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DB PROJECTS\09 Haripur Hattar\CLAIMS\"/>
    </mc:Choice>
  </mc:AlternateContent>
  <bookViews>
    <workbookView xWindow="0" yWindow="0" windowWidth="20736" windowHeight="9972" tabRatio="832"/>
  </bookViews>
  <sheets>
    <sheet name="SUMMARY" sheetId="456" r:id="rId1"/>
    <sheet name="SITE FACILITY" sheetId="7" r:id="rId2"/>
    <sheet name="VEHICLES" sheetId="324" r:id="rId3"/>
    <sheet name="GEN OH" sheetId="61" r:id="rId4"/>
    <sheet name="HO-MULTAN" sheetId="152" r:id="rId5"/>
    <sheet name="EQPT COST-SUMMARY" sheetId="462" r:id="rId6"/>
    <sheet name="E-COST-JUL-18" sheetId="483" r:id="rId7"/>
    <sheet name="E-COST-AUG-18" sheetId="508" r:id="rId8"/>
    <sheet name="E-COST-SEP-18" sheetId="509" r:id="rId9"/>
    <sheet name="E-COST-OCT-18" sheetId="510" r:id="rId10"/>
    <sheet name="E-COST-NOV-18" sheetId="511" r:id="rId11"/>
    <sheet name="E-COST-DEC-18" sheetId="512" r:id="rId12"/>
    <sheet name="E-COST-JAN-19" sheetId="513" r:id="rId13"/>
    <sheet name="MDS COST-SUMMARY" sheetId="467" r:id="rId14"/>
    <sheet name="MANPOWER JUL-2018" sheetId="486" r:id="rId15"/>
    <sheet name="MANPOWER AUG-2018" sheetId="514" r:id="rId16"/>
    <sheet name="MANPOWER SEP-2018" sheetId="515" r:id="rId17"/>
    <sheet name="MANPOWER OCT-2018" sheetId="516" r:id="rId18"/>
    <sheet name="MANPOWER NOV-2018" sheetId="517" r:id="rId19"/>
    <sheet name="MANPOWER DEC-2018" sheetId="518" r:id="rId20"/>
    <sheet name="MANPOWER JAN-2019" sheetId="519" r:id="rId21"/>
    <sheet name="PERFORMANCE GUARANTEE" sheetId="496" r:id="rId22"/>
    <sheet name="INSURANCE" sheetId="497" r:id="rId23"/>
    <sheet name="LEASE COST OF LAND" sheetId="476" r:id="rId24"/>
    <sheet name="EVALUATION-E-COST (DEP)" sheetId="247" state="hidden" r:id="rId25"/>
    <sheet name="FEB-13" sheetId="460" state="hidden" r:id="rId26"/>
    <sheet name="MAR-13" sheetId="461" state="hidden" r:id="rId27"/>
    <sheet name="APR-13" sheetId="457" state="hidden" r:id="rId28"/>
    <sheet name="MAY-13" sheetId="458" state="hidden" r:id="rId29"/>
    <sheet name="JUN-13" sheetId="459" state="hidden" r:id="rId30"/>
    <sheet name="MONTHLY LOADING (B)" sheetId="430" state="hidden" r:id="rId31"/>
    <sheet name="MANPOWER" sheetId="454" state="hidden" r:id="rId32"/>
    <sheet name="M-PAY_SUM (B)" sheetId="431" state="hidden" r:id="rId33"/>
    <sheet name="EQUIPMENT COST" sheetId="347" state="hidden" r:id="rId34"/>
    <sheet name="MANPOWER COST" sheetId="405" state="hidden" r:id="rId35"/>
  </sheets>
  <externalReferences>
    <externalReference r:id="rId36"/>
    <externalReference r:id="rId37"/>
    <externalReference r:id="rId38"/>
    <externalReference r:id="rId39"/>
  </externalReferences>
  <definedNames>
    <definedName name="_Fill" localSheetId="27" hidden="1">#REF!</definedName>
    <definedName name="_Fill" localSheetId="7" hidden="1">#REF!</definedName>
    <definedName name="_Fill" localSheetId="11" hidden="1">#REF!</definedName>
    <definedName name="_Fill" localSheetId="12" hidden="1">#REF!</definedName>
    <definedName name="_Fill" localSheetId="6" hidden="1">#REF!</definedName>
    <definedName name="_Fill" localSheetId="10" hidden="1">#REF!</definedName>
    <definedName name="_Fill" localSheetId="9" hidden="1">#REF!</definedName>
    <definedName name="_Fill" localSheetId="8" hidden="1">#REF!</definedName>
    <definedName name="_Fill" localSheetId="5" hidden="1">#REF!</definedName>
    <definedName name="_Fill" localSheetId="24" hidden="1">#REF!</definedName>
    <definedName name="_Fill" localSheetId="25" hidden="1">#REF!</definedName>
    <definedName name="_Fill" localSheetId="4" hidden="1">#REF!</definedName>
    <definedName name="_Fill" localSheetId="22" hidden="1">#REF!</definedName>
    <definedName name="_Fill" localSheetId="29" hidden="1">#REF!</definedName>
    <definedName name="_Fill" localSheetId="23" hidden="1">#REF!</definedName>
    <definedName name="_Fill" localSheetId="31" hidden="1">#REF!</definedName>
    <definedName name="_Fill" localSheetId="15" hidden="1">#REF!</definedName>
    <definedName name="_Fill" localSheetId="34" hidden="1">#REF!</definedName>
    <definedName name="_Fill" localSheetId="19" hidden="1">#REF!</definedName>
    <definedName name="_Fill" localSheetId="20" hidden="1">#REF!</definedName>
    <definedName name="_Fill" localSheetId="14" hidden="1">#REF!</definedName>
    <definedName name="_Fill" localSheetId="18" hidden="1">#REF!</definedName>
    <definedName name="_Fill" localSheetId="17" hidden="1">#REF!</definedName>
    <definedName name="_Fill" localSheetId="16" hidden="1">#REF!</definedName>
    <definedName name="_Fill" localSheetId="26" hidden="1">#REF!</definedName>
    <definedName name="_Fill" localSheetId="28" hidden="1">#REF!</definedName>
    <definedName name="_Fill" localSheetId="13" hidden="1">#REF!</definedName>
    <definedName name="_Fill" localSheetId="30" hidden="1">#REF!</definedName>
    <definedName name="_Fill" localSheetId="32" hidden="1">#REF!</definedName>
    <definedName name="_Fill" localSheetId="21" hidden="1">#REF!</definedName>
    <definedName name="_Fill" localSheetId="0" hidden="1">#REF!</definedName>
    <definedName name="_Fill" localSheetId="2" hidden="1">#REF!</definedName>
    <definedName name="_Fill" hidden="1">#REF!</definedName>
    <definedName name="_xlnm._FilterDatabase" localSheetId="27" hidden="1">'APR-13'!$A$9:$AL$64</definedName>
    <definedName name="_xlnm._FilterDatabase" localSheetId="7" hidden="1">'E-COST-AUG-18'!$A$4:$H$69</definedName>
    <definedName name="_xlnm._FilterDatabase" localSheetId="11" hidden="1">'E-COST-DEC-18'!$A$4:$H$69</definedName>
    <definedName name="_xlnm._FilterDatabase" localSheetId="12" hidden="1">'E-COST-JAN-19'!$A$4:$H$69</definedName>
    <definedName name="_xlnm._FilterDatabase" localSheetId="6" hidden="1">'E-COST-JUL-18'!$A$4:$H$69</definedName>
    <definedName name="_xlnm._FilterDatabase" localSheetId="10" hidden="1">'E-COST-NOV-18'!$A$4:$H$69</definedName>
    <definedName name="_xlnm._FilterDatabase" localSheetId="9" hidden="1">'E-COST-OCT-18'!$A$4:$H$69</definedName>
    <definedName name="_xlnm._FilterDatabase" localSheetId="8" hidden="1">'E-COST-SEP-18'!$A$4:$H$69</definedName>
    <definedName name="_xlnm._FilterDatabase" localSheetId="5" hidden="1">'EQPT COST-SUMMARY'!$A$4:$E$62</definedName>
    <definedName name="_xlnm._FilterDatabase" localSheetId="24" hidden="1">'EVALUATION-E-COST (DEP)'!$A$5:$Y$58</definedName>
    <definedName name="_xlnm._FilterDatabase" localSheetId="25" hidden="1">'FEB-13'!$A$9:$AJ$64</definedName>
    <definedName name="_xlnm._FilterDatabase" localSheetId="29" hidden="1">'JUN-13'!$A$9:$AL$64</definedName>
    <definedName name="_xlnm._FilterDatabase" localSheetId="31" hidden="1">MANPOWER!$A$5:$K$86</definedName>
    <definedName name="_xlnm._FilterDatabase" localSheetId="26" hidden="1">'MAR-13'!$A$9:$AM$64</definedName>
    <definedName name="_xlnm._FilterDatabase" localSheetId="28" hidden="1">'MAY-13'!$A$9:$AM$64</definedName>
    <definedName name="_xlnm._FilterDatabase" localSheetId="13" hidden="1">'MDS COST-SUMMARY'!$A$4:$E$62</definedName>
    <definedName name="_xlnm._FilterDatabase" localSheetId="30" hidden="1">'MONTHLY LOADING (B)'!$A$2:$AR$51</definedName>
    <definedName name="_Key1" localSheetId="27" hidden="1">#REF!</definedName>
    <definedName name="_Key1" localSheetId="7" hidden="1">#REF!</definedName>
    <definedName name="_Key1" localSheetId="11" hidden="1">#REF!</definedName>
    <definedName name="_Key1" localSheetId="12" hidden="1">#REF!</definedName>
    <definedName name="_Key1" localSheetId="6" hidden="1">#REF!</definedName>
    <definedName name="_Key1" localSheetId="10" hidden="1">#REF!</definedName>
    <definedName name="_Key1" localSheetId="9" hidden="1">#REF!</definedName>
    <definedName name="_Key1" localSheetId="8" hidden="1">#REF!</definedName>
    <definedName name="_Key1" localSheetId="5" hidden="1">#REF!</definedName>
    <definedName name="_Key1" localSheetId="24" hidden="1">#REF!</definedName>
    <definedName name="_Key1" localSheetId="25" hidden="1">#REF!</definedName>
    <definedName name="_Key1" localSheetId="22" hidden="1">#REF!</definedName>
    <definedName name="_Key1" localSheetId="29" hidden="1">#REF!</definedName>
    <definedName name="_Key1" localSheetId="23" hidden="1">#REF!</definedName>
    <definedName name="_Key1" localSheetId="31" hidden="1">#REF!</definedName>
    <definedName name="_Key1" localSheetId="15" hidden="1">#REF!</definedName>
    <definedName name="_Key1" localSheetId="34" hidden="1">#REF!</definedName>
    <definedName name="_Key1" localSheetId="19" hidden="1">#REF!</definedName>
    <definedName name="_Key1" localSheetId="20" hidden="1">#REF!</definedName>
    <definedName name="_Key1" localSheetId="14" hidden="1">#REF!</definedName>
    <definedName name="_Key1" localSheetId="18" hidden="1">#REF!</definedName>
    <definedName name="_Key1" localSheetId="17" hidden="1">#REF!</definedName>
    <definedName name="_Key1" localSheetId="16" hidden="1">#REF!</definedName>
    <definedName name="_Key1" localSheetId="26" hidden="1">#REF!</definedName>
    <definedName name="_Key1" localSheetId="28" hidden="1">#REF!</definedName>
    <definedName name="_Key1" localSheetId="13" hidden="1">#REF!</definedName>
    <definedName name="_Key1" localSheetId="30" hidden="1">#REF!</definedName>
    <definedName name="_Key1" localSheetId="32" hidden="1">#REF!</definedName>
    <definedName name="_Key1" localSheetId="21" hidden="1">#REF!</definedName>
    <definedName name="_Key1" localSheetId="0" hidden="1">#REF!</definedName>
    <definedName name="_Key1" localSheetId="2" hidden="1">#REF!</definedName>
    <definedName name="_Key1" hidden="1">#REF!</definedName>
    <definedName name="_Key2" localSheetId="27" hidden="1">#REF!</definedName>
    <definedName name="_Key2" localSheetId="7" hidden="1">#REF!</definedName>
    <definedName name="_Key2" localSheetId="11" hidden="1">#REF!</definedName>
    <definedName name="_Key2" localSheetId="12" hidden="1">#REF!</definedName>
    <definedName name="_Key2" localSheetId="6" hidden="1">#REF!</definedName>
    <definedName name="_Key2" localSheetId="10" hidden="1">#REF!</definedName>
    <definedName name="_Key2" localSheetId="9" hidden="1">#REF!</definedName>
    <definedName name="_Key2" localSheetId="8" hidden="1">#REF!</definedName>
    <definedName name="_Key2" localSheetId="5" hidden="1">#REF!</definedName>
    <definedName name="_Key2" localSheetId="24" hidden="1">#REF!</definedName>
    <definedName name="_Key2" localSheetId="25" hidden="1">#REF!</definedName>
    <definedName name="_Key2" localSheetId="22" hidden="1">#REF!</definedName>
    <definedName name="_Key2" localSheetId="29" hidden="1">#REF!</definedName>
    <definedName name="_Key2" localSheetId="23" hidden="1">#REF!</definedName>
    <definedName name="_Key2" localSheetId="31" hidden="1">#REF!</definedName>
    <definedName name="_Key2" localSheetId="15" hidden="1">#REF!</definedName>
    <definedName name="_Key2" localSheetId="34" hidden="1">#REF!</definedName>
    <definedName name="_Key2" localSheetId="19" hidden="1">#REF!</definedName>
    <definedName name="_Key2" localSheetId="20" hidden="1">#REF!</definedName>
    <definedName name="_Key2" localSheetId="14" hidden="1">#REF!</definedName>
    <definedName name="_Key2" localSheetId="18" hidden="1">#REF!</definedName>
    <definedName name="_Key2" localSheetId="17" hidden="1">#REF!</definedName>
    <definedName name="_Key2" localSheetId="16" hidden="1">#REF!</definedName>
    <definedName name="_Key2" localSheetId="26" hidden="1">#REF!</definedName>
    <definedName name="_Key2" localSheetId="28" hidden="1">#REF!</definedName>
    <definedName name="_Key2" localSheetId="13" hidden="1">#REF!</definedName>
    <definedName name="_Key2" localSheetId="30" hidden="1">#REF!</definedName>
    <definedName name="_Key2" localSheetId="32" hidden="1">#REF!</definedName>
    <definedName name="_Key2" localSheetId="21" hidden="1">#REF!</definedName>
    <definedName name="_Key2" localSheetId="0" hidden="1">#REF!</definedName>
    <definedName name="_Key2" localSheetId="2" hidden="1">#REF!</definedName>
    <definedName name="_Key2" hidden="1">#REF!</definedName>
    <definedName name="_Order1" hidden="1">1</definedName>
    <definedName name="_Order2" hidden="1">255</definedName>
    <definedName name="_Sort" localSheetId="27" hidden="1">#REF!</definedName>
    <definedName name="_Sort" localSheetId="7" hidden="1">#REF!</definedName>
    <definedName name="_Sort" localSheetId="11" hidden="1">#REF!</definedName>
    <definedName name="_Sort" localSheetId="12" hidden="1">#REF!</definedName>
    <definedName name="_Sort" localSheetId="6" hidden="1">#REF!</definedName>
    <definedName name="_Sort" localSheetId="10" hidden="1">#REF!</definedName>
    <definedName name="_Sort" localSheetId="9" hidden="1">#REF!</definedName>
    <definedName name="_Sort" localSheetId="8" hidden="1">#REF!</definedName>
    <definedName name="_Sort" localSheetId="5" hidden="1">#REF!</definedName>
    <definedName name="_Sort" localSheetId="24" hidden="1">#REF!</definedName>
    <definedName name="_Sort" localSheetId="25" hidden="1">#REF!</definedName>
    <definedName name="_Sort" localSheetId="22" hidden="1">#REF!</definedName>
    <definedName name="_Sort" localSheetId="29" hidden="1">#REF!</definedName>
    <definedName name="_Sort" localSheetId="23" hidden="1">#REF!</definedName>
    <definedName name="_Sort" localSheetId="31" hidden="1">#REF!</definedName>
    <definedName name="_Sort" localSheetId="15" hidden="1">#REF!</definedName>
    <definedName name="_Sort" localSheetId="34" hidden="1">#REF!</definedName>
    <definedName name="_Sort" localSheetId="19" hidden="1">#REF!</definedName>
    <definedName name="_Sort" localSheetId="20" hidden="1">#REF!</definedName>
    <definedName name="_Sort" localSheetId="14" hidden="1">#REF!</definedName>
    <definedName name="_Sort" localSheetId="18" hidden="1">#REF!</definedName>
    <definedName name="_Sort" localSheetId="17" hidden="1">#REF!</definedName>
    <definedName name="_Sort" localSheetId="16" hidden="1">#REF!</definedName>
    <definedName name="_Sort" localSheetId="26" hidden="1">#REF!</definedName>
    <definedName name="_Sort" localSheetId="28" hidden="1">#REF!</definedName>
    <definedName name="_Sort" localSheetId="13" hidden="1">#REF!</definedName>
    <definedName name="_Sort" localSheetId="30" hidden="1">#REF!</definedName>
    <definedName name="_Sort" localSheetId="32" hidden="1">#REF!</definedName>
    <definedName name="_Sort" localSheetId="21" hidden="1">#REF!</definedName>
    <definedName name="_Sort" localSheetId="0" hidden="1">#REF!</definedName>
    <definedName name="_Sort" localSheetId="2" hidden="1">#REF!</definedName>
    <definedName name="_Sort" hidden="1">#REF!</definedName>
    <definedName name="_TMAutoChart1Names" hidden="1">{"Chart1","","Chart1"}</definedName>
    <definedName name="_TMAutoChart1Refs" hidden="1">{"'Profile1'!$B$29","'Profile1'!$IR$29","","","","","","","",""}</definedName>
    <definedName name="_TMAutoChartCount" hidden="1">1</definedName>
    <definedName name="AFG_6.3" localSheetId="7" hidden="1">#REF!</definedName>
    <definedName name="AFG_6.3" localSheetId="11" hidden="1">#REF!</definedName>
    <definedName name="AFG_6.3" localSheetId="12" hidden="1">#REF!</definedName>
    <definedName name="AFG_6.3" localSheetId="6" hidden="1">#REF!</definedName>
    <definedName name="AFG_6.3" localSheetId="10" hidden="1">#REF!</definedName>
    <definedName name="AFG_6.3" localSheetId="9" hidden="1">#REF!</definedName>
    <definedName name="AFG_6.3" localSheetId="8" hidden="1">#REF!</definedName>
    <definedName name="AFG_6.3" localSheetId="22" hidden="1">#REF!</definedName>
    <definedName name="AFG_6.3" localSheetId="23" hidden="1">#REF!</definedName>
    <definedName name="AFG_6.3" localSheetId="15" hidden="1">#REF!</definedName>
    <definedName name="AFG_6.3" localSheetId="19" hidden="1">#REF!</definedName>
    <definedName name="AFG_6.3" localSheetId="20" hidden="1">#REF!</definedName>
    <definedName name="AFG_6.3" localSheetId="14" hidden="1">#REF!</definedName>
    <definedName name="AFG_6.3" localSheetId="18" hidden="1">#REF!</definedName>
    <definedName name="AFG_6.3" localSheetId="17" hidden="1">#REF!</definedName>
    <definedName name="AFG_6.3" localSheetId="16" hidden="1">#REF!</definedName>
    <definedName name="AFG_6.3" hidden="1">#REF!</definedName>
    <definedName name="AFG_Structure" localSheetId="7" hidden="1">#REF!</definedName>
    <definedName name="AFG_Structure" localSheetId="11" hidden="1">#REF!</definedName>
    <definedName name="AFG_Structure" localSheetId="12" hidden="1">#REF!</definedName>
    <definedName name="AFG_Structure" localSheetId="6" hidden="1">#REF!</definedName>
    <definedName name="AFG_Structure" localSheetId="10" hidden="1">#REF!</definedName>
    <definedName name="AFG_Structure" localSheetId="9" hidden="1">#REF!</definedName>
    <definedName name="AFG_Structure" localSheetId="8" hidden="1">#REF!</definedName>
    <definedName name="AFG_Structure" localSheetId="22" hidden="1">#REF!</definedName>
    <definedName name="AFG_Structure" localSheetId="23" hidden="1">#REF!</definedName>
    <definedName name="AFG_Structure" localSheetId="15" hidden="1">#REF!</definedName>
    <definedName name="AFG_Structure" localSheetId="19" hidden="1">#REF!</definedName>
    <definedName name="AFG_Structure" localSheetId="20" hidden="1">#REF!</definedName>
    <definedName name="AFG_Structure" localSheetId="14" hidden="1">#REF!</definedName>
    <definedName name="AFG_Structure" localSheetId="18" hidden="1">#REF!</definedName>
    <definedName name="AFG_Structure" localSheetId="17" hidden="1">#REF!</definedName>
    <definedName name="AFG_Structure" localSheetId="16" hidden="1">#REF!</definedName>
    <definedName name="AFG_Structure" hidden="1">#REF!</definedName>
    <definedName name="AFGusman" localSheetId="7" hidden="1">#REF!</definedName>
    <definedName name="AFGusman" localSheetId="11" hidden="1">#REF!</definedName>
    <definedName name="AFGusman" localSheetId="12" hidden="1">#REF!</definedName>
    <definedName name="AFGusman" localSheetId="6" hidden="1">#REF!</definedName>
    <definedName name="AFGusman" localSheetId="10" hidden="1">#REF!</definedName>
    <definedName name="AFGusman" localSheetId="9" hidden="1">#REF!</definedName>
    <definedName name="AFGusman" localSheetId="8" hidden="1">#REF!</definedName>
    <definedName name="AFGusman" localSheetId="22" hidden="1">#REF!</definedName>
    <definedName name="AFGusman" localSheetId="23" hidden="1">#REF!</definedName>
    <definedName name="AFGusman" localSheetId="15" hidden="1">#REF!</definedName>
    <definedName name="AFGusman" localSheetId="19" hidden="1">#REF!</definedName>
    <definedName name="AFGusman" localSheetId="20" hidden="1">#REF!</definedName>
    <definedName name="AFGusman" localSheetId="14" hidden="1">#REF!</definedName>
    <definedName name="AFGusman" localSheetId="18" hidden="1">#REF!</definedName>
    <definedName name="AFGusman" localSheetId="17" hidden="1">#REF!</definedName>
    <definedName name="AFGusman" localSheetId="16" hidden="1">#REF!</definedName>
    <definedName name="AFGusman" hidden="1">#REF!</definedName>
    <definedName name="BOQ3.13" localSheetId="7" hidden="1">#REF!</definedName>
    <definedName name="BOQ3.13" localSheetId="11" hidden="1">#REF!</definedName>
    <definedName name="BOQ3.13" localSheetId="12" hidden="1">#REF!</definedName>
    <definedName name="BOQ3.13" localSheetId="6" hidden="1">#REF!</definedName>
    <definedName name="BOQ3.13" localSheetId="10" hidden="1">#REF!</definedName>
    <definedName name="BOQ3.13" localSheetId="9" hidden="1">#REF!</definedName>
    <definedName name="BOQ3.13" localSheetId="8" hidden="1">#REF!</definedName>
    <definedName name="BOQ3.13" localSheetId="22" hidden="1">#REF!</definedName>
    <definedName name="BOQ3.13" localSheetId="23" hidden="1">#REF!</definedName>
    <definedName name="BOQ3.13" localSheetId="15" hidden="1">#REF!</definedName>
    <definedName name="BOQ3.13" localSheetId="19" hidden="1">#REF!</definedName>
    <definedName name="BOQ3.13" localSheetId="20" hidden="1">#REF!</definedName>
    <definedName name="BOQ3.13" localSheetId="14" hidden="1">#REF!</definedName>
    <definedName name="BOQ3.13" localSheetId="18" hidden="1">#REF!</definedName>
    <definedName name="BOQ3.13" localSheetId="17" hidden="1">#REF!</definedName>
    <definedName name="BOQ3.13" localSheetId="16" hidden="1">#REF!</definedName>
    <definedName name="BOQ3.13" hidden="1">#REF!</definedName>
    <definedName name="CUT" localSheetId="7" hidden="1">#REF!</definedName>
    <definedName name="CUT" localSheetId="11" hidden="1">#REF!</definedName>
    <definedName name="CUT" localSheetId="12" hidden="1">#REF!</definedName>
    <definedName name="CUT" localSheetId="6" hidden="1">#REF!</definedName>
    <definedName name="CUT" localSheetId="10" hidden="1">#REF!</definedName>
    <definedName name="CUT" localSheetId="9" hidden="1">#REF!</definedName>
    <definedName name="CUT" localSheetId="8" hidden="1">#REF!</definedName>
    <definedName name="CUT" localSheetId="22" hidden="1">#REF!</definedName>
    <definedName name="CUT" localSheetId="23" hidden="1">#REF!</definedName>
    <definedName name="CUT" localSheetId="15" hidden="1">#REF!</definedName>
    <definedName name="CUT" localSheetId="19" hidden="1">#REF!</definedName>
    <definedName name="CUT" localSheetId="20" hidden="1">#REF!</definedName>
    <definedName name="CUT" localSheetId="14" hidden="1">#REF!</definedName>
    <definedName name="CUT" localSheetId="18" hidden="1">#REF!</definedName>
    <definedName name="CUT" localSheetId="17" hidden="1">#REF!</definedName>
    <definedName name="CUT" localSheetId="16" hidden="1">#REF!</definedName>
    <definedName name="CUT" hidden="1">#REF!</definedName>
    <definedName name="HTML_CodePage" hidden="1">1252</definedName>
    <definedName name="HTML_Control" localSheetId="27" hidden="1">{"'VIIIb_08'!$A$6:$AD$34","'VIIIb_08'!$A$6:$AD$34"}</definedName>
    <definedName name="HTML_Control" localSheetId="7" hidden="1">{"'VIIIb_08'!$A$6:$AD$34","'VIIIb_08'!$A$6:$AD$34"}</definedName>
    <definedName name="HTML_Control" localSheetId="11" hidden="1">{"'VIIIb_08'!$A$6:$AD$34","'VIIIb_08'!$A$6:$AD$34"}</definedName>
    <definedName name="HTML_Control" localSheetId="12" hidden="1">{"'VIIIb_08'!$A$6:$AD$34","'VIIIb_08'!$A$6:$AD$34"}</definedName>
    <definedName name="HTML_Control" localSheetId="6" hidden="1">{"'VIIIb_08'!$A$6:$AD$34","'VIIIb_08'!$A$6:$AD$34"}</definedName>
    <definedName name="HTML_Control" localSheetId="10" hidden="1">{"'VIIIb_08'!$A$6:$AD$34","'VIIIb_08'!$A$6:$AD$34"}</definedName>
    <definedName name="HTML_Control" localSheetId="9" hidden="1">{"'VIIIb_08'!$A$6:$AD$34","'VIIIb_08'!$A$6:$AD$34"}</definedName>
    <definedName name="HTML_Control" localSheetId="8" hidden="1">{"'VIIIb_08'!$A$6:$AD$34","'VIIIb_08'!$A$6:$AD$34"}</definedName>
    <definedName name="HTML_Control" localSheetId="5" hidden="1">{"'VIIIb_08'!$A$6:$AD$34","'VIIIb_08'!$A$6:$AD$34"}</definedName>
    <definedName name="HTML_Control" localSheetId="24" hidden="1">{"'VIIIb_08'!$A$6:$AD$34","'VIIIb_08'!$A$6:$AD$34"}</definedName>
    <definedName name="HTML_Control" localSheetId="25" hidden="1">{"'VIIIb_08'!$A$6:$AD$34","'VIIIb_08'!$A$6:$AD$34"}</definedName>
    <definedName name="HTML_Control" localSheetId="4" hidden="1">{"'VIIIb_08'!$A$6:$AD$34","'VIIIb_08'!$A$6:$AD$34"}</definedName>
    <definedName name="HTML_Control" localSheetId="22" hidden="1">{"'VIIIb_08'!$A$6:$AD$34","'VIIIb_08'!$A$6:$AD$34"}</definedName>
    <definedName name="HTML_Control" localSheetId="29" hidden="1">{"'VIIIb_08'!$A$6:$AD$34","'VIIIb_08'!$A$6:$AD$34"}</definedName>
    <definedName name="HTML_Control" localSheetId="31" hidden="1">{"'VIIIb_08'!$A$6:$AD$34","'VIIIb_08'!$A$6:$AD$34"}</definedName>
    <definedName name="HTML_Control" localSheetId="15" hidden="1">{"'VIIIb_08'!$A$6:$AD$34","'VIIIb_08'!$A$6:$AD$34"}</definedName>
    <definedName name="HTML_Control" localSheetId="19" hidden="1">{"'VIIIb_08'!$A$6:$AD$34","'VIIIb_08'!$A$6:$AD$34"}</definedName>
    <definedName name="HTML_Control" localSheetId="20" hidden="1">{"'VIIIb_08'!$A$6:$AD$34","'VIIIb_08'!$A$6:$AD$34"}</definedName>
    <definedName name="HTML_Control" localSheetId="14" hidden="1">{"'VIIIb_08'!$A$6:$AD$34","'VIIIb_08'!$A$6:$AD$34"}</definedName>
    <definedName name="HTML_Control" localSheetId="18" hidden="1">{"'VIIIb_08'!$A$6:$AD$34","'VIIIb_08'!$A$6:$AD$34"}</definedName>
    <definedName name="HTML_Control" localSheetId="17" hidden="1">{"'VIIIb_08'!$A$6:$AD$34","'VIIIb_08'!$A$6:$AD$34"}</definedName>
    <definedName name="HTML_Control" localSheetId="16" hidden="1">{"'VIIIb_08'!$A$6:$AD$34","'VIIIb_08'!$A$6:$AD$34"}</definedName>
    <definedName name="HTML_Control" localSheetId="26" hidden="1">{"'VIIIb_08'!$A$6:$AD$34","'VIIIb_08'!$A$6:$AD$34"}</definedName>
    <definedName name="HTML_Control" localSheetId="28" hidden="1">{"'VIIIb_08'!$A$6:$AD$34","'VIIIb_08'!$A$6:$AD$34"}</definedName>
    <definedName name="HTML_Control" localSheetId="13" hidden="1">{"'VIIIb_08'!$A$6:$AD$34","'VIIIb_08'!$A$6:$AD$34"}</definedName>
    <definedName name="HTML_Control" localSheetId="30" hidden="1">{"'VIIIb_08'!$A$6:$AD$34","'VIIIb_08'!$A$6:$AD$34"}</definedName>
    <definedName name="HTML_Control" localSheetId="32" hidden="1">{"'VIIIb_08'!$A$6:$AD$34","'VIIIb_08'!$A$6:$AD$34"}</definedName>
    <definedName name="HTML_Control" localSheetId="21" hidden="1">{"'VIIIb_08'!$A$6:$AD$34","'VIIIb_08'!$A$6:$AD$34"}</definedName>
    <definedName name="HTML_Control" localSheetId="0" hidden="1">{"'VIIIb_08'!$A$6:$AD$34","'VIIIb_08'!$A$6:$AD$34"}</definedName>
    <definedName name="HTML_Control" localSheetId="2" hidden="1">{"'VIIIb_08'!$A$6:$AD$34","'VIIIb_08'!$A$6:$AD$34"}</definedName>
    <definedName name="HTML_Control" hidden="1">{"'VIIIb_08'!$A$6:$AD$34","'VIIIb_08'!$A$6:$AD$34"}</definedName>
    <definedName name="HTML_Description" hidden="1">""</definedName>
    <definedName name="HTML_Email" hidden="1">""</definedName>
    <definedName name="HTML_Header" hidden="1">"VIIIb_08"</definedName>
    <definedName name="HTML_LastUpdate" hidden="1">"31.01.01"</definedName>
    <definedName name="HTML_LineAfter" hidden="1">FALSE</definedName>
    <definedName name="HTML_LineBefore" hidden="1">FALSE</definedName>
    <definedName name="HTML_Name" hidden="1">"lechrai"</definedName>
    <definedName name="HTML_OBDlg2" hidden="1">TRUE</definedName>
    <definedName name="HTML_OBDlg4" hidden="1">TRUE</definedName>
    <definedName name="HTML_OS" hidden="1">0</definedName>
    <definedName name="HTML_PathFile" hidden="1">"T:\Cc\Lechner\htmlTest\HTML aus Excel Nr 1.htm"</definedName>
    <definedName name="HTML_Title" hidden="1">"2001_I_EVG"</definedName>
    <definedName name="k" localSheetId="27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7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11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12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6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10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9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8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5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24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25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4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22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29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31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15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19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20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14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18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17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16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26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28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13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30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32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21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0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localSheetId="2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ec" localSheetId="27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7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11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12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6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10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9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8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5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24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25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4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22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29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31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15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19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20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14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18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17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16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26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28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13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30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32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21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0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localSheetId="2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c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_xlnm.Print_Area" localSheetId="27">'APR-13'!$A$1:$AL$64</definedName>
    <definedName name="_xlnm.Print_Area" localSheetId="7">'E-COST-AUG-18'!$A$1:$H$23</definedName>
    <definedName name="_xlnm.Print_Area" localSheetId="11">'E-COST-DEC-18'!$A$1:$H$23</definedName>
    <definedName name="_xlnm.Print_Area" localSheetId="12">'E-COST-JAN-19'!$A$1:$H$23</definedName>
    <definedName name="_xlnm.Print_Area" localSheetId="6">'E-COST-JUL-18'!$A$1:$H$23</definedName>
    <definedName name="_xlnm.Print_Area" localSheetId="10">'E-COST-NOV-18'!$A$1:$H$23</definedName>
    <definedName name="_xlnm.Print_Area" localSheetId="9">'E-COST-OCT-18'!$A$1:$H$23</definedName>
    <definedName name="_xlnm.Print_Area" localSheetId="8">'E-COST-SEP-18'!$A$1:$H$23</definedName>
    <definedName name="_xlnm.Print_Area" localSheetId="5">'EQPT COST-SUMMARY'!$A$1:$E$13</definedName>
    <definedName name="_xlnm.Print_Area" localSheetId="33">'EQUIPMENT COST'!$A$1:$G$15</definedName>
    <definedName name="_xlnm.Print_Area" localSheetId="24">'EVALUATION-E-COST (DEP)'!$A$1:$W$60</definedName>
    <definedName name="_xlnm.Print_Area" localSheetId="25">'FEB-13'!$A$1:$AJ$64</definedName>
    <definedName name="_xlnm.Print_Area" localSheetId="3">'GEN OH'!$A$1:$E$14</definedName>
    <definedName name="_xlnm.Print_Area" localSheetId="4">'HO-MULTAN'!$A$1:$H$26</definedName>
    <definedName name="_xlnm.Print_Area" localSheetId="22">INSURANCE!$B$1:$G$12</definedName>
    <definedName name="_xlnm.Print_Area" localSheetId="29">'JUN-13'!$A$1:$AL$64</definedName>
    <definedName name="_xlnm.Print_Area" localSheetId="23">'LEASE COST OF LAND'!$A$1:$H$11</definedName>
    <definedName name="_xlnm.Print_Area" localSheetId="31">MANPOWER!$A$1:$K$87</definedName>
    <definedName name="_xlnm.Print_Area" localSheetId="15">'MANPOWER AUG-2018'!$A$1:$F$59</definedName>
    <definedName name="_xlnm.Print_Area" localSheetId="34">'MANPOWER COST'!$A$1:$E$12</definedName>
    <definedName name="_xlnm.Print_Area" localSheetId="19">'MANPOWER DEC-2018'!$A$1:$F$59</definedName>
    <definedName name="_xlnm.Print_Area" localSheetId="20">'MANPOWER JAN-2019'!$A$1:$F$59</definedName>
    <definedName name="_xlnm.Print_Area" localSheetId="14">'MANPOWER JUL-2018'!$A$1:$F$59</definedName>
    <definedName name="_xlnm.Print_Area" localSheetId="18">'MANPOWER NOV-2018'!$A$1:$F$59</definedName>
    <definedName name="_xlnm.Print_Area" localSheetId="17">'MANPOWER OCT-2018'!$A$1:$F$59</definedName>
    <definedName name="_xlnm.Print_Area" localSheetId="16">'MANPOWER SEP-2018'!$A$1:$F$59</definedName>
    <definedName name="_xlnm.Print_Area" localSheetId="26">'MAR-13'!$A$1:$AM$64</definedName>
    <definedName name="_xlnm.Print_Area" localSheetId="28">'MAY-13'!$A$1:$AM$64</definedName>
    <definedName name="_xlnm.Print_Area" localSheetId="13">'MDS COST-SUMMARY'!$A$1:$E$13</definedName>
    <definedName name="_xlnm.Print_Area" localSheetId="30">'MONTHLY LOADING (B)'!$A$1:$AP$50</definedName>
    <definedName name="_xlnm.Print_Area" localSheetId="32">'M-PAY_SUM (B)'!$A$1:$E$14</definedName>
    <definedName name="_xlnm.Print_Area" localSheetId="21">'PERFORMANCE GUARANTEE'!$B$1:$H$12</definedName>
    <definedName name="_xlnm.Print_Area" localSheetId="1">'SITE FACILITY'!$A$1:$F$22</definedName>
    <definedName name="_xlnm.Print_Area" localSheetId="0">SUMMARY!$A$1:$H$15</definedName>
    <definedName name="_xlnm.Print_Area" localSheetId="2">VEHICLES!$A$1:$F$14</definedName>
    <definedName name="Print_Area_MI" localSheetId="26">'[1]#REF'!$A$1:$BG$20</definedName>
    <definedName name="Print_Area_MI">'[2]#REF'!$A$1:$BG$20</definedName>
    <definedName name="_xlnm.Print_Titles" localSheetId="27">'APR-13'!$A:$B,'APR-13'!$1:$8</definedName>
    <definedName name="_xlnm.Print_Titles" localSheetId="7">'E-COST-AUG-18'!$1:$4</definedName>
    <definedName name="_xlnm.Print_Titles" localSheetId="11">'E-COST-DEC-18'!$1:$4</definedName>
    <definedName name="_xlnm.Print_Titles" localSheetId="12">'E-COST-JAN-19'!$1:$4</definedName>
    <definedName name="_xlnm.Print_Titles" localSheetId="6">'E-COST-JUL-18'!$1:$4</definedName>
    <definedName name="_xlnm.Print_Titles" localSheetId="10">'E-COST-NOV-18'!$1:$4</definedName>
    <definedName name="_xlnm.Print_Titles" localSheetId="9">'E-COST-OCT-18'!$1:$4</definedName>
    <definedName name="_xlnm.Print_Titles" localSheetId="8">'E-COST-SEP-18'!$1:$4</definedName>
    <definedName name="_xlnm.Print_Titles" localSheetId="5">'EQPT COST-SUMMARY'!$1:$4</definedName>
    <definedName name="_xlnm.Print_Titles" localSheetId="33">'EQUIPMENT COST'!$1:$6</definedName>
    <definedName name="_xlnm.Print_Titles" localSheetId="24">'EVALUATION-E-COST (DEP)'!$A:$B,'EVALUATION-E-COST (DEP)'!$1:$5</definedName>
    <definedName name="_xlnm.Print_Titles" localSheetId="25">'FEB-13'!$A:$B,'FEB-13'!$1:$8</definedName>
    <definedName name="_xlnm.Print_Titles" localSheetId="22">INSURANCE!$1:$5</definedName>
    <definedName name="_xlnm.Print_Titles" localSheetId="29">'JUN-13'!$A:$B,'JUN-13'!$1:$8</definedName>
    <definedName name="_xlnm.Print_Titles" localSheetId="23">'LEASE COST OF LAND'!$1:$5</definedName>
    <definedName name="_xlnm.Print_Titles" localSheetId="31">MANPOWER!$A:$B,MANPOWER!$1:$5</definedName>
    <definedName name="_xlnm.Print_Titles" localSheetId="15">'MANPOWER AUG-2018'!$1:$5</definedName>
    <definedName name="_xlnm.Print_Titles" localSheetId="34">'MANPOWER COST'!$1:$6</definedName>
    <definedName name="_xlnm.Print_Titles" localSheetId="19">'MANPOWER DEC-2018'!$1:$5</definedName>
    <definedName name="_xlnm.Print_Titles" localSheetId="20">'MANPOWER JAN-2019'!$1:$5</definedName>
    <definedName name="_xlnm.Print_Titles" localSheetId="14">'MANPOWER JUL-2018'!$1:$5</definedName>
    <definedName name="_xlnm.Print_Titles" localSheetId="18">'MANPOWER NOV-2018'!$1:$5</definedName>
    <definedName name="_xlnm.Print_Titles" localSheetId="17">'MANPOWER OCT-2018'!$1:$5</definedName>
    <definedName name="_xlnm.Print_Titles" localSheetId="16">'MANPOWER SEP-2018'!$1:$5</definedName>
    <definedName name="_xlnm.Print_Titles" localSheetId="26">'MAR-13'!$A:$B,'MAR-13'!$1:$8</definedName>
    <definedName name="_xlnm.Print_Titles" localSheetId="28">'MAY-13'!$A:$B,'MAY-13'!$1:$8</definedName>
    <definedName name="_xlnm.Print_Titles" localSheetId="13">'MDS COST-SUMMARY'!$1:$4</definedName>
    <definedName name="_xlnm.Print_Titles" localSheetId="30">'MONTHLY LOADING (B)'!$A:$B,'MONTHLY LOADING (B)'!$1:$7</definedName>
    <definedName name="_xlnm.Print_Titles" localSheetId="32">'M-PAY_SUM (B)'!$1:$5</definedName>
    <definedName name="_xlnm.Print_Titles" localSheetId="21">'PERFORMANCE GUARANTEE'!$1:$5</definedName>
    <definedName name="_xlnm.Print_Titles" localSheetId="1">'SITE FACILITY'!$1:$5</definedName>
    <definedName name="_xlnm.Print_Titles" localSheetId="2">VEHICLES!$1:$5</definedName>
    <definedName name="Rock" localSheetId="7" hidden="1">#REF!</definedName>
    <definedName name="Rock" localSheetId="11" hidden="1">#REF!</definedName>
    <definedName name="Rock" localSheetId="12" hidden="1">#REF!</definedName>
    <definedName name="Rock" localSheetId="6" hidden="1">#REF!</definedName>
    <definedName name="Rock" localSheetId="10" hidden="1">#REF!</definedName>
    <definedName name="Rock" localSheetId="9" hidden="1">#REF!</definedName>
    <definedName name="Rock" localSheetId="8" hidden="1">#REF!</definedName>
    <definedName name="Rock" localSheetId="22" hidden="1">#REF!</definedName>
    <definedName name="Rock" localSheetId="23" hidden="1">#REF!</definedName>
    <definedName name="Rock" localSheetId="15" hidden="1">#REF!</definedName>
    <definedName name="Rock" localSheetId="19" hidden="1">#REF!</definedName>
    <definedName name="Rock" localSheetId="20" hidden="1">#REF!</definedName>
    <definedName name="Rock" localSheetId="14" hidden="1">#REF!</definedName>
    <definedName name="Rock" localSheetId="18" hidden="1">#REF!</definedName>
    <definedName name="Rock" localSheetId="17" hidden="1">#REF!</definedName>
    <definedName name="Rock" localSheetId="16" hidden="1">#REF!</definedName>
    <definedName name="Rock" hidden="1">#REF!</definedName>
    <definedName name="rs" localSheetId="7" hidden="1">#REF!</definedName>
    <definedName name="rs" localSheetId="11" hidden="1">#REF!</definedName>
    <definedName name="rs" localSheetId="12" hidden="1">#REF!</definedName>
    <definedName name="rs" localSheetId="6" hidden="1">#REF!</definedName>
    <definedName name="rs" localSheetId="10" hidden="1">#REF!</definedName>
    <definedName name="rs" localSheetId="9" hidden="1">#REF!</definedName>
    <definedName name="rs" localSheetId="8" hidden="1">#REF!</definedName>
    <definedName name="rs" localSheetId="22" hidden="1">#REF!</definedName>
    <definedName name="rs" localSheetId="23" hidden="1">#REF!</definedName>
    <definedName name="rs" localSheetId="15" hidden="1">#REF!</definedName>
    <definedName name="rs" localSheetId="19" hidden="1">#REF!</definedName>
    <definedName name="rs" localSheetId="20" hidden="1">#REF!</definedName>
    <definedName name="rs" localSheetId="14" hidden="1">#REF!</definedName>
    <definedName name="rs" localSheetId="18" hidden="1">#REF!</definedName>
    <definedName name="rs" localSheetId="17" hidden="1">#REF!</definedName>
    <definedName name="rs" localSheetId="16" hidden="1">#REF!</definedName>
    <definedName name="rs" hidden="1">#REF!</definedName>
    <definedName name="sadf" localSheetId="27" hidden="1">#REF!</definedName>
    <definedName name="sadf" localSheetId="7" hidden="1">#REF!</definedName>
    <definedName name="sadf" localSheetId="11" hidden="1">#REF!</definedName>
    <definedName name="sadf" localSheetId="12" hidden="1">#REF!</definedName>
    <definedName name="sadf" localSheetId="6" hidden="1">#REF!</definedName>
    <definedName name="sadf" localSheetId="10" hidden="1">#REF!</definedName>
    <definedName name="sadf" localSheetId="9" hidden="1">#REF!</definedName>
    <definedName name="sadf" localSheetId="8" hidden="1">#REF!</definedName>
    <definedName name="sadf" localSheetId="5" hidden="1">#REF!</definedName>
    <definedName name="sadf" localSheetId="24" hidden="1">#REF!</definedName>
    <definedName name="sadf" localSheetId="25" hidden="1">#REF!</definedName>
    <definedName name="sadf" localSheetId="22" hidden="1">#REF!</definedName>
    <definedName name="sadf" localSheetId="29" hidden="1">#REF!</definedName>
    <definedName name="sadf" localSheetId="23" hidden="1">#REF!</definedName>
    <definedName name="sadf" localSheetId="31" hidden="1">#REF!</definedName>
    <definedName name="sadf" localSheetId="15" hidden="1">#REF!</definedName>
    <definedName name="sadf" localSheetId="34" hidden="1">#REF!</definedName>
    <definedName name="sadf" localSheetId="19" hidden="1">#REF!</definedName>
    <definedName name="sadf" localSheetId="20" hidden="1">#REF!</definedName>
    <definedName name="sadf" localSheetId="14" hidden="1">#REF!</definedName>
    <definedName name="sadf" localSheetId="18" hidden="1">#REF!</definedName>
    <definedName name="sadf" localSheetId="17" hidden="1">#REF!</definedName>
    <definedName name="sadf" localSheetId="16" hidden="1">#REF!</definedName>
    <definedName name="sadf" localSheetId="26" hidden="1">#REF!</definedName>
    <definedName name="sadf" localSheetId="28" hidden="1">#REF!</definedName>
    <definedName name="sadf" localSheetId="13" hidden="1">#REF!</definedName>
    <definedName name="sadf" localSheetId="30" hidden="1">#REF!</definedName>
    <definedName name="sadf" localSheetId="32" hidden="1">#REF!</definedName>
    <definedName name="sadf" localSheetId="21" hidden="1">#REF!</definedName>
    <definedName name="sadf" localSheetId="0" hidden="1">#REF!</definedName>
    <definedName name="sadf" localSheetId="2" hidden="1">#REF!</definedName>
    <definedName name="sadf" hidden="1">#REF!</definedName>
    <definedName name="SN10.4">[3]BILLS_DETAIL!$L$145</definedName>
    <definedName name="SN2.12">[3]BILLS_DETAIL!$L$45</definedName>
    <definedName name="SN2.13">[3]BILLS_DETAIL!$L$46</definedName>
    <definedName name="SN2.14">[3]BILLS_DETAIL!$L$47</definedName>
    <definedName name="SN2.18">[3]BILLS_DETAIL!$L$53</definedName>
    <definedName name="SN2.9">[3]BILLS_DETAIL!$L$38</definedName>
    <definedName name="SN3.12">[3]BILLS_DETAIL!$L$71</definedName>
    <definedName name="SN3.13">[3]BILLS_DETAIL!$L$72</definedName>
    <definedName name="SN3.14">[3]BILLS_DETAIL!$L$73</definedName>
    <definedName name="SN3.15">[3]BILLS_DETAIL!$L$74</definedName>
    <definedName name="SN3.22">[3]BILLS_DETAIL!$L$81</definedName>
    <definedName name="SN3.24">[3]BILLS_DETAIL!$L$83</definedName>
    <definedName name="SN3.9">[3]BILLS_DETAIL!$L$68</definedName>
    <definedName name="SN4.10">[3]BILLS_DETAIL!$L$103</definedName>
    <definedName name="SN4.11">[3]BILLS_DETAIL!$L$104</definedName>
    <definedName name="SN4.12">[3]BILLS_DETAIL!$L$105</definedName>
    <definedName name="SN4.16">[3]BILLS_DETAIL!$L$109</definedName>
    <definedName name="SN4.9">[3]BILLS_DETAIL!$L$102</definedName>
    <definedName name="SN7.10">[3]BILLS_DETAIL!$L$126</definedName>
    <definedName name="SN7.4">[3]BILLS_DETAIL!$L$120</definedName>
    <definedName name="SN7.7">[3]BILLS_DETAIL!$L$123</definedName>
    <definedName name="SN7.8">[3]BILLS_DETAIL!$L$124</definedName>
    <definedName name="SN7.9">[3]BILLS_DETAIL!$L$125</definedName>
    <definedName name="usman" localSheetId="7" hidden="1">#REF!</definedName>
    <definedName name="usman" localSheetId="11" hidden="1">#REF!</definedName>
    <definedName name="usman" localSheetId="12" hidden="1">#REF!</definedName>
    <definedName name="usman" localSheetId="6" hidden="1">#REF!</definedName>
    <definedName name="usman" localSheetId="10" hidden="1">#REF!</definedName>
    <definedName name="usman" localSheetId="9" hidden="1">#REF!</definedName>
    <definedName name="usman" localSheetId="8" hidden="1">#REF!</definedName>
    <definedName name="usman" localSheetId="22" hidden="1">#REF!</definedName>
    <definedName name="usman" localSheetId="23" hidden="1">#REF!</definedName>
    <definedName name="usman" localSheetId="15" hidden="1">#REF!</definedName>
    <definedName name="usman" localSheetId="19" hidden="1">#REF!</definedName>
    <definedName name="usman" localSheetId="20" hidden="1">#REF!</definedName>
    <definedName name="usman" localSheetId="14" hidden="1">#REF!</definedName>
    <definedName name="usman" localSheetId="18" hidden="1">#REF!</definedName>
    <definedName name="usman" localSheetId="17" hidden="1">#REF!</definedName>
    <definedName name="usman" localSheetId="16" hidden="1">#REF!</definedName>
    <definedName name="usman" hidden="1">#REF!</definedName>
    <definedName name="valuevx">42.314159</definedName>
    <definedName name="wrn.Budget98." localSheetId="27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7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11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12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6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10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9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8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5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24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25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4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22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29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31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15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19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20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14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18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17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16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26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28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13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30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32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21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0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localSheetId="2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dget98.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MF2001." localSheetId="27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7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11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12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6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10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9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8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5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24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25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4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22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29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31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15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19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20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14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18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17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16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26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28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13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30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32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21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0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localSheetId="2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1.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512" l="1"/>
  <c r="D8" i="512"/>
  <c r="D9" i="512"/>
  <c r="D10" i="512"/>
  <c r="D11" i="512"/>
  <c r="D12" i="512"/>
  <c r="D13" i="512"/>
  <c r="D14" i="512"/>
  <c r="D15" i="512"/>
  <c r="D16" i="512"/>
  <c r="D17" i="512"/>
  <c r="D18" i="512"/>
  <c r="D19" i="512"/>
  <c r="D20" i="512"/>
  <c r="D21" i="512"/>
  <c r="D22" i="512"/>
  <c r="D6" i="512"/>
  <c r="D7" i="511"/>
  <c r="D8" i="511"/>
  <c r="D9" i="511"/>
  <c r="D10" i="511"/>
  <c r="D11" i="511"/>
  <c r="D12" i="511"/>
  <c r="D13" i="511"/>
  <c r="D14" i="511"/>
  <c r="D15" i="511"/>
  <c r="D16" i="511"/>
  <c r="D17" i="511"/>
  <c r="D18" i="511"/>
  <c r="D19" i="511"/>
  <c r="D20" i="511"/>
  <c r="D21" i="511"/>
  <c r="D22" i="511"/>
  <c r="D6" i="511"/>
  <c r="D7" i="510"/>
  <c r="D8" i="510"/>
  <c r="D9" i="510"/>
  <c r="D10" i="510"/>
  <c r="D11" i="510"/>
  <c r="D12" i="510"/>
  <c r="D13" i="510"/>
  <c r="D14" i="510"/>
  <c r="D15" i="510"/>
  <c r="D16" i="510"/>
  <c r="D17" i="510"/>
  <c r="D18" i="510"/>
  <c r="D19" i="510"/>
  <c r="D20" i="510"/>
  <c r="D21" i="510"/>
  <c r="D22" i="510"/>
  <c r="D6" i="510"/>
  <c r="D7" i="509"/>
  <c r="D8" i="509"/>
  <c r="D9" i="509"/>
  <c r="D10" i="509"/>
  <c r="D11" i="509"/>
  <c r="D12" i="509"/>
  <c r="D13" i="509"/>
  <c r="D14" i="509"/>
  <c r="D15" i="509"/>
  <c r="D16" i="509"/>
  <c r="D17" i="509"/>
  <c r="D18" i="509"/>
  <c r="D19" i="509"/>
  <c r="D20" i="509"/>
  <c r="D21" i="509"/>
  <c r="D22" i="509"/>
  <c r="D6" i="509"/>
  <c r="D6" i="483"/>
  <c r="E17" i="152"/>
  <c r="D7" i="7"/>
  <c r="E8" i="496" l="1"/>
  <c r="I8" i="496" s="1"/>
  <c r="D8" i="496"/>
  <c r="H10" i="497"/>
  <c r="C8" i="497"/>
  <c r="D8" i="497" s="1"/>
  <c r="B1" i="497"/>
  <c r="B1" i="496"/>
  <c r="E58" i="519"/>
  <c r="E57" i="519"/>
  <c r="E56" i="519"/>
  <c r="E55" i="519"/>
  <c r="E54" i="519"/>
  <c r="E53" i="519"/>
  <c r="E52" i="519"/>
  <c r="E51" i="519"/>
  <c r="E50" i="519"/>
  <c r="E49" i="519"/>
  <c r="E48" i="519"/>
  <c r="E47" i="519"/>
  <c r="E46" i="519"/>
  <c r="E45" i="519"/>
  <c r="E44" i="519"/>
  <c r="E43" i="519"/>
  <c r="A43" i="519"/>
  <c r="A44" i="519" s="1"/>
  <c r="A45" i="519" s="1"/>
  <c r="A46" i="519" s="1"/>
  <c r="A47" i="519" s="1"/>
  <c r="A48" i="519" s="1"/>
  <c r="A49" i="519" s="1"/>
  <c r="A50" i="519" s="1"/>
  <c r="A51" i="519" s="1"/>
  <c r="A52" i="519" s="1"/>
  <c r="A53" i="519" s="1"/>
  <c r="A54" i="519" s="1"/>
  <c r="A55" i="519" s="1"/>
  <c r="A56" i="519" s="1"/>
  <c r="A57" i="519" s="1"/>
  <c r="A58" i="519" s="1"/>
  <c r="E42" i="519"/>
  <c r="A42" i="519"/>
  <c r="E41" i="519"/>
  <c r="E40" i="519"/>
  <c r="E39" i="519"/>
  <c r="E38" i="519"/>
  <c r="E37" i="519"/>
  <c r="E36" i="519"/>
  <c r="E35" i="519"/>
  <c r="E34" i="519"/>
  <c r="E33" i="519"/>
  <c r="E32" i="519"/>
  <c r="E31" i="519"/>
  <c r="E30" i="519"/>
  <c r="E29" i="519"/>
  <c r="E28" i="519"/>
  <c r="E27" i="519"/>
  <c r="E26" i="519"/>
  <c r="E25" i="519"/>
  <c r="E24" i="519"/>
  <c r="E23" i="519"/>
  <c r="E22" i="519"/>
  <c r="E21" i="519"/>
  <c r="E20" i="519"/>
  <c r="E19" i="519"/>
  <c r="E18" i="519"/>
  <c r="E17" i="519"/>
  <c r="E16" i="519"/>
  <c r="E15" i="519"/>
  <c r="A15" i="519"/>
  <c r="A16" i="519" s="1"/>
  <c r="A17" i="519" s="1"/>
  <c r="A18" i="519" s="1"/>
  <c r="A19" i="519" s="1"/>
  <c r="A20" i="519" s="1"/>
  <c r="A21" i="519" s="1"/>
  <c r="A22" i="519" s="1"/>
  <c r="A23" i="519" s="1"/>
  <c r="A24" i="519" s="1"/>
  <c r="A25" i="519" s="1"/>
  <c r="A26" i="519" s="1"/>
  <c r="A27" i="519" s="1"/>
  <c r="A28" i="519" s="1"/>
  <c r="A29" i="519" s="1"/>
  <c r="A30" i="519" s="1"/>
  <c r="A31" i="519" s="1"/>
  <c r="A32" i="519" s="1"/>
  <c r="A33" i="519" s="1"/>
  <c r="A34" i="519" s="1"/>
  <c r="A35" i="519" s="1"/>
  <c r="A36" i="519" s="1"/>
  <c r="A37" i="519" s="1"/>
  <c r="A38" i="519" s="1"/>
  <c r="A39" i="519" s="1"/>
  <c r="E14" i="519"/>
  <c r="E13" i="519"/>
  <c r="E12" i="519"/>
  <c r="E11" i="519"/>
  <c r="E10" i="519"/>
  <c r="E9" i="519"/>
  <c r="C59" i="518"/>
  <c r="E58" i="518"/>
  <c r="E57" i="518"/>
  <c r="E56" i="518"/>
  <c r="E55" i="518"/>
  <c r="E54" i="518"/>
  <c r="E53" i="518"/>
  <c r="E52" i="518"/>
  <c r="E51" i="518"/>
  <c r="E50" i="518"/>
  <c r="E49" i="518"/>
  <c r="E48" i="518"/>
  <c r="E47" i="518"/>
  <c r="E46" i="518"/>
  <c r="E45" i="518"/>
  <c r="E44" i="518"/>
  <c r="E43" i="518"/>
  <c r="E42" i="518"/>
  <c r="A42" i="518"/>
  <c r="A43" i="518" s="1"/>
  <c r="A44" i="518" s="1"/>
  <c r="A45" i="518" s="1"/>
  <c r="A46" i="518" s="1"/>
  <c r="A47" i="518" s="1"/>
  <c r="A48" i="518" s="1"/>
  <c r="A49" i="518" s="1"/>
  <c r="A50" i="518" s="1"/>
  <c r="A51" i="518" s="1"/>
  <c r="A52" i="518" s="1"/>
  <c r="A53" i="518" s="1"/>
  <c r="A54" i="518" s="1"/>
  <c r="A55" i="518" s="1"/>
  <c r="A56" i="518" s="1"/>
  <c r="A57" i="518" s="1"/>
  <c r="A58" i="518" s="1"/>
  <c r="E41" i="518"/>
  <c r="E40" i="518"/>
  <c r="E39" i="518"/>
  <c r="E38" i="518"/>
  <c r="E37" i="518"/>
  <c r="E36" i="518"/>
  <c r="E35" i="518"/>
  <c r="E34" i="518"/>
  <c r="E33" i="518"/>
  <c r="E32" i="518"/>
  <c r="E31" i="518"/>
  <c r="E30" i="518"/>
  <c r="E29" i="518"/>
  <c r="E28" i="518"/>
  <c r="E27" i="518"/>
  <c r="E26" i="518"/>
  <c r="E25" i="518"/>
  <c r="E24" i="518"/>
  <c r="E23" i="518"/>
  <c r="E22" i="518"/>
  <c r="E21" i="518"/>
  <c r="E20" i="518"/>
  <c r="E19" i="518"/>
  <c r="E18" i="518"/>
  <c r="E17" i="518"/>
  <c r="E16" i="518"/>
  <c r="A16" i="518"/>
  <c r="A17" i="518" s="1"/>
  <c r="A18" i="518" s="1"/>
  <c r="A19" i="518" s="1"/>
  <c r="A20" i="518" s="1"/>
  <c r="A21" i="518" s="1"/>
  <c r="A22" i="518" s="1"/>
  <c r="A23" i="518" s="1"/>
  <c r="A24" i="518" s="1"/>
  <c r="A25" i="518" s="1"/>
  <c r="A26" i="518" s="1"/>
  <c r="A27" i="518" s="1"/>
  <c r="A28" i="518" s="1"/>
  <c r="A29" i="518" s="1"/>
  <c r="A30" i="518" s="1"/>
  <c r="A31" i="518" s="1"/>
  <c r="A32" i="518" s="1"/>
  <c r="A33" i="518" s="1"/>
  <c r="A34" i="518" s="1"/>
  <c r="A35" i="518" s="1"/>
  <c r="A36" i="518" s="1"/>
  <c r="A37" i="518" s="1"/>
  <c r="A38" i="518" s="1"/>
  <c r="A39" i="518" s="1"/>
  <c r="E15" i="518"/>
  <c r="A15" i="518"/>
  <c r="E14" i="518"/>
  <c r="E13" i="518"/>
  <c r="E12" i="518"/>
  <c r="E11" i="518"/>
  <c r="E10" i="518"/>
  <c r="E59" i="518" s="1"/>
  <c r="D11" i="467" s="1"/>
  <c r="E9" i="518"/>
  <c r="C59" i="517"/>
  <c r="E58" i="517"/>
  <c r="E57" i="517"/>
  <c r="E56" i="517"/>
  <c r="E55" i="517"/>
  <c r="E54" i="517"/>
  <c r="E53" i="517"/>
  <c r="E52" i="517"/>
  <c r="E51" i="517"/>
  <c r="E50" i="517"/>
  <c r="E49" i="517"/>
  <c r="E48" i="517"/>
  <c r="E47" i="517"/>
  <c r="E46" i="517"/>
  <c r="E45" i="517"/>
  <c r="E44" i="517"/>
  <c r="E43" i="517"/>
  <c r="E42" i="517"/>
  <c r="A42" i="517"/>
  <c r="A43" i="517" s="1"/>
  <c r="A44" i="517" s="1"/>
  <c r="A45" i="517" s="1"/>
  <c r="A46" i="517" s="1"/>
  <c r="A47" i="517" s="1"/>
  <c r="A48" i="517" s="1"/>
  <c r="A49" i="517" s="1"/>
  <c r="A50" i="517" s="1"/>
  <c r="A51" i="517" s="1"/>
  <c r="A52" i="517" s="1"/>
  <c r="A53" i="517" s="1"/>
  <c r="A54" i="517" s="1"/>
  <c r="A55" i="517" s="1"/>
  <c r="A56" i="517" s="1"/>
  <c r="A57" i="517" s="1"/>
  <c r="A58" i="517" s="1"/>
  <c r="E41" i="517"/>
  <c r="E40" i="517"/>
  <c r="E39" i="517"/>
  <c r="E38" i="517"/>
  <c r="E37" i="517"/>
  <c r="E36" i="517"/>
  <c r="E35" i="517"/>
  <c r="E34" i="517"/>
  <c r="E33" i="517"/>
  <c r="E32" i="517"/>
  <c r="E31" i="517"/>
  <c r="E30" i="517"/>
  <c r="E29" i="517"/>
  <c r="E28" i="517"/>
  <c r="E27" i="517"/>
  <c r="E26" i="517"/>
  <c r="E25" i="517"/>
  <c r="E24" i="517"/>
  <c r="E23" i="517"/>
  <c r="E22" i="517"/>
  <c r="E21" i="517"/>
  <c r="E20" i="517"/>
  <c r="E19" i="517"/>
  <c r="E18" i="517"/>
  <c r="E17" i="517"/>
  <c r="E16" i="517"/>
  <c r="E15" i="517"/>
  <c r="A15" i="517"/>
  <c r="A16" i="517" s="1"/>
  <c r="A17" i="517" s="1"/>
  <c r="A18" i="517" s="1"/>
  <c r="A19" i="517" s="1"/>
  <c r="A20" i="517" s="1"/>
  <c r="A21" i="517" s="1"/>
  <c r="A22" i="517" s="1"/>
  <c r="A23" i="517" s="1"/>
  <c r="A24" i="517" s="1"/>
  <c r="A25" i="517" s="1"/>
  <c r="A26" i="517" s="1"/>
  <c r="A27" i="517" s="1"/>
  <c r="A28" i="517" s="1"/>
  <c r="A29" i="517" s="1"/>
  <c r="A30" i="517" s="1"/>
  <c r="A31" i="517" s="1"/>
  <c r="A32" i="517" s="1"/>
  <c r="A33" i="517" s="1"/>
  <c r="A34" i="517" s="1"/>
  <c r="A35" i="517" s="1"/>
  <c r="A36" i="517" s="1"/>
  <c r="A37" i="517" s="1"/>
  <c r="A38" i="517" s="1"/>
  <c r="A39" i="517" s="1"/>
  <c r="E14" i="517"/>
  <c r="E13" i="517"/>
  <c r="E12" i="517"/>
  <c r="E59" i="517" s="1"/>
  <c r="D10" i="467" s="1"/>
  <c r="E11" i="517"/>
  <c r="E10" i="517"/>
  <c r="E9" i="517"/>
  <c r="C59" i="516"/>
  <c r="E58" i="516"/>
  <c r="E57" i="516"/>
  <c r="E56" i="516"/>
  <c r="E55" i="516"/>
  <c r="E54" i="516"/>
  <c r="E53" i="516"/>
  <c r="E52" i="516"/>
  <c r="E51" i="516"/>
  <c r="E50" i="516"/>
  <c r="E49" i="516"/>
  <c r="E48" i="516"/>
  <c r="E47" i="516"/>
  <c r="E46" i="516"/>
  <c r="E45" i="516"/>
  <c r="E44" i="516"/>
  <c r="E43" i="516"/>
  <c r="A43" i="516"/>
  <c r="A44" i="516" s="1"/>
  <c r="A45" i="516" s="1"/>
  <c r="A46" i="516" s="1"/>
  <c r="A47" i="516" s="1"/>
  <c r="A48" i="516" s="1"/>
  <c r="A49" i="516" s="1"/>
  <c r="A50" i="516" s="1"/>
  <c r="A51" i="516" s="1"/>
  <c r="A52" i="516" s="1"/>
  <c r="A53" i="516" s="1"/>
  <c r="A54" i="516" s="1"/>
  <c r="A55" i="516" s="1"/>
  <c r="A56" i="516" s="1"/>
  <c r="A57" i="516" s="1"/>
  <c r="A58" i="516" s="1"/>
  <c r="E42" i="516"/>
  <c r="A42" i="516"/>
  <c r="E41" i="516"/>
  <c r="E40" i="516"/>
  <c r="E39" i="516"/>
  <c r="E38" i="516"/>
  <c r="E37" i="516"/>
  <c r="E36" i="516"/>
  <c r="E35" i="516"/>
  <c r="E34" i="516"/>
  <c r="E33" i="516"/>
  <c r="E32" i="516"/>
  <c r="E31" i="516"/>
  <c r="E30" i="516"/>
  <c r="E29" i="516"/>
  <c r="E28" i="516"/>
  <c r="E27" i="516"/>
  <c r="E26" i="516"/>
  <c r="E25" i="516"/>
  <c r="E24" i="516"/>
  <c r="E23" i="516"/>
  <c r="E22" i="516"/>
  <c r="E21" i="516"/>
  <c r="E20" i="516"/>
  <c r="E19" i="516"/>
  <c r="E18" i="516"/>
  <c r="E17" i="516"/>
  <c r="E16" i="516"/>
  <c r="E15" i="516"/>
  <c r="A15" i="516"/>
  <c r="A16" i="516" s="1"/>
  <c r="A17" i="516" s="1"/>
  <c r="A18" i="516" s="1"/>
  <c r="A19" i="516" s="1"/>
  <c r="A20" i="516" s="1"/>
  <c r="A21" i="516" s="1"/>
  <c r="A22" i="516" s="1"/>
  <c r="A23" i="516" s="1"/>
  <c r="A24" i="516" s="1"/>
  <c r="A25" i="516" s="1"/>
  <c r="A26" i="516" s="1"/>
  <c r="A27" i="516" s="1"/>
  <c r="A28" i="516" s="1"/>
  <c r="A29" i="516" s="1"/>
  <c r="A30" i="516" s="1"/>
  <c r="A31" i="516" s="1"/>
  <c r="A32" i="516" s="1"/>
  <c r="A33" i="516" s="1"/>
  <c r="A34" i="516" s="1"/>
  <c r="A35" i="516" s="1"/>
  <c r="A36" i="516" s="1"/>
  <c r="A37" i="516" s="1"/>
  <c r="A38" i="516" s="1"/>
  <c r="A39" i="516" s="1"/>
  <c r="E14" i="516"/>
  <c r="E13" i="516"/>
  <c r="E12" i="516"/>
  <c r="E11" i="516"/>
  <c r="E10" i="516"/>
  <c r="E9" i="516"/>
  <c r="E59" i="516" s="1"/>
  <c r="D9" i="467" s="1"/>
  <c r="C59" i="515"/>
  <c r="E58" i="515"/>
  <c r="E57" i="515"/>
  <c r="E56" i="515"/>
  <c r="E55" i="515"/>
  <c r="E54" i="515"/>
  <c r="E53" i="515"/>
  <c r="E52" i="515"/>
  <c r="E51" i="515"/>
  <c r="E50" i="515"/>
  <c r="E49" i="515"/>
  <c r="E48" i="515"/>
  <c r="E47" i="515"/>
  <c r="E46" i="515"/>
  <c r="E45" i="515"/>
  <c r="E44" i="515"/>
  <c r="E43" i="515"/>
  <c r="A43" i="515"/>
  <c r="A44" i="515" s="1"/>
  <c r="A45" i="515" s="1"/>
  <c r="A46" i="515" s="1"/>
  <c r="A47" i="515" s="1"/>
  <c r="A48" i="515" s="1"/>
  <c r="A49" i="515" s="1"/>
  <c r="A50" i="515" s="1"/>
  <c r="A51" i="515" s="1"/>
  <c r="A52" i="515" s="1"/>
  <c r="A53" i="515" s="1"/>
  <c r="A54" i="515" s="1"/>
  <c r="A55" i="515" s="1"/>
  <c r="A56" i="515" s="1"/>
  <c r="A57" i="515" s="1"/>
  <c r="A58" i="515" s="1"/>
  <c r="E42" i="515"/>
  <c r="A42" i="515"/>
  <c r="E41" i="515"/>
  <c r="E40" i="515"/>
  <c r="E39" i="515"/>
  <c r="E38" i="515"/>
  <c r="E37" i="515"/>
  <c r="E36" i="515"/>
  <c r="E35" i="515"/>
  <c r="E34" i="515"/>
  <c r="E33" i="515"/>
  <c r="E32" i="515"/>
  <c r="E31" i="515"/>
  <c r="E30" i="515"/>
  <c r="E29" i="515"/>
  <c r="E28" i="515"/>
  <c r="E27" i="515"/>
  <c r="E26" i="515"/>
  <c r="E25" i="515"/>
  <c r="E24" i="515"/>
  <c r="E23" i="515"/>
  <c r="E22" i="515"/>
  <c r="E21" i="515"/>
  <c r="E20" i="515"/>
  <c r="E19" i="515"/>
  <c r="E18" i="515"/>
  <c r="E17" i="515"/>
  <c r="E16" i="515"/>
  <c r="E15" i="515"/>
  <c r="E59" i="515" s="1"/>
  <c r="D8" i="467" s="1"/>
  <c r="A15" i="515"/>
  <c r="A16" i="515" s="1"/>
  <c r="A17" i="515" s="1"/>
  <c r="A18" i="515" s="1"/>
  <c r="A19" i="515" s="1"/>
  <c r="A20" i="515" s="1"/>
  <c r="A21" i="515" s="1"/>
  <c r="A22" i="515" s="1"/>
  <c r="A23" i="515" s="1"/>
  <c r="A24" i="515" s="1"/>
  <c r="A25" i="515" s="1"/>
  <c r="A26" i="515" s="1"/>
  <c r="A27" i="515" s="1"/>
  <c r="A28" i="515" s="1"/>
  <c r="A29" i="515" s="1"/>
  <c r="A30" i="515" s="1"/>
  <c r="A31" i="515" s="1"/>
  <c r="A32" i="515" s="1"/>
  <c r="A33" i="515" s="1"/>
  <c r="A34" i="515" s="1"/>
  <c r="A35" i="515" s="1"/>
  <c r="A36" i="515" s="1"/>
  <c r="A37" i="515" s="1"/>
  <c r="A38" i="515" s="1"/>
  <c r="A39" i="515" s="1"/>
  <c r="E14" i="515"/>
  <c r="E13" i="515"/>
  <c r="E12" i="515"/>
  <c r="E11" i="515"/>
  <c r="E10" i="515"/>
  <c r="E9" i="515"/>
  <c r="C59" i="514"/>
  <c r="E58" i="514"/>
  <c r="E57" i="514"/>
  <c r="E56" i="514"/>
  <c r="E55" i="514"/>
  <c r="E54" i="514"/>
  <c r="E53" i="514"/>
  <c r="E52" i="514"/>
  <c r="E51" i="514"/>
  <c r="E50" i="514"/>
  <c r="E49" i="514"/>
  <c r="E48" i="514"/>
  <c r="E47" i="514"/>
  <c r="E46" i="514"/>
  <c r="E45" i="514"/>
  <c r="E44" i="514"/>
  <c r="E43" i="514"/>
  <c r="E42" i="514"/>
  <c r="A42" i="514"/>
  <c r="A43" i="514" s="1"/>
  <c r="A44" i="514" s="1"/>
  <c r="A45" i="514" s="1"/>
  <c r="A46" i="514" s="1"/>
  <c r="A47" i="514" s="1"/>
  <c r="A48" i="514" s="1"/>
  <c r="A49" i="514" s="1"/>
  <c r="A50" i="514" s="1"/>
  <c r="A51" i="514" s="1"/>
  <c r="A52" i="514" s="1"/>
  <c r="A53" i="514" s="1"/>
  <c r="A54" i="514" s="1"/>
  <c r="A55" i="514" s="1"/>
  <c r="A56" i="514" s="1"/>
  <c r="A57" i="514" s="1"/>
  <c r="A58" i="514" s="1"/>
  <c r="E41" i="514"/>
  <c r="E40" i="514"/>
  <c r="E39" i="514"/>
  <c r="E38" i="514"/>
  <c r="E37" i="514"/>
  <c r="E36" i="514"/>
  <c r="E35" i="514"/>
  <c r="E34" i="514"/>
  <c r="E33" i="514"/>
  <c r="E32" i="514"/>
  <c r="E31" i="514"/>
  <c r="E30" i="514"/>
  <c r="E29" i="514"/>
  <c r="E28" i="514"/>
  <c r="E27" i="514"/>
  <c r="E26" i="514"/>
  <c r="E25" i="514"/>
  <c r="E24" i="514"/>
  <c r="E23" i="514"/>
  <c r="E22" i="514"/>
  <c r="E21" i="514"/>
  <c r="E20" i="514"/>
  <c r="E19" i="514"/>
  <c r="E18" i="514"/>
  <c r="E17" i="514"/>
  <c r="E16" i="514"/>
  <c r="E15" i="514"/>
  <c r="A15" i="514"/>
  <c r="A16" i="514" s="1"/>
  <c r="A17" i="514" s="1"/>
  <c r="A18" i="514" s="1"/>
  <c r="A19" i="514" s="1"/>
  <c r="A20" i="514" s="1"/>
  <c r="A21" i="514" s="1"/>
  <c r="A22" i="514" s="1"/>
  <c r="A23" i="514" s="1"/>
  <c r="A24" i="514" s="1"/>
  <c r="A25" i="514" s="1"/>
  <c r="A26" i="514" s="1"/>
  <c r="A27" i="514" s="1"/>
  <c r="A28" i="514" s="1"/>
  <c r="A29" i="514" s="1"/>
  <c r="A30" i="514" s="1"/>
  <c r="A31" i="514" s="1"/>
  <c r="A32" i="514" s="1"/>
  <c r="A33" i="514" s="1"/>
  <c r="A34" i="514" s="1"/>
  <c r="A35" i="514" s="1"/>
  <c r="A36" i="514" s="1"/>
  <c r="A37" i="514" s="1"/>
  <c r="A38" i="514" s="1"/>
  <c r="A39" i="514" s="1"/>
  <c r="E14" i="514"/>
  <c r="E13" i="514"/>
  <c r="E12" i="514"/>
  <c r="E11" i="514"/>
  <c r="E10" i="514"/>
  <c r="E9" i="514"/>
  <c r="A12" i="467"/>
  <c r="A11" i="467"/>
  <c r="F69" i="513"/>
  <c r="J23" i="513"/>
  <c r="I23" i="513"/>
  <c r="J22" i="513"/>
  <c r="I22" i="513"/>
  <c r="F22" i="513"/>
  <c r="D22" i="513"/>
  <c r="G22" i="513" s="1"/>
  <c r="A22" i="513"/>
  <c r="F21" i="513"/>
  <c r="D21" i="513"/>
  <c r="G21" i="513" s="1"/>
  <c r="F20" i="513"/>
  <c r="G20" i="513" s="1"/>
  <c r="D20" i="513"/>
  <c r="F19" i="513"/>
  <c r="G19" i="513" s="1"/>
  <c r="D19" i="513"/>
  <c r="F18" i="513"/>
  <c r="D18" i="513"/>
  <c r="G18" i="513" s="1"/>
  <c r="F17" i="513"/>
  <c r="D17" i="513"/>
  <c r="G17" i="513" s="1"/>
  <c r="F16" i="513"/>
  <c r="D16" i="513"/>
  <c r="G16" i="513" s="1"/>
  <c r="F15" i="513"/>
  <c r="D15" i="513"/>
  <c r="F14" i="513"/>
  <c r="D14" i="513"/>
  <c r="F13" i="513"/>
  <c r="D13" i="513"/>
  <c r="I12" i="513"/>
  <c r="J12" i="513" s="1"/>
  <c r="F12" i="513"/>
  <c r="D12" i="513"/>
  <c r="A12" i="513"/>
  <c r="I11" i="513"/>
  <c r="J11" i="513" s="1"/>
  <c r="F11" i="513"/>
  <c r="D11" i="513"/>
  <c r="G11" i="513" s="1"/>
  <c r="A11" i="513"/>
  <c r="I10" i="513"/>
  <c r="J10" i="513" s="1"/>
  <c r="F10" i="513"/>
  <c r="D10" i="513"/>
  <c r="G10" i="513" s="1"/>
  <c r="A10" i="513"/>
  <c r="I9" i="513"/>
  <c r="J9" i="513" s="1"/>
  <c r="F9" i="513"/>
  <c r="D9" i="513"/>
  <c r="G9" i="513" s="1"/>
  <c r="A9" i="513"/>
  <c r="J8" i="513"/>
  <c r="I8" i="513"/>
  <c r="F8" i="513"/>
  <c r="D8" i="513"/>
  <c r="G8" i="513" s="1"/>
  <c r="A8" i="513"/>
  <c r="I7" i="513"/>
  <c r="J7" i="513" s="1"/>
  <c r="F7" i="513"/>
  <c r="G7" i="513" s="1"/>
  <c r="D7" i="513"/>
  <c r="A7" i="513"/>
  <c r="I6" i="513"/>
  <c r="J6" i="513" s="1"/>
  <c r="F6" i="513"/>
  <c r="D6" i="513"/>
  <c r="G6" i="513" s="1"/>
  <c r="A6" i="513"/>
  <c r="A2" i="513"/>
  <c r="A1" i="513"/>
  <c r="F69" i="512"/>
  <c r="F22" i="512"/>
  <c r="G22" i="512" s="1"/>
  <c r="A22" i="512"/>
  <c r="F21" i="512"/>
  <c r="G21" i="512" s="1"/>
  <c r="F20" i="512"/>
  <c r="G20" i="512" s="1"/>
  <c r="G19" i="512"/>
  <c r="F19" i="512"/>
  <c r="F18" i="512"/>
  <c r="G18" i="512" s="1"/>
  <c r="F17" i="512"/>
  <c r="G17" i="512" s="1"/>
  <c r="F16" i="512"/>
  <c r="G16" i="512" s="1"/>
  <c r="G15" i="512"/>
  <c r="F15" i="512"/>
  <c r="F14" i="512"/>
  <c r="G14" i="512" s="1"/>
  <c r="G13" i="512"/>
  <c r="F13" i="512"/>
  <c r="F12" i="512"/>
  <c r="G12" i="512" s="1"/>
  <c r="A12" i="512"/>
  <c r="F11" i="512"/>
  <c r="G11" i="512" s="1"/>
  <c r="A11" i="512"/>
  <c r="G10" i="512"/>
  <c r="F10" i="512"/>
  <c r="A10" i="512"/>
  <c r="F9" i="512"/>
  <c r="G9" i="512" s="1"/>
  <c r="A9" i="512"/>
  <c r="F8" i="512"/>
  <c r="G8" i="512" s="1"/>
  <c r="A8" i="512"/>
  <c r="F7" i="512"/>
  <c r="G7" i="512" s="1"/>
  <c r="A7" i="512"/>
  <c r="F6" i="512"/>
  <c r="G6" i="512" s="1"/>
  <c r="A6" i="512"/>
  <c r="A2" i="512"/>
  <c r="A1" i="512"/>
  <c r="F69" i="511"/>
  <c r="F22" i="511"/>
  <c r="G22" i="511" s="1"/>
  <c r="A22" i="511"/>
  <c r="F21" i="511"/>
  <c r="G21" i="511" s="1"/>
  <c r="F20" i="511"/>
  <c r="G20" i="511"/>
  <c r="F19" i="511"/>
  <c r="G19" i="511" s="1"/>
  <c r="F18" i="511"/>
  <c r="G18" i="511" s="1"/>
  <c r="F17" i="511"/>
  <c r="G17" i="511" s="1"/>
  <c r="F16" i="511"/>
  <c r="G16" i="511" s="1"/>
  <c r="F15" i="511"/>
  <c r="G15" i="511" s="1"/>
  <c r="F14" i="511"/>
  <c r="G14" i="511" s="1"/>
  <c r="F13" i="511"/>
  <c r="G13" i="511" s="1"/>
  <c r="F12" i="511"/>
  <c r="G12" i="511" s="1"/>
  <c r="A12" i="511"/>
  <c r="F11" i="511"/>
  <c r="G11" i="511" s="1"/>
  <c r="A11" i="511"/>
  <c r="G10" i="511"/>
  <c r="F10" i="511"/>
  <c r="A10" i="511"/>
  <c r="F9" i="511"/>
  <c r="G9" i="511" s="1"/>
  <c r="A9" i="511"/>
  <c r="F8" i="511"/>
  <c r="G8" i="511" s="1"/>
  <c r="A8" i="511"/>
  <c r="F7" i="511"/>
  <c r="G7" i="511" s="1"/>
  <c r="A7" i="511"/>
  <c r="F6" i="511"/>
  <c r="G6" i="511" s="1"/>
  <c r="A6" i="511"/>
  <c r="A2" i="511"/>
  <c r="A1" i="511"/>
  <c r="F69" i="510"/>
  <c r="F22" i="510"/>
  <c r="G22" i="510" s="1"/>
  <c r="A22" i="510"/>
  <c r="F21" i="510"/>
  <c r="G21" i="510" s="1"/>
  <c r="F20" i="510"/>
  <c r="G20" i="510" s="1"/>
  <c r="F19" i="510"/>
  <c r="G19" i="510" s="1"/>
  <c r="F18" i="510"/>
  <c r="G18" i="510" s="1"/>
  <c r="F17" i="510"/>
  <c r="G17" i="510" s="1"/>
  <c r="F16" i="510"/>
  <c r="G16" i="510" s="1"/>
  <c r="F15" i="510"/>
  <c r="G15" i="510" s="1"/>
  <c r="F14" i="510"/>
  <c r="G14" i="510" s="1"/>
  <c r="F13" i="510"/>
  <c r="G13" i="510" s="1"/>
  <c r="F12" i="510"/>
  <c r="G12" i="510" s="1"/>
  <c r="A12" i="510"/>
  <c r="F11" i="510"/>
  <c r="G11" i="510" s="1"/>
  <c r="A11" i="510"/>
  <c r="F10" i="510"/>
  <c r="G10" i="510" s="1"/>
  <c r="A10" i="510"/>
  <c r="F9" i="510"/>
  <c r="G9" i="510" s="1"/>
  <c r="A9" i="510"/>
  <c r="F8" i="510"/>
  <c r="G8" i="510" s="1"/>
  <c r="A8" i="510"/>
  <c r="F7" i="510"/>
  <c r="G7" i="510" s="1"/>
  <c r="A7" i="510"/>
  <c r="F6" i="510"/>
  <c r="G6" i="510" s="1"/>
  <c r="A6" i="510"/>
  <c r="A2" i="510"/>
  <c r="A1" i="510"/>
  <c r="F69" i="509"/>
  <c r="F22" i="509"/>
  <c r="G22" i="509" s="1"/>
  <c r="A22" i="509"/>
  <c r="F21" i="509"/>
  <c r="G21" i="509" s="1"/>
  <c r="F20" i="509"/>
  <c r="G20" i="509" s="1"/>
  <c r="G19" i="509"/>
  <c r="F19" i="509"/>
  <c r="F18" i="509"/>
  <c r="G18" i="509" s="1"/>
  <c r="F17" i="509"/>
  <c r="G17" i="509" s="1"/>
  <c r="F16" i="509"/>
  <c r="G16" i="509" s="1"/>
  <c r="G15" i="509"/>
  <c r="F15" i="509"/>
  <c r="F14" i="509"/>
  <c r="G14" i="509" s="1"/>
  <c r="G13" i="509"/>
  <c r="F13" i="509"/>
  <c r="F12" i="509"/>
  <c r="G12" i="509" s="1"/>
  <c r="A12" i="509"/>
  <c r="F11" i="509"/>
  <c r="G11" i="509" s="1"/>
  <c r="A11" i="509"/>
  <c r="F10" i="509"/>
  <c r="G10" i="509" s="1"/>
  <c r="A10" i="509"/>
  <c r="F9" i="509"/>
  <c r="G9" i="509" s="1"/>
  <c r="A9" i="509"/>
  <c r="F8" i="509"/>
  <c r="G8" i="509" s="1"/>
  <c r="A8" i="509"/>
  <c r="F7" i="509"/>
  <c r="G7" i="509" s="1"/>
  <c r="A7" i="509"/>
  <c r="F6" i="509"/>
  <c r="G6" i="509" s="1"/>
  <c r="A6" i="509"/>
  <c r="A2" i="509"/>
  <c r="A1" i="509"/>
  <c r="F69" i="508"/>
  <c r="F22" i="508"/>
  <c r="D22" i="508"/>
  <c r="A22" i="508"/>
  <c r="F21" i="508"/>
  <c r="D21" i="508"/>
  <c r="F20" i="508"/>
  <c r="D20" i="508"/>
  <c r="F19" i="508"/>
  <c r="G19" i="508" s="1"/>
  <c r="D19" i="508"/>
  <c r="F18" i="508"/>
  <c r="D18" i="508"/>
  <c r="F17" i="508"/>
  <c r="D17" i="508"/>
  <c r="F16" i="508"/>
  <c r="D16" i="508"/>
  <c r="F15" i="508"/>
  <c r="D15" i="508"/>
  <c r="F14" i="508"/>
  <c r="D14" i="508"/>
  <c r="F13" i="508"/>
  <c r="D13" i="508"/>
  <c r="F12" i="508"/>
  <c r="D12" i="508"/>
  <c r="A12" i="508"/>
  <c r="F11" i="508"/>
  <c r="D11" i="508"/>
  <c r="A11" i="508"/>
  <c r="F10" i="508"/>
  <c r="D10" i="508"/>
  <c r="A10" i="508"/>
  <c r="F9" i="508"/>
  <c r="G9" i="508" s="1"/>
  <c r="D9" i="508"/>
  <c r="A9" i="508"/>
  <c r="F8" i="508"/>
  <c r="D8" i="508"/>
  <c r="A8" i="508"/>
  <c r="F7" i="508"/>
  <c r="G7" i="508" s="1"/>
  <c r="D7" i="508"/>
  <c r="A7" i="508"/>
  <c r="F6" i="508"/>
  <c r="D6" i="508"/>
  <c r="A6" i="508"/>
  <c r="A2" i="508"/>
  <c r="A1" i="508"/>
  <c r="F19" i="483"/>
  <c r="F18" i="483"/>
  <c r="F17" i="483"/>
  <c r="G16" i="483"/>
  <c r="D7" i="483"/>
  <c r="D8" i="483"/>
  <c r="D9" i="483"/>
  <c r="D10" i="483"/>
  <c r="D17" i="483"/>
  <c r="D18" i="483"/>
  <c r="D19" i="483"/>
  <c r="D22" i="483"/>
  <c r="A11" i="462"/>
  <c r="E13" i="7"/>
  <c r="E10" i="7"/>
  <c r="G8" i="508" l="1"/>
  <c r="G14" i="513"/>
  <c r="G15" i="508"/>
  <c r="G12" i="513"/>
  <c r="G15" i="513"/>
  <c r="G18" i="483"/>
  <c r="G16" i="508"/>
  <c r="G19" i="483"/>
  <c r="G13" i="513"/>
  <c r="G5" i="513" s="1"/>
  <c r="D12" i="462" s="1"/>
  <c r="G10" i="508"/>
  <c r="G13" i="508"/>
  <c r="G17" i="508"/>
  <c r="G22" i="508"/>
  <c r="G6" i="508"/>
  <c r="G11" i="508"/>
  <c r="G18" i="508"/>
  <c r="G20" i="508"/>
  <c r="G17" i="483"/>
  <c r="G5" i="509"/>
  <c r="D8" i="462" s="1"/>
  <c r="E59" i="514"/>
  <c r="D7" i="467" s="1"/>
  <c r="G5" i="512"/>
  <c r="D11" i="462" s="1"/>
  <c r="D12" i="467"/>
  <c r="G5" i="511"/>
  <c r="D10" i="462" s="1"/>
  <c r="G5" i="510"/>
  <c r="D9" i="462" s="1"/>
  <c r="G21" i="508"/>
  <c r="G14" i="508"/>
  <c r="G12" i="508"/>
  <c r="G21" i="483"/>
  <c r="G20" i="483"/>
  <c r="G15" i="483"/>
  <c r="G14" i="483"/>
  <c r="G13" i="483"/>
  <c r="G5" i="508" l="1"/>
  <c r="D7" i="462" s="1"/>
  <c r="E10" i="497"/>
  <c r="G10" i="497"/>
  <c r="G8" i="496"/>
  <c r="G10" i="496" s="1"/>
  <c r="F10" i="497" l="1"/>
  <c r="F12" i="497" s="1"/>
  <c r="F14" i="456" s="1"/>
  <c r="G12" i="496"/>
  <c r="F13" i="456" s="1"/>
  <c r="A10" i="467" l="1"/>
  <c r="A9" i="467"/>
  <c r="A8" i="467"/>
  <c r="A9" i="462"/>
  <c r="A6" i="467" l="1"/>
  <c r="A7" i="467"/>
  <c r="A42" i="486"/>
  <c r="A43" i="486" s="1"/>
  <c r="A44" i="486" s="1"/>
  <c r="A45" i="486" s="1"/>
  <c r="A46" i="486" s="1"/>
  <c r="A47" i="486" s="1"/>
  <c r="A48" i="486" s="1"/>
  <c r="A49" i="486" s="1"/>
  <c r="A50" i="486" s="1"/>
  <c r="A51" i="486" s="1"/>
  <c r="A52" i="486" s="1"/>
  <c r="A53" i="486" s="1"/>
  <c r="A54" i="486" s="1"/>
  <c r="A55" i="486" s="1"/>
  <c r="A56" i="486" s="1"/>
  <c r="A57" i="486" s="1"/>
  <c r="A58" i="486" s="1"/>
  <c r="E43" i="486"/>
  <c r="E42" i="486"/>
  <c r="F22" i="483"/>
  <c r="A22" i="483"/>
  <c r="A12" i="483"/>
  <c r="A11" i="483"/>
  <c r="F10" i="483"/>
  <c r="A10" i="483"/>
  <c r="F9" i="483"/>
  <c r="A9" i="483"/>
  <c r="F8" i="483"/>
  <c r="A8" i="483"/>
  <c r="F7" i="483"/>
  <c r="A7" i="483"/>
  <c r="F6" i="483"/>
  <c r="A6" i="483"/>
  <c r="G7" i="483" l="1"/>
  <c r="G10" i="483"/>
  <c r="G6" i="483"/>
  <c r="G8" i="483"/>
  <c r="G9" i="483"/>
  <c r="G11" i="483"/>
  <c r="G12" i="483"/>
  <c r="G22" i="483"/>
  <c r="H8" i="476"/>
  <c r="A12" i="7" l="1"/>
  <c r="G7" i="476"/>
  <c r="H7" i="476" s="1"/>
  <c r="A1" i="476"/>
  <c r="C59" i="486" l="1"/>
  <c r="E58" i="486"/>
  <c r="E57" i="486"/>
  <c r="E56" i="486"/>
  <c r="E55" i="486"/>
  <c r="E54" i="486"/>
  <c r="E53" i="486"/>
  <c r="E52" i="486"/>
  <c r="E51" i="486"/>
  <c r="E50" i="486"/>
  <c r="E49" i="486"/>
  <c r="E48" i="486"/>
  <c r="E47" i="486"/>
  <c r="E46" i="486"/>
  <c r="E45" i="486"/>
  <c r="E44" i="486"/>
  <c r="E41" i="486"/>
  <c r="E40" i="486"/>
  <c r="E39" i="486"/>
  <c r="E38" i="486"/>
  <c r="E37" i="486"/>
  <c r="E36" i="486"/>
  <c r="E35" i="486"/>
  <c r="E34" i="486"/>
  <c r="E33" i="486"/>
  <c r="E32" i="486"/>
  <c r="E31" i="486"/>
  <c r="E30" i="486"/>
  <c r="E29" i="486"/>
  <c r="E28" i="486"/>
  <c r="E27" i="486"/>
  <c r="E26" i="486"/>
  <c r="E25" i="486"/>
  <c r="E24" i="486"/>
  <c r="E23" i="486"/>
  <c r="E22" i="486"/>
  <c r="E21" i="486"/>
  <c r="E20" i="486"/>
  <c r="E19" i="486"/>
  <c r="E18" i="486"/>
  <c r="E17" i="486"/>
  <c r="E16" i="486"/>
  <c r="E15" i="486"/>
  <c r="A15" i="486"/>
  <c r="A16" i="486" s="1"/>
  <c r="A17" i="486" s="1"/>
  <c r="A18" i="486" s="1"/>
  <c r="A19" i="486" s="1"/>
  <c r="A20" i="486" s="1"/>
  <c r="A21" i="486" s="1"/>
  <c r="A22" i="486" s="1"/>
  <c r="A23" i="486" s="1"/>
  <c r="A24" i="486" s="1"/>
  <c r="A25" i="486" s="1"/>
  <c r="A26" i="486" s="1"/>
  <c r="A27" i="486" s="1"/>
  <c r="A28" i="486" s="1"/>
  <c r="A29" i="486" s="1"/>
  <c r="A30" i="486" s="1"/>
  <c r="A31" i="486" s="1"/>
  <c r="A32" i="486" s="1"/>
  <c r="A33" i="486" s="1"/>
  <c r="A34" i="486" s="1"/>
  <c r="A35" i="486" s="1"/>
  <c r="A36" i="486" s="1"/>
  <c r="A37" i="486" s="1"/>
  <c r="A38" i="486" s="1"/>
  <c r="A39" i="486" s="1"/>
  <c r="E14" i="486"/>
  <c r="E13" i="486"/>
  <c r="E12" i="486"/>
  <c r="E11" i="486"/>
  <c r="E10" i="486"/>
  <c r="E9" i="486"/>
  <c r="A1" i="467"/>
  <c r="A1" i="462"/>
  <c r="F69" i="483"/>
  <c r="A2" i="483"/>
  <c r="A1" i="483"/>
  <c r="A11" i="324"/>
  <c r="D12" i="61"/>
  <c r="A1" i="518" l="1"/>
  <c r="A1" i="516"/>
  <c r="A1" i="519"/>
  <c r="A1" i="517"/>
  <c r="A1" i="515"/>
  <c r="A1" i="514"/>
  <c r="A1" i="486"/>
  <c r="E59" i="486"/>
  <c r="D6" i="467" s="1"/>
  <c r="D13" i="467" s="1"/>
  <c r="A2" i="61"/>
  <c r="A2" i="152"/>
  <c r="A1" i="61"/>
  <c r="A1" i="7"/>
  <c r="A8" i="476" l="1"/>
  <c r="A2" i="476"/>
  <c r="D17" i="152" l="1"/>
  <c r="H11" i="476" l="1"/>
  <c r="A3" i="405" l="1"/>
  <c r="D7" i="324" l="1"/>
  <c r="D11" i="324" s="1"/>
  <c r="F11" i="324" s="1"/>
  <c r="F12" i="456" l="1"/>
  <c r="D8" i="324"/>
  <c r="D12" i="324"/>
  <c r="D10" i="324"/>
  <c r="D9" i="324"/>
  <c r="G7" i="461" l="1"/>
  <c r="H8" i="461"/>
  <c r="I8" i="461" s="1"/>
  <c r="AM11" i="461"/>
  <c r="AO11" i="461"/>
  <c r="AP11" i="461"/>
  <c r="AM12" i="461"/>
  <c r="AO12" i="461"/>
  <c r="AP12" i="461"/>
  <c r="AM13" i="461"/>
  <c r="AO13" i="461"/>
  <c r="AP13" i="461"/>
  <c r="AM14" i="461"/>
  <c r="AO14" i="461"/>
  <c r="AP14" i="461"/>
  <c r="AM15" i="461"/>
  <c r="AO15" i="461"/>
  <c r="AP15" i="461"/>
  <c r="AM16" i="461"/>
  <c r="AO16" i="461"/>
  <c r="AP16" i="461"/>
  <c r="AM17" i="461"/>
  <c r="AO17" i="461"/>
  <c r="AP17" i="461"/>
  <c r="AM18" i="461"/>
  <c r="AO18" i="461"/>
  <c r="AP18" i="461"/>
  <c r="AM19" i="461"/>
  <c r="AO19" i="461"/>
  <c r="AP19" i="461"/>
  <c r="AM20" i="461"/>
  <c r="AO20" i="461"/>
  <c r="AP20" i="461"/>
  <c r="AM21" i="461"/>
  <c r="AO21" i="461"/>
  <c r="AP21" i="461"/>
  <c r="AM22" i="461"/>
  <c r="AO22" i="461"/>
  <c r="AP22" i="461"/>
  <c r="AM23" i="461"/>
  <c r="AO23" i="461"/>
  <c r="AP23" i="461"/>
  <c r="AM24" i="461"/>
  <c r="AO24" i="461"/>
  <c r="AP24" i="461"/>
  <c r="AM25" i="461"/>
  <c r="AO25" i="461"/>
  <c r="AP25" i="461"/>
  <c r="AM26" i="461"/>
  <c r="AO26" i="461"/>
  <c r="AP26" i="461"/>
  <c r="AM27" i="461"/>
  <c r="AO27" i="461"/>
  <c r="AP27" i="461"/>
  <c r="AM28" i="461"/>
  <c r="AO28" i="461"/>
  <c r="AP28" i="461"/>
  <c r="AM29" i="461"/>
  <c r="AO29" i="461"/>
  <c r="AP29" i="461"/>
  <c r="AM30" i="461"/>
  <c r="AO30" i="461"/>
  <c r="AP30" i="461"/>
  <c r="AM31" i="461"/>
  <c r="AO31" i="461"/>
  <c r="AP31" i="461"/>
  <c r="AM32" i="461"/>
  <c r="AO32" i="461"/>
  <c r="AP32" i="461"/>
  <c r="AM33" i="461"/>
  <c r="AO33" i="461"/>
  <c r="AP33" i="461"/>
  <c r="AM34" i="461"/>
  <c r="AO34" i="461"/>
  <c r="AP34" i="461"/>
  <c r="AM35" i="461"/>
  <c r="AO35" i="461"/>
  <c r="AP35" i="461"/>
  <c r="F36" i="461"/>
  <c r="G36" i="461"/>
  <c r="H36" i="461"/>
  <c r="I36" i="461"/>
  <c r="J36" i="461"/>
  <c r="K36" i="461"/>
  <c r="L36" i="461"/>
  <c r="M36" i="461"/>
  <c r="N36" i="461"/>
  <c r="O36" i="461"/>
  <c r="P36" i="461"/>
  <c r="Q36" i="461"/>
  <c r="R36" i="461"/>
  <c r="S36" i="461"/>
  <c r="T36" i="461"/>
  <c r="U36" i="461"/>
  <c r="V36" i="461"/>
  <c r="W36" i="461"/>
  <c r="X36" i="461"/>
  <c r="Y36" i="461"/>
  <c r="Z36" i="461"/>
  <c r="AA36" i="461"/>
  <c r="AB36" i="461"/>
  <c r="AC36" i="461"/>
  <c r="AD36" i="461"/>
  <c r="AE36" i="461"/>
  <c r="AF36" i="461"/>
  <c r="AG36" i="461"/>
  <c r="AH36" i="461"/>
  <c r="AI36" i="461"/>
  <c r="AJ36" i="461"/>
  <c r="AK36" i="461"/>
  <c r="AM38" i="461"/>
  <c r="AO38" i="461"/>
  <c r="AP38" i="461"/>
  <c r="AM39" i="461"/>
  <c r="AO39" i="461"/>
  <c r="AP39" i="461"/>
  <c r="AM40" i="461"/>
  <c r="AO40" i="461"/>
  <c r="AP40" i="461"/>
  <c r="AM41" i="461"/>
  <c r="AO41" i="461"/>
  <c r="AP41" i="461"/>
  <c r="AM42" i="461"/>
  <c r="AO42" i="461"/>
  <c r="AP42" i="461"/>
  <c r="AM43" i="461"/>
  <c r="AO43" i="461"/>
  <c r="AP43" i="461"/>
  <c r="AM44" i="461"/>
  <c r="AO44" i="461"/>
  <c r="AP44" i="461"/>
  <c r="AM45" i="461"/>
  <c r="AO45" i="461"/>
  <c r="AP45" i="461"/>
  <c r="AM46" i="461"/>
  <c r="AO46" i="461"/>
  <c r="AP46" i="461"/>
  <c r="AM47" i="461"/>
  <c r="AO47" i="461"/>
  <c r="AP47" i="461"/>
  <c r="AM48" i="461"/>
  <c r="AO48" i="461"/>
  <c r="AP48" i="461"/>
  <c r="AM49" i="461"/>
  <c r="AO49" i="461"/>
  <c r="AP49" i="461"/>
  <c r="AM50" i="461"/>
  <c r="AO50" i="461"/>
  <c r="AP50" i="461"/>
  <c r="AM51" i="461"/>
  <c r="AO51" i="461"/>
  <c r="AP51" i="461"/>
  <c r="AM52" i="461"/>
  <c r="AO52" i="461"/>
  <c r="AP52" i="461"/>
  <c r="AM53" i="461"/>
  <c r="AO53" i="461"/>
  <c r="AP53" i="461"/>
  <c r="AM54" i="461"/>
  <c r="AO54" i="461"/>
  <c r="AP54" i="461"/>
  <c r="AM55" i="461"/>
  <c r="AO55" i="461"/>
  <c r="AP55" i="461"/>
  <c r="AM56" i="461"/>
  <c r="AO56" i="461"/>
  <c r="AP56" i="461"/>
  <c r="AM57" i="461"/>
  <c r="AO57" i="461"/>
  <c r="AP57" i="461"/>
  <c r="AM58" i="461"/>
  <c r="AO58" i="461"/>
  <c r="AP58" i="461"/>
  <c r="AM59" i="461"/>
  <c r="AO59" i="461"/>
  <c r="AP59" i="461"/>
  <c r="AM60" i="461"/>
  <c r="AO60" i="461"/>
  <c r="AP60" i="461"/>
  <c r="AM61" i="461"/>
  <c r="AO61" i="461"/>
  <c r="AP61" i="461"/>
  <c r="AM62" i="461"/>
  <c r="AO62" i="461"/>
  <c r="AP62" i="461"/>
  <c r="F63" i="461"/>
  <c r="G63" i="461"/>
  <c r="H63" i="461"/>
  <c r="I63" i="461"/>
  <c r="J63" i="461"/>
  <c r="K63" i="461"/>
  <c r="L63" i="461"/>
  <c r="M63" i="461"/>
  <c r="N63" i="461"/>
  <c r="O63" i="461"/>
  <c r="P63" i="461"/>
  <c r="Q63" i="461"/>
  <c r="R63" i="461"/>
  <c r="S63" i="461"/>
  <c r="T63" i="461"/>
  <c r="U63" i="461"/>
  <c r="V63" i="461"/>
  <c r="W63" i="461"/>
  <c r="X63" i="461"/>
  <c r="Y63" i="461"/>
  <c r="Z63" i="461"/>
  <c r="AA63" i="461"/>
  <c r="AB63" i="461"/>
  <c r="AC63" i="461"/>
  <c r="AD63" i="461"/>
  <c r="AE63" i="461"/>
  <c r="AF63" i="461"/>
  <c r="AG63" i="461"/>
  <c r="AH63" i="461"/>
  <c r="AI63" i="461"/>
  <c r="AJ63" i="461"/>
  <c r="AK63" i="461"/>
  <c r="P64" i="461"/>
  <c r="AE64" i="461"/>
  <c r="AH63" i="460"/>
  <c r="AG63" i="460"/>
  <c r="AF63" i="460"/>
  <c r="AE63" i="460"/>
  <c r="AD63" i="460"/>
  <c r="AC63" i="460"/>
  <c r="AB63" i="460"/>
  <c r="AA63" i="460"/>
  <c r="Z63" i="460"/>
  <c r="Y63" i="460"/>
  <c r="X63" i="460"/>
  <c r="W63" i="460"/>
  <c r="V63" i="460"/>
  <c r="U63" i="460"/>
  <c r="T63" i="460"/>
  <c r="S63" i="460"/>
  <c r="R63" i="460"/>
  <c r="Q63" i="460"/>
  <c r="P63" i="460"/>
  <c r="O63" i="460"/>
  <c r="N63" i="460"/>
  <c r="M63" i="460"/>
  <c r="L63" i="460"/>
  <c r="K63" i="460"/>
  <c r="J63" i="460"/>
  <c r="I63" i="460"/>
  <c r="H63" i="460"/>
  <c r="G63" i="460"/>
  <c r="F63" i="460"/>
  <c r="AM62" i="460"/>
  <c r="AL62" i="460"/>
  <c r="AJ62" i="460"/>
  <c r="AM61" i="460"/>
  <c r="AL61" i="460"/>
  <c r="AJ61" i="460"/>
  <c r="AM60" i="460"/>
  <c r="AL60" i="460"/>
  <c r="AJ60" i="460"/>
  <c r="AM59" i="460"/>
  <c r="AL59" i="460"/>
  <c r="AJ59" i="460"/>
  <c r="AM58" i="460"/>
  <c r="AL58" i="460"/>
  <c r="AJ58" i="460"/>
  <c r="AM57" i="460"/>
  <c r="AL57" i="460"/>
  <c r="AJ57" i="460"/>
  <c r="AM56" i="460"/>
  <c r="AL56" i="460"/>
  <c r="AJ56" i="460"/>
  <c r="AM55" i="460"/>
  <c r="AL55" i="460"/>
  <c r="AJ55" i="460"/>
  <c r="AM54" i="460"/>
  <c r="AL54" i="460"/>
  <c r="AJ54" i="460"/>
  <c r="AM53" i="460"/>
  <c r="AL53" i="460"/>
  <c r="AJ53" i="460"/>
  <c r="AM52" i="460"/>
  <c r="AL52" i="460"/>
  <c r="AJ52" i="460"/>
  <c r="AM51" i="460"/>
  <c r="AL51" i="460"/>
  <c r="AJ51" i="460"/>
  <c r="AM50" i="460"/>
  <c r="AL50" i="460"/>
  <c r="AJ50" i="460"/>
  <c r="AM49" i="460"/>
  <c r="AL49" i="460"/>
  <c r="AJ49" i="460"/>
  <c r="AM48" i="460"/>
  <c r="AL48" i="460"/>
  <c r="AJ48" i="460"/>
  <c r="AM47" i="460"/>
  <c r="AL47" i="460"/>
  <c r="AJ47" i="460"/>
  <c r="AM46" i="460"/>
  <c r="AL46" i="460"/>
  <c r="AJ46" i="460"/>
  <c r="AM45" i="460"/>
  <c r="AL45" i="460"/>
  <c r="AJ45" i="460"/>
  <c r="AM44" i="460"/>
  <c r="AL44" i="460"/>
  <c r="AJ44" i="460"/>
  <c r="AM43" i="460"/>
  <c r="AL43" i="460"/>
  <c r="AJ43" i="460"/>
  <c r="AM42" i="460"/>
  <c r="AL42" i="460"/>
  <c r="AJ42" i="460"/>
  <c r="AM41" i="460"/>
  <c r="AL41" i="460"/>
  <c r="AJ41" i="460"/>
  <c r="AM40" i="460"/>
  <c r="AL40" i="460"/>
  <c r="AJ40" i="460"/>
  <c r="AM39" i="460"/>
  <c r="AL39" i="460"/>
  <c r="AJ39" i="460"/>
  <c r="AM38" i="460"/>
  <c r="AL38" i="460"/>
  <c r="AJ38" i="460"/>
  <c r="AH36" i="460"/>
  <c r="AH64" i="460" s="1"/>
  <c r="AG36" i="460"/>
  <c r="AG64" i="460" s="1"/>
  <c r="AF36" i="460"/>
  <c r="AF64" i="460" s="1"/>
  <c r="AE36" i="460"/>
  <c r="AE64" i="460" s="1"/>
  <c r="AD36" i="460"/>
  <c r="AD64" i="460" s="1"/>
  <c r="AC36" i="460"/>
  <c r="AC64" i="460" s="1"/>
  <c r="AB36" i="460"/>
  <c r="AB64" i="460" s="1"/>
  <c r="AA36" i="460"/>
  <c r="AA64" i="460" s="1"/>
  <c r="Z36" i="460"/>
  <c r="Z64" i="460" s="1"/>
  <c r="Y36" i="460"/>
  <c r="Y64" i="460" s="1"/>
  <c r="X36" i="460"/>
  <c r="X64" i="460" s="1"/>
  <c r="W36" i="460"/>
  <c r="W64" i="460" s="1"/>
  <c r="V36" i="460"/>
  <c r="V64" i="460" s="1"/>
  <c r="U36" i="460"/>
  <c r="U64" i="460" s="1"/>
  <c r="T36" i="460"/>
  <c r="T64" i="460" s="1"/>
  <c r="S36" i="460"/>
  <c r="S64" i="460" s="1"/>
  <c r="R36" i="460"/>
  <c r="R64" i="460" s="1"/>
  <c r="Q36" i="460"/>
  <c r="Q64" i="460" s="1"/>
  <c r="P36" i="460"/>
  <c r="P64" i="460" s="1"/>
  <c r="O36" i="460"/>
  <c r="O64" i="460" s="1"/>
  <c r="N36" i="460"/>
  <c r="N64" i="460" s="1"/>
  <c r="M36" i="460"/>
  <c r="M64" i="460" s="1"/>
  <c r="L36" i="460"/>
  <c r="L64" i="460" s="1"/>
  <c r="K36" i="460"/>
  <c r="K64" i="460" s="1"/>
  <c r="J36" i="460"/>
  <c r="J64" i="460" s="1"/>
  <c r="I36" i="460"/>
  <c r="I64" i="460" s="1"/>
  <c r="H36" i="460"/>
  <c r="H64" i="460" s="1"/>
  <c r="G36" i="460"/>
  <c r="G64" i="460" s="1"/>
  <c r="F36" i="460"/>
  <c r="AM35" i="460"/>
  <c r="AL35" i="460"/>
  <c r="AJ35" i="460"/>
  <c r="AM34" i="460"/>
  <c r="AL34" i="460"/>
  <c r="AJ34" i="460"/>
  <c r="AM33" i="460"/>
  <c r="AL33" i="460"/>
  <c r="AJ33" i="460"/>
  <c r="AM32" i="460"/>
  <c r="AL32" i="460"/>
  <c r="AJ32" i="460"/>
  <c r="AM31" i="460"/>
  <c r="AL31" i="460"/>
  <c r="AJ31" i="460"/>
  <c r="AM30" i="460"/>
  <c r="AL30" i="460"/>
  <c r="AJ30" i="460"/>
  <c r="AM29" i="460"/>
  <c r="AL29" i="460"/>
  <c r="AJ29" i="460"/>
  <c r="AM28" i="460"/>
  <c r="AL28" i="460"/>
  <c r="AJ28" i="460"/>
  <c r="AM27" i="460"/>
  <c r="AL27" i="460"/>
  <c r="AJ27" i="460"/>
  <c r="AM26" i="460"/>
  <c r="AL26" i="460"/>
  <c r="AJ26" i="460"/>
  <c r="AM25" i="460"/>
  <c r="AL25" i="460"/>
  <c r="AJ25" i="460"/>
  <c r="AM24" i="460"/>
  <c r="AL24" i="460"/>
  <c r="AJ24" i="460"/>
  <c r="AM23" i="460"/>
  <c r="AL23" i="460"/>
  <c r="AJ23" i="460"/>
  <c r="AM22" i="460"/>
  <c r="AL22" i="460"/>
  <c r="AJ22" i="460"/>
  <c r="AM21" i="460"/>
  <c r="AL21" i="460"/>
  <c r="AJ21" i="460"/>
  <c r="AM20" i="460"/>
  <c r="AL20" i="460"/>
  <c r="AJ20" i="460"/>
  <c r="AM19" i="460"/>
  <c r="AL19" i="460"/>
  <c r="AJ19" i="460"/>
  <c r="AM18" i="460"/>
  <c r="AL18" i="460"/>
  <c r="AJ18" i="460"/>
  <c r="AM17" i="460"/>
  <c r="AL17" i="460"/>
  <c r="AJ17" i="460"/>
  <c r="AM16" i="460"/>
  <c r="AL16" i="460"/>
  <c r="AJ16" i="460"/>
  <c r="AM15" i="460"/>
  <c r="AL15" i="460"/>
  <c r="AJ15" i="460"/>
  <c r="AM14" i="460"/>
  <c r="AL14" i="460"/>
  <c r="AJ14" i="460"/>
  <c r="AM13" i="460"/>
  <c r="AL13" i="460"/>
  <c r="AJ13" i="460"/>
  <c r="AM12" i="460"/>
  <c r="AL12" i="460"/>
  <c r="AJ12" i="460"/>
  <c r="AM11" i="460"/>
  <c r="AL11" i="460"/>
  <c r="AJ11" i="460"/>
  <c r="B11" i="460"/>
  <c r="H8" i="460"/>
  <c r="H7" i="460" s="1"/>
  <c r="G7" i="460"/>
  <c r="D8" i="247" l="1"/>
  <c r="D16" i="247"/>
  <c r="D24" i="247"/>
  <c r="D35" i="247"/>
  <c r="D43" i="247"/>
  <c r="D51" i="247"/>
  <c r="D12" i="247"/>
  <c r="D28" i="247"/>
  <c r="D47" i="247"/>
  <c r="D55" i="247"/>
  <c r="D20" i="247"/>
  <c r="D39" i="247"/>
  <c r="I8" i="460"/>
  <c r="J8" i="460" s="1"/>
  <c r="AJ64" i="461"/>
  <c r="AF64" i="461"/>
  <c r="AB64" i="461"/>
  <c r="X64" i="461"/>
  <c r="T64" i="461"/>
  <c r="L64" i="461"/>
  <c r="H64" i="461"/>
  <c r="G64" i="461"/>
  <c r="AI64" i="461"/>
  <c r="AA64" i="461"/>
  <c r="W64" i="461"/>
  <c r="S64" i="461"/>
  <c r="O64" i="461"/>
  <c r="K64" i="461"/>
  <c r="E58" i="247"/>
  <c r="E54" i="247"/>
  <c r="E50" i="247"/>
  <c r="E46" i="247"/>
  <c r="E42" i="247"/>
  <c r="E38" i="247"/>
  <c r="E34" i="247"/>
  <c r="E28" i="247"/>
  <c r="E24" i="247"/>
  <c r="AK64" i="461"/>
  <c r="AG64" i="461"/>
  <c r="AC64" i="461"/>
  <c r="Y64" i="461"/>
  <c r="U64" i="461"/>
  <c r="Q64" i="461"/>
  <c r="M64" i="461"/>
  <c r="I64" i="461"/>
  <c r="E29" i="247"/>
  <c r="E25" i="247"/>
  <c r="E21" i="247"/>
  <c r="E17" i="247"/>
  <c r="E13" i="247"/>
  <c r="E9" i="247"/>
  <c r="E55" i="247"/>
  <c r="E47" i="247"/>
  <c r="E35" i="247"/>
  <c r="D7" i="247"/>
  <c r="E51" i="247"/>
  <c r="E43" i="247"/>
  <c r="E39" i="247"/>
  <c r="I7" i="460"/>
  <c r="D11" i="247"/>
  <c r="D15" i="247"/>
  <c r="D19" i="247"/>
  <c r="D23" i="247"/>
  <c r="D27" i="247"/>
  <c r="D31" i="247"/>
  <c r="D34" i="247"/>
  <c r="D38" i="247"/>
  <c r="D42" i="247"/>
  <c r="D46" i="247"/>
  <c r="D50" i="247"/>
  <c r="D54" i="247"/>
  <c r="D58" i="247"/>
  <c r="E56" i="247"/>
  <c r="E52" i="247"/>
  <c r="E48" i="247"/>
  <c r="E44" i="247"/>
  <c r="E40" i="247"/>
  <c r="E36" i="247"/>
  <c r="E30" i="247"/>
  <c r="E26" i="247"/>
  <c r="E22" i="247"/>
  <c r="E18" i="247"/>
  <c r="E14" i="247"/>
  <c r="E10" i="247"/>
  <c r="D10" i="247"/>
  <c r="D14" i="247"/>
  <c r="D18" i="247"/>
  <c r="D22" i="247"/>
  <c r="D26" i="247"/>
  <c r="D30" i="247"/>
  <c r="D37" i="247"/>
  <c r="D41" i="247"/>
  <c r="D45" i="247"/>
  <c r="D49" i="247"/>
  <c r="D53" i="247"/>
  <c r="D57" i="247"/>
  <c r="E57" i="247"/>
  <c r="E53" i="247"/>
  <c r="E49" i="247"/>
  <c r="E45" i="247"/>
  <c r="E41" i="247"/>
  <c r="E37" i="247"/>
  <c r="E31" i="247"/>
  <c r="E27" i="247"/>
  <c r="E23" i="247"/>
  <c r="E19" i="247"/>
  <c r="E15" i="247"/>
  <c r="E11" i="247"/>
  <c r="E7" i="247"/>
  <c r="D9" i="247"/>
  <c r="D13" i="247"/>
  <c r="D17" i="247"/>
  <c r="D21" i="247"/>
  <c r="D25" i="247"/>
  <c r="D29" i="247"/>
  <c r="D36" i="247"/>
  <c r="D40" i="247"/>
  <c r="D44" i="247"/>
  <c r="D48" i="247"/>
  <c r="D52" i="247"/>
  <c r="D56" i="247"/>
  <c r="AH64" i="461"/>
  <c r="AD64" i="461"/>
  <c r="Z64" i="461"/>
  <c r="V64" i="461"/>
  <c r="R64" i="461"/>
  <c r="N64" i="461"/>
  <c r="J64" i="461"/>
  <c r="E20" i="247"/>
  <c r="E16" i="247"/>
  <c r="E12" i="247"/>
  <c r="E8" i="247"/>
  <c r="J8" i="461"/>
  <c r="I7" i="461"/>
  <c r="H7" i="461"/>
  <c r="K8" i="460"/>
  <c r="J7" i="460"/>
  <c r="R58" i="247"/>
  <c r="N58" i="247"/>
  <c r="L58" i="247"/>
  <c r="S58" i="247" s="1"/>
  <c r="K58" i="247"/>
  <c r="R57" i="247"/>
  <c r="N57" i="247"/>
  <c r="L57" i="247"/>
  <c r="S57" i="247" s="1"/>
  <c r="K57" i="247"/>
  <c r="R56" i="247"/>
  <c r="N56" i="247"/>
  <c r="L56" i="247"/>
  <c r="S56" i="247" s="1"/>
  <c r="K56" i="247"/>
  <c r="R55" i="247"/>
  <c r="N55" i="247"/>
  <c r="L55" i="247"/>
  <c r="S55" i="247" s="1"/>
  <c r="K55" i="247"/>
  <c r="R54" i="247"/>
  <c r="N54" i="247"/>
  <c r="L54" i="247"/>
  <c r="S54" i="247" s="1"/>
  <c r="K54" i="247"/>
  <c r="R53" i="247"/>
  <c r="N53" i="247"/>
  <c r="L53" i="247"/>
  <c r="S53" i="247" s="1"/>
  <c r="K53" i="247"/>
  <c r="R52" i="247"/>
  <c r="N52" i="247"/>
  <c r="L52" i="247"/>
  <c r="S52" i="247" s="1"/>
  <c r="K52" i="247"/>
  <c r="R51" i="247"/>
  <c r="N51" i="247"/>
  <c r="L51" i="247"/>
  <c r="S51" i="247" s="1"/>
  <c r="K51" i="247"/>
  <c r="R50" i="247"/>
  <c r="N50" i="247"/>
  <c r="L50" i="247"/>
  <c r="S50" i="247" s="1"/>
  <c r="K50" i="247"/>
  <c r="R49" i="247"/>
  <c r="N49" i="247"/>
  <c r="L49" i="247"/>
  <c r="S49" i="247" s="1"/>
  <c r="K49" i="247"/>
  <c r="R48" i="247"/>
  <c r="N48" i="247"/>
  <c r="L48" i="247"/>
  <c r="J48" i="247"/>
  <c r="K48" i="247" s="1"/>
  <c r="R47" i="247"/>
  <c r="N47" i="247"/>
  <c r="L47" i="247"/>
  <c r="K47" i="247"/>
  <c r="R46" i="247"/>
  <c r="N46" i="247"/>
  <c r="L46" i="247"/>
  <c r="K46" i="247"/>
  <c r="R45" i="247"/>
  <c r="N45" i="247"/>
  <c r="L45" i="247"/>
  <c r="S45" i="247" s="1"/>
  <c r="K45" i="247"/>
  <c r="R44" i="247"/>
  <c r="N44" i="247"/>
  <c r="L44" i="247"/>
  <c r="S44" i="247" s="1"/>
  <c r="K44" i="247"/>
  <c r="R43" i="247"/>
  <c r="N43" i="247"/>
  <c r="L43" i="247"/>
  <c r="S43" i="247" s="1"/>
  <c r="K43" i="247"/>
  <c r="R42" i="247"/>
  <c r="N42" i="247"/>
  <c r="L42" i="247"/>
  <c r="S42" i="247" s="1"/>
  <c r="J42" i="247"/>
  <c r="K42" i="247" s="1"/>
  <c r="R41" i="247"/>
  <c r="N41" i="247"/>
  <c r="L41" i="247"/>
  <c r="S41" i="247" s="1"/>
  <c r="J41" i="247"/>
  <c r="K41" i="247" s="1"/>
  <c r="R40" i="247"/>
  <c r="N40" i="247"/>
  <c r="L40" i="247"/>
  <c r="S40" i="247" s="1"/>
  <c r="K40" i="247"/>
  <c r="R39" i="247"/>
  <c r="N39" i="247"/>
  <c r="L39" i="247"/>
  <c r="S39" i="247" s="1"/>
  <c r="J39" i="247"/>
  <c r="K39" i="247" s="1"/>
  <c r="R38" i="247"/>
  <c r="L38" i="247"/>
  <c r="S38" i="247" s="1"/>
  <c r="K38" i="247"/>
  <c r="P38" i="247" s="1"/>
  <c r="R37" i="247"/>
  <c r="L37" i="247"/>
  <c r="S37" i="247" s="1"/>
  <c r="K37" i="247"/>
  <c r="P37" i="247" s="1"/>
  <c r="R36" i="247"/>
  <c r="N36" i="247"/>
  <c r="L36" i="247"/>
  <c r="S36" i="247" s="1"/>
  <c r="K36" i="247"/>
  <c r="R35" i="247"/>
  <c r="L35" i="247"/>
  <c r="Q35" i="247" s="1"/>
  <c r="K35" i="247"/>
  <c r="P35" i="247" s="1"/>
  <c r="A35" i="247"/>
  <c r="R34" i="247"/>
  <c r="N34" i="247"/>
  <c r="L34" i="247"/>
  <c r="S34" i="247" s="1"/>
  <c r="K34" i="247"/>
  <c r="R31" i="247"/>
  <c r="N31" i="247"/>
  <c r="L31" i="247"/>
  <c r="S31" i="247" s="1"/>
  <c r="K31" i="247"/>
  <c r="R30" i="247"/>
  <c r="N30" i="247"/>
  <c r="L30" i="247"/>
  <c r="S30" i="247" s="1"/>
  <c r="K30" i="247"/>
  <c r="R29" i="247"/>
  <c r="N29" i="247"/>
  <c r="L29" i="247"/>
  <c r="S29" i="247" s="1"/>
  <c r="K29" i="247"/>
  <c r="R28" i="247"/>
  <c r="N28" i="247"/>
  <c r="L28" i="247"/>
  <c r="S28" i="247" s="1"/>
  <c r="K28" i="247"/>
  <c r="R27" i="247"/>
  <c r="N27" i="247"/>
  <c r="L27" i="247"/>
  <c r="S27" i="247" s="1"/>
  <c r="K27" i="247"/>
  <c r="R26" i="247"/>
  <c r="N26" i="247"/>
  <c r="L26" i="247"/>
  <c r="S26" i="247" s="1"/>
  <c r="K26" i="247"/>
  <c r="R25" i="247"/>
  <c r="N25" i="247"/>
  <c r="L25" i="247"/>
  <c r="S25" i="247" s="1"/>
  <c r="K25" i="247"/>
  <c r="R24" i="247"/>
  <c r="N24" i="247"/>
  <c r="L24" i="247"/>
  <c r="S24" i="247" s="1"/>
  <c r="K24" i="247"/>
  <c r="R23" i="247"/>
  <c r="N23" i="247"/>
  <c r="L23" i="247"/>
  <c r="S23" i="247" s="1"/>
  <c r="K23" i="247"/>
  <c r="R22" i="247"/>
  <c r="N22" i="247"/>
  <c r="L22" i="247"/>
  <c r="S22" i="247" s="1"/>
  <c r="K22" i="247"/>
  <c r="R21" i="247"/>
  <c r="N21" i="247"/>
  <c r="L21" i="247"/>
  <c r="S21" i="247" s="1"/>
  <c r="J21" i="247"/>
  <c r="K21" i="247" s="1"/>
  <c r="R20" i="247"/>
  <c r="N20" i="247"/>
  <c r="L20" i="247"/>
  <c r="S20" i="247" s="1"/>
  <c r="K20" i="247"/>
  <c r="R19" i="247"/>
  <c r="N19" i="247"/>
  <c r="L19" i="247"/>
  <c r="S19" i="247" s="1"/>
  <c r="K19" i="247"/>
  <c r="R18" i="247"/>
  <c r="N18" i="247"/>
  <c r="L18" i="247"/>
  <c r="S18" i="247" s="1"/>
  <c r="K18" i="247"/>
  <c r="R17" i="247"/>
  <c r="N17" i="247"/>
  <c r="L17" i="247"/>
  <c r="S17" i="247" s="1"/>
  <c r="K17" i="247"/>
  <c r="R16" i="247"/>
  <c r="N16" i="247"/>
  <c r="L16" i="247"/>
  <c r="S16" i="247" s="1"/>
  <c r="K16" i="247"/>
  <c r="R15" i="247"/>
  <c r="N15" i="247"/>
  <c r="L15" i="247"/>
  <c r="S15" i="247" s="1"/>
  <c r="J15" i="247"/>
  <c r="K15" i="247" s="1"/>
  <c r="R14" i="247"/>
  <c r="N14" i="247"/>
  <c r="L14" i="247"/>
  <c r="J14" i="247"/>
  <c r="K14" i="247" s="1"/>
  <c r="R13" i="247"/>
  <c r="N13" i="247"/>
  <c r="L13" i="247"/>
  <c r="S13" i="247" s="1"/>
  <c r="K13" i="247"/>
  <c r="R12" i="247"/>
  <c r="N12" i="247"/>
  <c r="L12" i="247"/>
  <c r="S12" i="247" s="1"/>
  <c r="J12" i="247"/>
  <c r="K12" i="247" s="1"/>
  <c r="R11" i="247"/>
  <c r="L11" i="247"/>
  <c r="S11" i="247" s="1"/>
  <c r="K11" i="247"/>
  <c r="P11" i="247" s="1"/>
  <c r="R10" i="247"/>
  <c r="L10" i="247"/>
  <c r="S10" i="247" s="1"/>
  <c r="K10" i="247"/>
  <c r="P10" i="247" s="1"/>
  <c r="R9" i="247"/>
  <c r="N9" i="247"/>
  <c r="L9" i="247"/>
  <c r="K9" i="247"/>
  <c r="R8" i="247"/>
  <c r="L8" i="247"/>
  <c r="S8" i="247" s="1"/>
  <c r="K8" i="247"/>
  <c r="P8" i="247" s="1"/>
  <c r="A8" i="247"/>
  <c r="R7" i="247"/>
  <c r="N7" i="247"/>
  <c r="L7" i="247"/>
  <c r="S7" i="247" s="1"/>
  <c r="K7" i="247"/>
  <c r="Q30" i="247" l="1"/>
  <c r="P12" i="247"/>
  <c r="Q39" i="247"/>
  <c r="Q26" i="247"/>
  <c r="P9" i="247"/>
  <c r="Q36" i="247"/>
  <c r="Q37" i="247"/>
  <c r="Q40" i="247"/>
  <c r="Q50" i="247"/>
  <c r="Q51" i="247"/>
  <c r="Q53" i="247"/>
  <c r="Q55" i="247"/>
  <c r="Q57" i="247"/>
  <c r="Q58" i="247"/>
  <c r="A9" i="247"/>
  <c r="Q13" i="247"/>
  <c r="Q16" i="247"/>
  <c r="Q17" i="247"/>
  <c r="Q18" i="247"/>
  <c r="Q19" i="247"/>
  <c r="A36" i="247"/>
  <c r="P36" i="247"/>
  <c r="P41" i="247"/>
  <c r="K8" i="461"/>
  <c r="J7" i="461"/>
  <c r="L8" i="460"/>
  <c r="K7" i="460"/>
  <c r="Q20" i="247"/>
  <c r="Q23" i="247"/>
  <c r="Q24" i="247"/>
  <c r="Q28" i="247"/>
  <c r="Q38" i="247"/>
  <c r="Q49" i="247"/>
  <c r="Q7" i="247"/>
  <c r="P22" i="247"/>
  <c r="Q29" i="247"/>
  <c r="Q31" i="247"/>
  <c r="Q12" i="247"/>
  <c r="Q27" i="247"/>
  <c r="Q48" i="247"/>
  <c r="S48" i="247"/>
  <c r="Q21" i="247"/>
  <c r="P23" i="247"/>
  <c r="Q25" i="247"/>
  <c r="P26" i="247"/>
  <c r="P29" i="247"/>
  <c r="P30" i="247"/>
  <c r="P31" i="247"/>
  <c r="S35" i="247"/>
  <c r="Q41" i="247"/>
  <c r="P7" i="247"/>
  <c r="Q8" i="247"/>
  <c r="Q15" i="247"/>
  <c r="Q22" i="247"/>
  <c r="Q34" i="247"/>
  <c r="Q52" i="247"/>
  <c r="Q54" i="247"/>
  <c r="Q56" i="247"/>
  <c r="P13" i="247"/>
  <c r="P16" i="247"/>
  <c r="P17" i="247"/>
  <c r="P18" i="247"/>
  <c r="P19" i="247"/>
  <c r="P20" i="247"/>
  <c r="P28" i="247"/>
  <c r="Q10" i="247"/>
  <c r="Q9" i="247"/>
  <c r="S9" i="247"/>
  <c r="Q14" i="247"/>
  <c r="S14" i="247"/>
  <c r="P14" i="247"/>
  <c r="P15" i="247"/>
  <c r="P21" i="247"/>
  <c r="P24" i="247"/>
  <c r="Q11" i="247"/>
  <c r="P25" i="247"/>
  <c r="P27" i="247"/>
  <c r="P39" i="247"/>
  <c r="P40" i="247"/>
  <c r="Q47" i="247"/>
  <c r="S47" i="247"/>
  <c r="Q43" i="247"/>
  <c r="Q45" i="247"/>
  <c r="Q46" i="247"/>
  <c r="S46" i="247"/>
  <c r="Q42" i="247"/>
  <c r="Q44" i="247"/>
  <c r="P34" i="247"/>
  <c r="P42" i="247"/>
  <c r="P43" i="247"/>
  <c r="P44" i="247"/>
  <c r="P45" i="247"/>
  <c r="P46" i="247"/>
  <c r="P47" i="247"/>
  <c r="P48" i="247"/>
  <c r="P49" i="247"/>
  <c r="P50" i="247"/>
  <c r="P51" i="247"/>
  <c r="P52" i="247"/>
  <c r="P53" i="247"/>
  <c r="P54" i="247"/>
  <c r="P55" i="247"/>
  <c r="P56" i="247"/>
  <c r="P57" i="247"/>
  <c r="P58" i="247"/>
  <c r="A37" i="247" l="1"/>
  <c r="A10" i="247"/>
  <c r="K7" i="461"/>
  <c r="L8" i="461"/>
  <c r="L7" i="460"/>
  <c r="M8" i="460"/>
  <c r="A11" i="247" l="1"/>
  <c r="A38" i="247"/>
  <c r="M8" i="461"/>
  <c r="L7" i="461"/>
  <c r="N8" i="460"/>
  <c r="M7" i="460"/>
  <c r="A12" i="247" l="1"/>
  <c r="A39" i="247"/>
  <c r="N8" i="461"/>
  <c r="M7" i="461"/>
  <c r="O8" i="460"/>
  <c r="N7" i="460"/>
  <c r="A40" i="247" l="1"/>
  <c r="A13" i="247"/>
  <c r="N7" i="461"/>
  <c r="O8" i="461"/>
  <c r="P8" i="460"/>
  <c r="O7" i="460"/>
  <c r="A14" i="247" l="1"/>
  <c r="A41" i="247"/>
  <c r="O7" i="461"/>
  <c r="P8" i="461"/>
  <c r="Q8" i="460"/>
  <c r="P7" i="460"/>
  <c r="AJ63" i="459"/>
  <c r="AI63" i="459"/>
  <c r="AH63" i="459"/>
  <c r="AG63" i="459"/>
  <c r="AF63" i="459"/>
  <c r="AE63" i="459"/>
  <c r="AD63" i="459"/>
  <c r="AC63" i="459"/>
  <c r="AB63" i="459"/>
  <c r="AA63" i="459"/>
  <c r="Z63" i="459"/>
  <c r="Y63" i="459"/>
  <c r="X63" i="459"/>
  <c r="W63" i="459"/>
  <c r="V63" i="459"/>
  <c r="U63" i="459"/>
  <c r="T63" i="459"/>
  <c r="S63" i="459"/>
  <c r="R63" i="459"/>
  <c r="Q63" i="459"/>
  <c r="P63" i="459"/>
  <c r="O63" i="459"/>
  <c r="N63" i="459"/>
  <c r="M63" i="459"/>
  <c r="L63" i="459"/>
  <c r="K63" i="459"/>
  <c r="J63" i="459"/>
  <c r="I63" i="459"/>
  <c r="H63" i="459"/>
  <c r="G63" i="459"/>
  <c r="F63" i="459"/>
  <c r="AL62" i="459"/>
  <c r="H58" i="247" s="1"/>
  <c r="AL61" i="459"/>
  <c r="H57" i="247" s="1"/>
  <c r="AL60" i="459"/>
  <c r="H56" i="247" s="1"/>
  <c r="AL59" i="459"/>
  <c r="H55" i="247" s="1"/>
  <c r="AL58" i="459"/>
  <c r="H54" i="247" s="1"/>
  <c r="AL57" i="459"/>
  <c r="H53" i="247" s="1"/>
  <c r="AL56" i="459"/>
  <c r="H52" i="247" s="1"/>
  <c r="AL55" i="459"/>
  <c r="H51" i="247" s="1"/>
  <c r="AL54" i="459"/>
  <c r="H50" i="247" s="1"/>
  <c r="AL53" i="459"/>
  <c r="H49" i="247" s="1"/>
  <c r="AL52" i="459"/>
  <c r="H48" i="247" s="1"/>
  <c r="AL51" i="459"/>
  <c r="H47" i="247" s="1"/>
  <c r="AL50" i="459"/>
  <c r="H46" i="247" s="1"/>
  <c r="AL49" i="459"/>
  <c r="H45" i="247" s="1"/>
  <c r="AL48" i="459"/>
  <c r="H44" i="247" s="1"/>
  <c r="AL47" i="459"/>
  <c r="H43" i="247" s="1"/>
  <c r="AL46" i="459"/>
  <c r="H42" i="247" s="1"/>
  <c r="AL45" i="459"/>
  <c r="H41" i="247" s="1"/>
  <c r="AL44" i="459"/>
  <c r="H40" i="247" s="1"/>
  <c r="AL43" i="459"/>
  <c r="H39" i="247" s="1"/>
  <c r="AL42" i="459"/>
  <c r="H38" i="247" s="1"/>
  <c r="AL41" i="459"/>
  <c r="H37" i="247" s="1"/>
  <c r="AL40" i="459"/>
  <c r="H36" i="247" s="1"/>
  <c r="AL39" i="459"/>
  <c r="H35" i="247" s="1"/>
  <c r="AL38" i="459"/>
  <c r="H34" i="247" s="1"/>
  <c r="AJ36" i="459"/>
  <c r="AJ64" i="459" s="1"/>
  <c r="AI36" i="459"/>
  <c r="AI64" i="459" s="1"/>
  <c r="AH36" i="459"/>
  <c r="AH64" i="459" s="1"/>
  <c r="AG36" i="459"/>
  <c r="AG64" i="459" s="1"/>
  <c r="AF36" i="459"/>
  <c r="AF64" i="459" s="1"/>
  <c r="AE36" i="459"/>
  <c r="AE64" i="459" s="1"/>
  <c r="AD36" i="459"/>
  <c r="AD64" i="459" s="1"/>
  <c r="AC36" i="459"/>
  <c r="AC64" i="459" s="1"/>
  <c r="AB36" i="459"/>
  <c r="AB64" i="459" s="1"/>
  <c r="AA36" i="459"/>
  <c r="AA64" i="459" s="1"/>
  <c r="Z36" i="459"/>
  <c r="Z64" i="459" s="1"/>
  <c r="Y36" i="459"/>
  <c r="Y64" i="459" s="1"/>
  <c r="X36" i="459"/>
  <c r="X64" i="459" s="1"/>
  <c r="W36" i="459"/>
  <c r="W64" i="459" s="1"/>
  <c r="V36" i="459"/>
  <c r="V64" i="459" s="1"/>
  <c r="U36" i="459"/>
  <c r="U64" i="459" s="1"/>
  <c r="T36" i="459"/>
  <c r="T64" i="459" s="1"/>
  <c r="S36" i="459"/>
  <c r="S64" i="459" s="1"/>
  <c r="R36" i="459"/>
  <c r="R64" i="459" s="1"/>
  <c r="Q36" i="459"/>
  <c r="Q64" i="459" s="1"/>
  <c r="P36" i="459"/>
  <c r="P64" i="459" s="1"/>
  <c r="O36" i="459"/>
  <c r="O64" i="459" s="1"/>
  <c r="N36" i="459"/>
  <c r="N64" i="459" s="1"/>
  <c r="M36" i="459"/>
  <c r="M64" i="459" s="1"/>
  <c r="L36" i="459"/>
  <c r="L64" i="459" s="1"/>
  <c r="K36" i="459"/>
  <c r="K64" i="459" s="1"/>
  <c r="J36" i="459"/>
  <c r="J64" i="459" s="1"/>
  <c r="I36" i="459"/>
  <c r="I64" i="459" s="1"/>
  <c r="H36" i="459"/>
  <c r="H64" i="459" s="1"/>
  <c r="G36" i="459"/>
  <c r="G64" i="459" s="1"/>
  <c r="F36" i="459"/>
  <c r="AL35" i="459"/>
  <c r="H31" i="247" s="1"/>
  <c r="AL34" i="459"/>
  <c r="H30" i="247" s="1"/>
  <c r="AL33" i="459"/>
  <c r="H29" i="247" s="1"/>
  <c r="AL32" i="459"/>
  <c r="H28" i="247" s="1"/>
  <c r="AL31" i="459"/>
  <c r="H27" i="247" s="1"/>
  <c r="AL30" i="459"/>
  <c r="H26" i="247" s="1"/>
  <c r="AL29" i="459"/>
  <c r="H25" i="247" s="1"/>
  <c r="AL28" i="459"/>
  <c r="H24" i="247" s="1"/>
  <c r="AL27" i="459"/>
  <c r="H23" i="247" s="1"/>
  <c r="AL26" i="459"/>
  <c r="H22" i="247" s="1"/>
  <c r="AL25" i="459"/>
  <c r="H21" i="247" s="1"/>
  <c r="AL24" i="459"/>
  <c r="H20" i="247" s="1"/>
  <c r="AL23" i="459"/>
  <c r="H19" i="247" s="1"/>
  <c r="AL22" i="459"/>
  <c r="H18" i="247" s="1"/>
  <c r="AL21" i="459"/>
  <c r="H17" i="247" s="1"/>
  <c r="AL20" i="459"/>
  <c r="H16" i="247" s="1"/>
  <c r="AL19" i="459"/>
  <c r="H15" i="247" s="1"/>
  <c r="AL18" i="459"/>
  <c r="H14" i="247" s="1"/>
  <c r="AL17" i="459"/>
  <c r="H13" i="247" s="1"/>
  <c r="AL16" i="459"/>
  <c r="H12" i="247" s="1"/>
  <c r="AL15" i="459"/>
  <c r="H11" i="247" s="1"/>
  <c r="AL14" i="459"/>
  <c r="H10" i="247" s="1"/>
  <c r="AL13" i="459"/>
  <c r="H9" i="247" s="1"/>
  <c r="AL12" i="459"/>
  <c r="H8" i="247" s="1"/>
  <c r="AL11" i="459"/>
  <c r="H7" i="247" s="1"/>
  <c r="H8" i="459"/>
  <c r="H7" i="459" s="1"/>
  <c r="G7" i="459"/>
  <c r="AK63" i="458"/>
  <c r="AJ63" i="458"/>
  <c r="AI63" i="458"/>
  <c r="AH63" i="458"/>
  <c r="AG63" i="458"/>
  <c r="AF63" i="458"/>
  <c r="AE63" i="458"/>
  <c r="AD63" i="458"/>
  <c r="AC63" i="458"/>
  <c r="AB63" i="458"/>
  <c r="AA63" i="458"/>
  <c r="Z63" i="458"/>
  <c r="Y63" i="458"/>
  <c r="X63" i="458"/>
  <c r="W63" i="458"/>
  <c r="V63" i="458"/>
  <c r="U63" i="458"/>
  <c r="T63" i="458"/>
  <c r="S63" i="458"/>
  <c r="R63" i="458"/>
  <c r="Q63" i="458"/>
  <c r="P63" i="458"/>
  <c r="O63" i="458"/>
  <c r="N63" i="458"/>
  <c r="M63" i="458"/>
  <c r="L63" i="458"/>
  <c r="K63" i="458"/>
  <c r="J63" i="458"/>
  <c r="I63" i="458"/>
  <c r="H63" i="458"/>
  <c r="G63" i="458"/>
  <c r="F63" i="458"/>
  <c r="AM62" i="458"/>
  <c r="G58" i="247" s="1"/>
  <c r="AM61" i="458"/>
  <c r="G57" i="247" s="1"/>
  <c r="AM60" i="458"/>
  <c r="G56" i="247" s="1"/>
  <c r="AM59" i="458"/>
  <c r="G55" i="247" s="1"/>
  <c r="AM58" i="458"/>
  <c r="G54" i="247" s="1"/>
  <c r="AM57" i="458"/>
  <c r="G53" i="247" s="1"/>
  <c r="AM56" i="458"/>
  <c r="G52" i="247" s="1"/>
  <c r="AM55" i="458"/>
  <c r="G51" i="247" s="1"/>
  <c r="AM54" i="458"/>
  <c r="G50" i="247" s="1"/>
  <c r="AM53" i="458"/>
  <c r="G49" i="247" s="1"/>
  <c r="AM52" i="458"/>
  <c r="G48" i="247" s="1"/>
  <c r="AM51" i="458"/>
  <c r="G47" i="247" s="1"/>
  <c r="AM50" i="458"/>
  <c r="G46" i="247" s="1"/>
  <c r="AM49" i="458"/>
  <c r="G45" i="247" s="1"/>
  <c r="AM48" i="458"/>
  <c r="G44" i="247" s="1"/>
  <c r="AM47" i="458"/>
  <c r="G43" i="247" s="1"/>
  <c r="AM46" i="458"/>
  <c r="G42" i="247" s="1"/>
  <c r="AM45" i="458"/>
  <c r="G41" i="247" s="1"/>
  <c r="AM44" i="458"/>
  <c r="G40" i="247" s="1"/>
  <c r="AM43" i="458"/>
  <c r="G39" i="247" s="1"/>
  <c r="AM42" i="458"/>
  <c r="G38" i="247" s="1"/>
  <c r="AM41" i="458"/>
  <c r="G37" i="247" s="1"/>
  <c r="AM40" i="458"/>
  <c r="G36" i="247" s="1"/>
  <c r="AM39" i="458"/>
  <c r="G35" i="247" s="1"/>
  <c r="AM38" i="458"/>
  <c r="G34" i="247" s="1"/>
  <c r="AK36" i="458"/>
  <c r="AK64" i="458" s="1"/>
  <c r="AJ36" i="458"/>
  <c r="AJ64" i="458" s="1"/>
  <c r="AI36" i="458"/>
  <c r="AI64" i="458" s="1"/>
  <c r="AH36" i="458"/>
  <c r="AG36" i="458"/>
  <c r="AG64" i="458" s="1"/>
  <c r="AF36" i="458"/>
  <c r="AF64" i="458" s="1"/>
  <c r="AE36" i="458"/>
  <c r="AE64" i="458" s="1"/>
  <c r="AD36" i="458"/>
  <c r="AC36" i="458"/>
  <c r="AC64" i="458" s="1"/>
  <c r="AB36" i="458"/>
  <c r="AB64" i="458" s="1"/>
  <c r="AA36" i="458"/>
  <c r="AA64" i="458" s="1"/>
  <c r="Z36" i="458"/>
  <c r="Y36" i="458"/>
  <c r="Y64" i="458" s="1"/>
  <c r="X36" i="458"/>
  <c r="X64" i="458" s="1"/>
  <c r="W36" i="458"/>
  <c r="W64" i="458" s="1"/>
  <c r="V36" i="458"/>
  <c r="U36" i="458"/>
  <c r="U64" i="458" s="1"/>
  <c r="T36" i="458"/>
  <c r="T64" i="458" s="1"/>
  <c r="S36" i="458"/>
  <c r="S64" i="458" s="1"/>
  <c r="R36" i="458"/>
  <c r="Q36" i="458"/>
  <c r="Q64" i="458" s="1"/>
  <c r="P36" i="458"/>
  <c r="P64" i="458" s="1"/>
  <c r="O36" i="458"/>
  <c r="O64" i="458" s="1"/>
  <c r="N36" i="458"/>
  <c r="M36" i="458"/>
  <c r="M64" i="458" s="1"/>
  <c r="L36" i="458"/>
  <c r="L64" i="458" s="1"/>
  <c r="K36" i="458"/>
  <c r="K64" i="458" s="1"/>
  <c r="J36" i="458"/>
  <c r="I36" i="458"/>
  <c r="I64" i="458" s="1"/>
  <c r="H36" i="458"/>
  <c r="H64" i="458" s="1"/>
  <c r="G36" i="458"/>
  <c r="G64" i="458" s="1"/>
  <c r="F36" i="458"/>
  <c r="AM35" i="458"/>
  <c r="G31" i="247" s="1"/>
  <c r="AM34" i="458"/>
  <c r="G30" i="247" s="1"/>
  <c r="AM33" i="458"/>
  <c r="G29" i="247" s="1"/>
  <c r="AM32" i="458"/>
  <c r="G28" i="247" s="1"/>
  <c r="AM31" i="458"/>
  <c r="G27" i="247" s="1"/>
  <c r="AM30" i="458"/>
  <c r="G26" i="247" s="1"/>
  <c r="AM29" i="458"/>
  <c r="G25" i="247" s="1"/>
  <c r="AM28" i="458"/>
  <c r="G24" i="247" s="1"/>
  <c r="AM27" i="458"/>
  <c r="G23" i="247" s="1"/>
  <c r="AM26" i="458"/>
  <c r="G22" i="247" s="1"/>
  <c r="AM25" i="458"/>
  <c r="G21" i="247" s="1"/>
  <c r="AM24" i="458"/>
  <c r="G20" i="247" s="1"/>
  <c r="AM23" i="458"/>
  <c r="G19" i="247" s="1"/>
  <c r="AM22" i="458"/>
  <c r="G18" i="247" s="1"/>
  <c r="AM21" i="458"/>
  <c r="G17" i="247" s="1"/>
  <c r="AM20" i="458"/>
  <c r="G16" i="247" s="1"/>
  <c r="AM19" i="458"/>
  <c r="G15" i="247" s="1"/>
  <c r="AM18" i="458"/>
  <c r="G14" i="247" s="1"/>
  <c r="AM17" i="458"/>
  <c r="G13" i="247" s="1"/>
  <c r="AM16" i="458"/>
  <c r="G12" i="247" s="1"/>
  <c r="AM15" i="458"/>
  <c r="G11" i="247" s="1"/>
  <c r="AM14" i="458"/>
  <c r="AM13" i="458"/>
  <c r="AM12" i="458"/>
  <c r="AM11" i="458"/>
  <c r="H8" i="458"/>
  <c r="I8" i="458" s="1"/>
  <c r="I7" i="458" s="1"/>
  <c r="G7" i="458"/>
  <c r="AJ63" i="457"/>
  <c r="AI63" i="457"/>
  <c r="AH63" i="457"/>
  <c r="AG63" i="457"/>
  <c r="AF63" i="457"/>
  <c r="AE63" i="457"/>
  <c r="AD63" i="457"/>
  <c r="AC63" i="457"/>
  <c r="AB63" i="457"/>
  <c r="AA63" i="457"/>
  <c r="Z63" i="457"/>
  <c r="Y63" i="457"/>
  <c r="X63" i="457"/>
  <c r="W63" i="457"/>
  <c r="V63" i="457"/>
  <c r="U63" i="457"/>
  <c r="T63" i="457"/>
  <c r="S63" i="457"/>
  <c r="R63" i="457"/>
  <c r="Q63" i="457"/>
  <c r="P63" i="457"/>
  <c r="O63" i="457"/>
  <c r="N63" i="457"/>
  <c r="M63" i="457"/>
  <c r="L63" i="457"/>
  <c r="K63" i="457"/>
  <c r="J63" i="457"/>
  <c r="I63" i="457"/>
  <c r="H63" i="457"/>
  <c r="G63" i="457"/>
  <c r="F63" i="457"/>
  <c r="AL62" i="457"/>
  <c r="F58" i="247" s="1"/>
  <c r="AL61" i="457"/>
  <c r="F57" i="247" s="1"/>
  <c r="AL60" i="457"/>
  <c r="F56" i="247" s="1"/>
  <c r="AL59" i="457"/>
  <c r="F55" i="247" s="1"/>
  <c r="AL58" i="457"/>
  <c r="F54" i="247" s="1"/>
  <c r="AL57" i="457"/>
  <c r="F53" i="247" s="1"/>
  <c r="AL56" i="457"/>
  <c r="F52" i="247" s="1"/>
  <c r="AL55" i="457"/>
  <c r="F51" i="247" s="1"/>
  <c r="AL54" i="457"/>
  <c r="F50" i="247" s="1"/>
  <c r="AL53" i="457"/>
  <c r="F49" i="247" s="1"/>
  <c r="AL52" i="457"/>
  <c r="F48" i="247" s="1"/>
  <c r="AL51" i="457"/>
  <c r="F47" i="247" s="1"/>
  <c r="AL50" i="457"/>
  <c r="F46" i="247" s="1"/>
  <c r="AL49" i="457"/>
  <c r="F45" i="247" s="1"/>
  <c r="AL48" i="457"/>
  <c r="F44" i="247" s="1"/>
  <c r="AL47" i="457"/>
  <c r="F43" i="247" s="1"/>
  <c r="AL46" i="457"/>
  <c r="F42" i="247" s="1"/>
  <c r="AL45" i="457"/>
  <c r="F41" i="247" s="1"/>
  <c r="AL44" i="457"/>
  <c r="F40" i="247" s="1"/>
  <c r="AL43" i="457"/>
  <c r="F39" i="247" s="1"/>
  <c r="AL42" i="457"/>
  <c r="F38" i="247" s="1"/>
  <c r="C38" i="247" s="1"/>
  <c r="AL41" i="457"/>
  <c r="F37" i="247" s="1"/>
  <c r="AL40" i="457"/>
  <c r="F36" i="247" s="1"/>
  <c r="AL39" i="457"/>
  <c r="F35" i="247" s="1"/>
  <c r="AL38" i="457"/>
  <c r="F34" i="247" s="1"/>
  <c r="C34" i="247" s="1"/>
  <c r="AJ36" i="457"/>
  <c r="AJ64" i="457" s="1"/>
  <c r="AI36" i="457"/>
  <c r="AI64" i="457" s="1"/>
  <c r="AH36" i="457"/>
  <c r="AH64" i="457" s="1"/>
  <c r="AG36" i="457"/>
  <c r="AG64" i="457" s="1"/>
  <c r="AF36" i="457"/>
  <c r="AF64" i="457" s="1"/>
  <c r="AE36" i="457"/>
  <c r="AE64" i="457" s="1"/>
  <c r="AD36" i="457"/>
  <c r="AD64" i="457" s="1"/>
  <c r="AC36" i="457"/>
  <c r="AC64" i="457" s="1"/>
  <c r="AB36" i="457"/>
  <c r="AB64" i="457" s="1"/>
  <c r="AA36" i="457"/>
  <c r="AA64" i="457" s="1"/>
  <c r="Z36" i="457"/>
  <c r="Z64" i="457" s="1"/>
  <c r="Y36" i="457"/>
  <c r="Y64" i="457" s="1"/>
  <c r="X36" i="457"/>
  <c r="X64" i="457" s="1"/>
  <c r="W36" i="457"/>
  <c r="W64" i="457" s="1"/>
  <c r="V36" i="457"/>
  <c r="V64" i="457" s="1"/>
  <c r="U36" i="457"/>
  <c r="U64" i="457" s="1"/>
  <c r="T36" i="457"/>
  <c r="T64" i="457" s="1"/>
  <c r="S36" i="457"/>
  <c r="S64" i="457" s="1"/>
  <c r="R36" i="457"/>
  <c r="R64" i="457" s="1"/>
  <c r="Q36" i="457"/>
  <c r="Q64" i="457" s="1"/>
  <c r="P36" i="457"/>
  <c r="P64" i="457" s="1"/>
  <c r="O36" i="457"/>
  <c r="O64" i="457" s="1"/>
  <c r="N36" i="457"/>
  <c r="N64" i="457" s="1"/>
  <c r="M36" i="457"/>
  <c r="M64" i="457" s="1"/>
  <c r="L36" i="457"/>
  <c r="L64" i="457" s="1"/>
  <c r="K36" i="457"/>
  <c r="K64" i="457" s="1"/>
  <c r="J36" i="457"/>
  <c r="J64" i="457" s="1"/>
  <c r="I36" i="457"/>
  <c r="I64" i="457" s="1"/>
  <c r="H36" i="457"/>
  <c r="H64" i="457" s="1"/>
  <c r="G36" i="457"/>
  <c r="G64" i="457" s="1"/>
  <c r="F36" i="457"/>
  <c r="AL35" i="457"/>
  <c r="F31" i="247" s="1"/>
  <c r="AL34" i="457"/>
  <c r="F30" i="247" s="1"/>
  <c r="AL33" i="457"/>
  <c r="F29" i="247" s="1"/>
  <c r="AL32" i="457"/>
  <c r="F28" i="247" s="1"/>
  <c r="AL31" i="457"/>
  <c r="F27" i="247" s="1"/>
  <c r="AL30" i="457"/>
  <c r="F26" i="247" s="1"/>
  <c r="AL29" i="457"/>
  <c r="F25" i="247" s="1"/>
  <c r="AL28" i="457"/>
  <c r="F24" i="247" s="1"/>
  <c r="AL27" i="457"/>
  <c r="F23" i="247" s="1"/>
  <c r="AL26" i="457"/>
  <c r="F22" i="247" s="1"/>
  <c r="AL25" i="457"/>
  <c r="F21" i="247" s="1"/>
  <c r="AL24" i="457"/>
  <c r="F20" i="247" s="1"/>
  <c r="AL23" i="457"/>
  <c r="F19" i="247" s="1"/>
  <c r="AL22" i="457"/>
  <c r="F18" i="247" s="1"/>
  <c r="AL21" i="457"/>
  <c r="F17" i="247" s="1"/>
  <c r="AL20" i="457"/>
  <c r="F16" i="247" s="1"/>
  <c r="AL19" i="457"/>
  <c r="F15" i="247" s="1"/>
  <c r="AL18" i="457"/>
  <c r="F14" i="247" s="1"/>
  <c r="AL17" i="457"/>
  <c r="F13" i="247" s="1"/>
  <c r="AL16" i="457"/>
  <c r="F12" i="247" s="1"/>
  <c r="C12" i="247" s="1"/>
  <c r="T12" i="247" s="1"/>
  <c r="AL15" i="457"/>
  <c r="F11" i="247" s="1"/>
  <c r="C11" i="247" s="1"/>
  <c r="AL14" i="457"/>
  <c r="F10" i="247" s="1"/>
  <c r="AL13" i="457"/>
  <c r="F9" i="247" s="1"/>
  <c r="AL12" i="457"/>
  <c r="F8" i="247" s="1"/>
  <c r="AL11" i="457"/>
  <c r="F7" i="247" s="1"/>
  <c r="H8" i="457"/>
  <c r="I8" i="457" s="1"/>
  <c r="H7" i="457"/>
  <c r="G7" i="457"/>
  <c r="C35" i="247" l="1"/>
  <c r="U35" i="247" s="1"/>
  <c r="C13" i="247"/>
  <c r="C36" i="247"/>
  <c r="T36" i="247" s="1"/>
  <c r="C40" i="247"/>
  <c r="U40" i="247" s="1"/>
  <c r="C39" i="247"/>
  <c r="T39" i="247" s="1"/>
  <c r="C37" i="247"/>
  <c r="J64" i="458"/>
  <c r="N64" i="458"/>
  <c r="R64" i="458"/>
  <c r="V64" i="458"/>
  <c r="Z64" i="458"/>
  <c r="AD64" i="458"/>
  <c r="AH64" i="458"/>
  <c r="J8" i="457"/>
  <c r="I7" i="457"/>
  <c r="K8" i="457"/>
  <c r="J7" i="457"/>
  <c r="G7" i="247"/>
  <c r="C7" i="247" s="1"/>
  <c r="AN11" i="458"/>
  <c r="U39" i="247"/>
  <c r="T37" i="247"/>
  <c r="U37" i="247"/>
  <c r="H7" i="458"/>
  <c r="AN12" i="458"/>
  <c r="G8" i="247"/>
  <c r="C8" i="247" s="1"/>
  <c r="I8" i="459"/>
  <c r="T11" i="247"/>
  <c r="U11" i="247"/>
  <c r="T34" i="247"/>
  <c r="U34" i="247"/>
  <c r="T38" i="247"/>
  <c r="U38" i="247"/>
  <c r="AN13" i="458"/>
  <c r="G9" i="247"/>
  <c r="C9" i="247" s="1"/>
  <c r="U12" i="247"/>
  <c r="V12" i="247" s="1"/>
  <c r="AN14" i="458"/>
  <c r="G10" i="247"/>
  <c r="C10" i="247" s="1"/>
  <c r="V39" i="247"/>
  <c r="U13" i="247"/>
  <c r="T13" i="247"/>
  <c r="A15" i="247"/>
  <c r="C14" i="247"/>
  <c r="A42" i="247"/>
  <c r="C41" i="247"/>
  <c r="Q8" i="461"/>
  <c r="P7" i="461"/>
  <c r="R8" i="460"/>
  <c r="Q7" i="460"/>
  <c r="J8" i="458"/>
  <c r="T35" i="247" l="1"/>
  <c r="U36" i="247"/>
  <c r="V37" i="247"/>
  <c r="T40" i="247"/>
  <c r="V40" i="247" s="1"/>
  <c r="V35" i="247"/>
  <c r="T10" i="247"/>
  <c r="U10" i="247"/>
  <c r="T9" i="247"/>
  <c r="U9" i="247"/>
  <c r="T7" i="247"/>
  <c r="U7" i="247"/>
  <c r="V38" i="247"/>
  <c r="V11" i="247"/>
  <c r="L8" i="457"/>
  <c r="K7" i="457"/>
  <c r="V36" i="247"/>
  <c r="T8" i="247"/>
  <c r="U8" i="247"/>
  <c r="V34" i="247"/>
  <c r="I7" i="459"/>
  <c r="J8" i="459"/>
  <c r="V13" i="247"/>
  <c r="A43" i="247"/>
  <c r="C42" i="247"/>
  <c r="T14" i="247"/>
  <c r="U14" i="247"/>
  <c r="U41" i="247"/>
  <c r="T41" i="247"/>
  <c r="A16" i="247"/>
  <c r="C15" i="247"/>
  <c r="R8" i="461"/>
  <c r="Q7" i="461"/>
  <c r="S8" i="460"/>
  <c r="R7" i="460"/>
  <c r="K8" i="458"/>
  <c r="J7" i="458"/>
  <c r="V9" i="247" l="1"/>
  <c r="J7" i="459"/>
  <c r="K8" i="459"/>
  <c r="V8" i="247"/>
  <c r="L7" i="457"/>
  <c r="M8" i="457"/>
  <c r="V7" i="247"/>
  <c r="V10" i="247"/>
  <c r="V41" i="247"/>
  <c r="V14" i="247"/>
  <c r="U15" i="247"/>
  <c r="T15" i="247"/>
  <c r="A17" i="247"/>
  <c r="C16" i="247"/>
  <c r="U42" i="247"/>
  <c r="T42" i="247"/>
  <c r="A44" i="247"/>
  <c r="C43" i="247"/>
  <c r="R7" i="461"/>
  <c r="S8" i="461"/>
  <c r="T8" i="460"/>
  <c r="S7" i="460"/>
  <c r="K7" i="458"/>
  <c r="L8" i="458"/>
  <c r="M7" i="457" l="1"/>
  <c r="N8" i="457"/>
  <c r="K7" i="459"/>
  <c r="L8" i="459"/>
  <c r="A45" i="247"/>
  <c r="C44" i="247"/>
  <c r="A18" i="247"/>
  <c r="C17" i="247"/>
  <c r="V42" i="247"/>
  <c r="V15" i="247"/>
  <c r="T43" i="247"/>
  <c r="U43" i="247"/>
  <c r="U16" i="247"/>
  <c r="T16" i="247"/>
  <c r="S7" i="461"/>
  <c r="T8" i="461"/>
  <c r="T7" i="460"/>
  <c r="U8" i="460"/>
  <c r="M8" i="458"/>
  <c r="L7" i="458"/>
  <c r="A1" i="324"/>
  <c r="A2" i="324"/>
  <c r="A2" i="7"/>
  <c r="A3" i="152"/>
  <c r="K2" i="454"/>
  <c r="W2" i="247"/>
  <c r="L7" i="459" l="1"/>
  <c r="M8" i="459"/>
  <c r="N7" i="457"/>
  <c r="O8" i="457"/>
  <c r="V16" i="247"/>
  <c r="V43" i="247"/>
  <c r="U17" i="247"/>
  <c r="T17" i="247"/>
  <c r="A19" i="247"/>
  <c r="C18" i="247"/>
  <c r="U44" i="247"/>
  <c r="T44" i="247"/>
  <c r="A46" i="247"/>
  <c r="C45" i="247"/>
  <c r="U8" i="461"/>
  <c r="T7" i="461"/>
  <c r="V8" i="460"/>
  <c r="U7" i="460"/>
  <c r="M7" i="458"/>
  <c r="N8" i="458"/>
  <c r="P8" i="457" l="1"/>
  <c r="O7" i="457"/>
  <c r="M7" i="459"/>
  <c r="N8" i="459"/>
  <c r="U45" i="247"/>
  <c r="T45" i="247"/>
  <c r="A20" i="247"/>
  <c r="C19" i="247"/>
  <c r="V44" i="247"/>
  <c r="V17" i="247"/>
  <c r="A47" i="247"/>
  <c r="C46" i="247"/>
  <c r="U18" i="247"/>
  <c r="T18" i="247"/>
  <c r="V8" i="461"/>
  <c r="U7" i="461"/>
  <c r="W8" i="460"/>
  <c r="V7" i="460"/>
  <c r="O8" i="458"/>
  <c r="N7" i="458"/>
  <c r="N7" i="459" l="1"/>
  <c r="O8" i="459"/>
  <c r="Q8" i="457"/>
  <c r="P7" i="457"/>
  <c r="T46" i="247"/>
  <c r="U46" i="247"/>
  <c r="T19" i="247"/>
  <c r="U19" i="247"/>
  <c r="A48" i="247"/>
  <c r="C47" i="247"/>
  <c r="A21" i="247"/>
  <c r="C20" i="247"/>
  <c r="V18" i="247"/>
  <c r="V45" i="247"/>
  <c r="W8" i="461"/>
  <c r="V7" i="461"/>
  <c r="X8" i="460"/>
  <c r="W7" i="460"/>
  <c r="O7" i="458"/>
  <c r="P8" i="458"/>
  <c r="H85" i="454"/>
  <c r="H84" i="454"/>
  <c r="H83" i="454"/>
  <c r="H82" i="454"/>
  <c r="H81" i="454"/>
  <c r="H80" i="454"/>
  <c r="H79" i="454"/>
  <c r="H78" i="454"/>
  <c r="H77" i="454"/>
  <c r="H76" i="454"/>
  <c r="H75" i="454"/>
  <c r="H74" i="454"/>
  <c r="H73" i="454"/>
  <c r="H72" i="454"/>
  <c r="H70" i="454"/>
  <c r="H69" i="454"/>
  <c r="H68" i="454"/>
  <c r="H67" i="454"/>
  <c r="H66" i="454"/>
  <c r="H65" i="454"/>
  <c r="H64" i="454"/>
  <c r="H63" i="454"/>
  <c r="H62" i="454"/>
  <c r="H61" i="454"/>
  <c r="H60" i="454"/>
  <c r="H58" i="454"/>
  <c r="H57" i="454"/>
  <c r="H56" i="454"/>
  <c r="H55" i="454"/>
  <c r="H54" i="454"/>
  <c r="H53" i="454"/>
  <c r="H52" i="454"/>
  <c r="H51" i="454"/>
  <c r="H49" i="454"/>
  <c r="H48" i="454"/>
  <c r="H45" i="454"/>
  <c r="H44" i="454"/>
  <c r="H43" i="454"/>
  <c r="H42" i="454"/>
  <c r="H41" i="454"/>
  <c r="H40" i="454"/>
  <c r="H39" i="454"/>
  <c r="H38" i="454"/>
  <c r="H37" i="454"/>
  <c r="H36" i="454"/>
  <c r="H35" i="454"/>
  <c r="H34" i="454"/>
  <c r="H33" i="454"/>
  <c r="H32" i="454"/>
  <c r="H30" i="454"/>
  <c r="H29" i="454"/>
  <c r="H28" i="454"/>
  <c r="H27" i="454"/>
  <c r="H26" i="454"/>
  <c r="H25" i="454"/>
  <c r="H24" i="454"/>
  <c r="H23" i="454"/>
  <c r="H22" i="454"/>
  <c r="H21" i="454"/>
  <c r="H20" i="454"/>
  <c r="H18" i="454"/>
  <c r="H17" i="454"/>
  <c r="H16" i="454"/>
  <c r="H15" i="454"/>
  <c r="H14" i="454"/>
  <c r="H13" i="454"/>
  <c r="H12" i="454"/>
  <c r="H11" i="454"/>
  <c r="H9" i="454"/>
  <c r="H8" i="454"/>
  <c r="H7" i="454"/>
  <c r="B7" i="456"/>
  <c r="B8" i="456"/>
  <c r="B9" i="456"/>
  <c r="R8" i="457" l="1"/>
  <c r="Q7" i="457"/>
  <c r="P8" i="459"/>
  <c r="O7" i="459"/>
  <c r="V46" i="247"/>
  <c r="U20" i="247"/>
  <c r="T20" i="247"/>
  <c r="A22" i="247"/>
  <c r="C21" i="247"/>
  <c r="V19" i="247"/>
  <c r="U47" i="247"/>
  <c r="T47" i="247"/>
  <c r="V47" i="247" s="1"/>
  <c r="A49" i="247"/>
  <c r="C48" i="247"/>
  <c r="W7" i="461"/>
  <c r="X8" i="461"/>
  <c r="Y8" i="460"/>
  <c r="X7" i="460"/>
  <c r="P7" i="458"/>
  <c r="Q8" i="458"/>
  <c r="J78" i="454"/>
  <c r="J74" i="454"/>
  <c r="J69" i="454"/>
  <c r="J61" i="454"/>
  <c r="J56" i="454"/>
  <c r="J52" i="454"/>
  <c r="J45" i="454"/>
  <c r="J41" i="454"/>
  <c r="J37" i="454"/>
  <c r="J28" i="454"/>
  <c r="J24" i="454"/>
  <c r="J20" i="454"/>
  <c r="J15" i="454"/>
  <c r="J11" i="454"/>
  <c r="J82" i="454"/>
  <c r="J67" i="454"/>
  <c r="J63" i="454"/>
  <c r="J55" i="454"/>
  <c r="J51" i="454"/>
  <c r="J42" i="454"/>
  <c r="J38" i="454"/>
  <c r="J34" i="454"/>
  <c r="J30" i="454"/>
  <c r="J26" i="454"/>
  <c r="J22" i="454"/>
  <c r="L9" i="454"/>
  <c r="J10" i="454"/>
  <c r="J31" i="454"/>
  <c r="J19" i="454"/>
  <c r="J71" i="454"/>
  <c r="J59" i="454"/>
  <c r="J50" i="454"/>
  <c r="J85" i="454"/>
  <c r="J84" i="454"/>
  <c r="J81" i="454"/>
  <c r="J80" i="454"/>
  <c r="J79" i="454"/>
  <c r="J77" i="454"/>
  <c r="J76" i="454"/>
  <c r="J75" i="454"/>
  <c r="J73" i="454"/>
  <c r="J72" i="454"/>
  <c r="J70" i="454"/>
  <c r="J68" i="454"/>
  <c r="J66" i="454"/>
  <c r="J65" i="454"/>
  <c r="J64" i="454"/>
  <c r="J62" i="454"/>
  <c r="J60" i="454"/>
  <c r="J58" i="454"/>
  <c r="J57" i="454"/>
  <c r="J54" i="454"/>
  <c r="J53" i="454"/>
  <c r="J49" i="454"/>
  <c r="J44" i="454"/>
  <c r="J43" i="454"/>
  <c r="J40" i="454"/>
  <c r="J39" i="454"/>
  <c r="J36" i="454"/>
  <c r="J35" i="454"/>
  <c r="J33" i="454"/>
  <c r="J32" i="454"/>
  <c r="J29" i="454"/>
  <c r="J27" i="454"/>
  <c r="J25" i="454"/>
  <c r="J23" i="454"/>
  <c r="J21" i="454"/>
  <c r="J18" i="454"/>
  <c r="J17" i="454"/>
  <c r="J14" i="454"/>
  <c r="J13" i="454"/>
  <c r="J12" i="454"/>
  <c r="J9" i="454"/>
  <c r="J8" i="454"/>
  <c r="J7" i="454"/>
  <c r="J83" i="454"/>
  <c r="J48" i="454"/>
  <c r="J16" i="454"/>
  <c r="Q8" i="459" l="1"/>
  <c r="P7" i="459"/>
  <c r="R7" i="457"/>
  <c r="S8" i="457"/>
  <c r="U48" i="247"/>
  <c r="T48" i="247"/>
  <c r="A50" i="247"/>
  <c r="C49" i="247"/>
  <c r="T21" i="247"/>
  <c r="U21" i="247"/>
  <c r="A23" i="247"/>
  <c r="C22" i="247"/>
  <c r="V20" i="247"/>
  <c r="Y8" i="461"/>
  <c r="X7" i="461"/>
  <c r="Z8" i="460"/>
  <c r="Y7" i="460"/>
  <c r="Q7" i="458"/>
  <c r="R8" i="458"/>
  <c r="A8" i="454"/>
  <c r="A9" i="454" s="1"/>
  <c r="A11" i="454" s="1"/>
  <c r="A49" i="454"/>
  <c r="T8" i="457" l="1"/>
  <c r="S7" i="457"/>
  <c r="R8" i="459"/>
  <c r="Q7" i="459"/>
  <c r="V21" i="247"/>
  <c r="T22" i="247"/>
  <c r="U22" i="247"/>
  <c r="U49" i="247"/>
  <c r="T49" i="247"/>
  <c r="A24" i="247"/>
  <c r="C23" i="247"/>
  <c r="A51" i="247"/>
  <c r="C50" i="247"/>
  <c r="V48" i="247"/>
  <c r="Z8" i="461"/>
  <c r="Y7" i="461"/>
  <c r="AA8" i="460"/>
  <c r="Z7" i="460"/>
  <c r="S8" i="458"/>
  <c r="R7" i="458"/>
  <c r="A51" i="454"/>
  <c r="A52" i="454" s="1"/>
  <c r="A53" i="454" s="1"/>
  <c r="A54" i="454" s="1"/>
  <c r="A55" i="454" s="1"/>
  <c r="A56" i="454" s="1"/>
  <c r="A57" i="454" s="1"/>
  <c r="A58" i="454" s="1"/>
  <c r="A12" i="454"/>
  <c r="A13" i="454" s="1"/>
  <c r="A14" i="454" s="1"/>
  <c r="A15" i="454" s="1"/>
  <c r="A16" i="454" s="1"/>
  <c r="A17" i="454" s="1"/>
  <c r="A18" i="454" s="1"/>
  <c r="J47" i="454"/>
  <c r="J6" i="454"/>
  <c r="R7" i="459" l="1"/>
  <c r="S8" i="459"/>
  <c r="T7" i="457"/>
  <c r="U8" i="457"/>
  <c r="V22" i="247"/>
  <c r="A25" i="247"/>
  <c r="C24" i="247"/>
  <c r="U50" i="247"/>
  <c r="T50" i="247"/>
  <c r="V49" i="247"/>
  <c r="A52" i="247"/>
  <c r="C51" i="247"/>
  <c r="T23" i="247"/>
  <c r="U23" i="247"/>
  <c r="AA8" i="461"/>
  <c r="Z7" i="461"/>
  <c r="AB8" i="460"/>
  <c r="AA7" i="460"/>
  <c r="S7" i="458"/>
  <c r="T8" i="458"/>
  <c r="A20" i="454"/>
  <c r="A21" i="454" s="1"/>
  <c r="A22" i="454" s="1"/>
  <c r="A23" i="454" s="1"/>
  <c r="A24" i="454" s="1"/>
  <c r="A25" i="454" s="1"/>
  <c r="A26" i="454" s="1"/>
  <c r="A27" i="454" s="1"/>
  <c r="A28" i="454" s="1"/>
  <c r="A29" i="454" s="1"/>
  <c r="A30" i="454" s="1"/>
  <c r="A60" i="454"/>
  <c r="A61" i="454" s="1"/>
  <c r="A62" i="454" s="1"/>
  <c r="A63" i="454" s="1"/>
  <c r="A64" i="454" s="1"/>
  <c r="A65" i="454" s="1"/>
  <c r="A66" i="454" s="1"/>
  <c r="A67" i="454" s="1"/>
  <c r="A68" i="454" s="1"/>
  <c r="A69" i="454" s="1"/>
  <c r="A70" i="454" s="1"/>
  <c r="J87" i="454"/>
  <c r="U7" i="457" l="1"/>
  <c r="V8" i="457"/>
  <c r="S7" i="459"/>
  <c r="T8" i="459"/>
  <c r="A26" i="247"/>
  <c r="C25" i="247"/>
  <c r="V23" i="247"/>
  <c r="V50" i="247"/>
  <c r="U51" i="247"/>
  <c r="T51" i="247"/>
  <c r="A53" i="247"/>
  <c r="C52" i="247"/>
  <c r="U24" i="247"/>
  <c r="T24" i="247"/>
  <c r="AA7" i="461"/>
  <c r="AB8" i="461"/>
  <c r="AC8" i="460"/>
  <c r="AB7" i="460"/>
  <c r="T7" i="458"/>
  <c r="U8" i="458"/>
  <c r="A32" i="454"/>
  <c r="A33" i="454" s="1"/>
  <c r="A34" i="454" s="1"/>
  <c r="A35" i="454" s="1"/>
  <c r="A36" i="454" s="1"/>
  <c r="A37" i="454" s="1"/>
  <c r="A38" i="454" s="1"/>
  <c r="A39" i="454" s="1"/>
  <c r="A40" i="454" s="1"/>
  <c r="A41" i="454" s="1"/>
  <c r="A42" i="454" s="1"/>
  <c r="A43" i="454" s="1"/>
  <c r="A44" i="454" s="1"/>
  <c r="A45" i="454" s="1"/>
  <c r="A72" i="454"/>
  <c r="A73" i="454" s="1"/>
  <c r="A74" i="454" s="1"/>
  <c r="A75" i="454" s="1"/>
  <c r="A76" i="454" s="1"/>
  <c r="A77" i="454" s="1"/>
  <c r="A78" i="454" s="1"/>
  <c r="A79" i="454" s="1"/>
  <c r="A80" i="454" s="1"/>
  <c r="A81" i="454" s="1"/>
  <c r="A82" i="454" s="1"/>
  <c r="A83" i="454" s="1"/>
  <c r="A84" i="454" s="1"/>
  <c r="A85" i="454" s="1"/>
  <c r="U8" i="459" l="1"/>
  <c r="T7" i="459"/>
  <c r="W8" i="457"/>
  <c r="V7" i="457"/>
  <c r="A27" i="247"/>
  <c r="C26" i="247"/>
  <c r="U52" i="247"/>
  <c r="T52" i="247"/>
  <c r="A54" i="247"/>
  <c r="C53" i="247"/>
  <c r="V24" i="247"/>
  <c r="V51" i="247"/>
  <c r="T25" i="247"/>
  <c r="U25" i="247"/>
  <c r="AC8" i="461"/>
  <c r="AB7" i="461"/>
  <c r="AD8" i="460"/>
  <c r="AC7" i="460"/>
  <c r="U7" i="458"/>
  <c r="V8" i="458"/>
  <c r="W62" i="247"/>
  <c r="W7" i="457" l="1"/>
  <c r="X8" i="457"/>
  <c r="V8" i="459"/>
  <c r="U7" i="459"/>
  <c r="V25" i="247"/>
  <c r="A55" i="247"/>
  <c r="C54" i="247"/>
  <c r="A28" i="247"/>
  <c r="C27" i="247"/>
  <c r="V52" i="247"/>
  <c r="U53" i="247"/>
  <c r="T53" i="247"/>
  <c r="T26" i="247"/>
  <c r="U26" i="247"/>
  <c r="AD8" i="461"/>
  <c r="AC7" i="461"/>
  <c r="AE8" i="460"/>
  <c r="AD7" i="460"/>
  <c r="W8" i="458"/>
  <c r="V7" i="458"/>
  <c r="W8" i="459" l="1"/>
  <c r="V7" i="459"/>
  <c r="Y8" i="457"/>
  <c r="X7" i="457"/>
  <c r="V26" i="247"/>
  <c r="U27" i="247"/>
  <c r="T27" i="247"/>
  <c r="V53" i="247"/>
  <c r="A29" i="247"/>
  <c r="C28" i="247"/>
  <c r="U54" i="247"/>
  <c r="T54" i="247"/>
  <c r="V54" i="247" s="1"/>
  <c r="A56" i="247"/>
  <c r="C55" i="247"/>
  <c r="AD7" i="461"/>
  <c r="AE8" i="461"/>
  <c r="AF8" i="460"/>
  <c r="AE7" i="460"/>
  <c r="W7" i="458"/>
  <c r="X8" i="458"/>
  <c r="Z8" i="457" l="1"/>
  <c r="Y7" i="457"/>
  <c r="W7" i="459"/>
  <c r="X8" i="459"/>
  <c r="U55" i="247"/>
  <c r="T55" i="247"/>
  <c r="U28" i="247"/>
  <c r="T28" i="247"/>
  <c r="A57" i="247"/>
  <c r="C56" i="247"/>
  <c r="A30" i="247"/>
  <c r="C29" i="247"/>
  <c r="V27" i="247"/>
  <c r="AE7" i="461"/>
  <c r="AF8" i="461"/>
  <c r="AG8" i="460"/>
  <c r="AF7" i="460"/>
  <c r="Y8" i="458"/>
  <c r="X7" i="458"/>
  <c r="A1" i="431"/>
  <c r="AQ51" i="430"/>
  <c r="AR51" i="430" s="1"/>
  <c r="AP50" i="430"/>
  <c r="AO50" i="430"/>
  <c r="AN50" i="430"/>
  <c r="AM50" i="430"/>
  <c r="AL50" i="430"/>
  <c r="AK50" i="430"/>
  <c r="AJ50" i="430"/>
  <c r="AI50" i="430"/>
  <c r="AH50" i="430"/>
  <c r="AG50" i="430"/>
  <c r="AF50" i="430"/>
  <c r="AE50" i="430"/>
  <c r="AD50" i="430"/>
  <c r="AC50" i="430"/>
  <c r="AB50" i="430"/>
  <c r="AA50" i="430"/>
  <c r="Z50" i="430"/>
  <c r="Y50" i="430"/>
  <c r="X50" i="430"/>
  <c r="W50" i="430"/>
  <c r="V50" i="430"/>
  <c r="U50" i="430"/>
  <c r="T50" i="430"/>
  <c r="S50" i="430"/>
  <c r="R50" i="430"/>
  <c r="Q50" i="430"/>
  <c r="P50" i="430"/>
  <c r="O50" i="430"/>
  <c r="N50" i="430"/>
  <c r="M50" i="430"/>
  <c r="L50" i="430"/>
  <c r="K50" i="430"/>
  <c r="J50" i="430"/>
  <c r="I50" i="430"/>
  <c r="H50" i="430"/>
  <c r="G50" i="430"/>
  <c r="E50" i="430"/>
  <c r="AQ49" i="430"/>
  <c r="AR49" i="430" s="1"/>
  <c r="AQ48" i="430"/>
  <c r="AR48" i="430" s="1"/>
  <c r="AQ47" i="430"/>
  <c r="AR47" i="430" s="1"/>
  <c r="AQ46" i="430"/>
  <c r="AR46" i="430" s="1"/>
  <c r="AQ45" i="430"/>
  <c r="AR45" i="430" s="1"/>
  <c r="AQ44" i="430"/>
  <c r="AR44" i="430" s="1"/>
  <c r="AQ43" i="430"/>
  <c r="AR43" i="430" s="1"/>
  <c r="AQ42" i="430"/>
  <c r="AR42" i="430" s="1"/>
  <c r="AQ41" i="430"/>
  <c r="AR41" i="430" s="1"/>
  <c r="F41" i="430"/>
  <c r="AQ40" i="430"/>
  <c r="AR40" i="430" s="1"/>
  <c r="AQ39" i="430"/>
  <c r="AR39" i="430" s="1"/>
  <c r="AQ38" i="430"/>
  <c r="AR38" i="430" s="1"/>
  <c r="AQ37" i="430"/>
  <c r="AR37" i="430" s="1"/>
  <c r="AQ36" i="430"/>
  <c r="AR36" i="430" s="1"/>
  <c r="AQ34" i="430"/>
  <c r="AR34" i="430" s="1"/>
  <c r="AQ33" i="430"/>
  <c r="AR33" i="430" s="1"/>
  <c r="AQ32" i="430"/>
  <c r="AR32" i="430" s="1"/>
  <c r="AQ31" i="430"/>
  <c r="AR31" i="430" s="1"/>
  <c r="AQ30" i="430"/>
  <c r="AR30" i="430" s="1"/>
  <c r="AQ29" i="430"/>
  <c r="AR29" i="430" s="1"/>
  <c r="AQ28" i="430"/>
  <c r="AR28" i="430" s="1"/>
  <c r="AQ27" i="430"/>
  <c r="AR27" i="430" s="1"/>
  <c r="AQ24" i="430"/>
  <c r="AR24" i="430" s="1"/>
  <c r="AQ22" i="430"/>
  <c r="AR22" i="430" s="1"/>
  <c r="AQ21" i="430"/>
  <c r="AR21" i="430" s="1"/>
  <c r="AQ20" i="430"/>
  <c r="AR20" i="430" s="1"/>
  <c r="AQ19" i="430"/>
  <c r="AR19" i="430" s="1"/>
  <c r="AQ18" i="430"/>
  <c r="AR18" i="430" s="1"/>
  <c r="AQ17" i="430"/>
  <c r="AR17" i="430" s="1"/>
  <c r="AQ16" i="430"/>
  <c r="AR16" i="430" s="1"/>
  <c r="AQ15" i="430"/>
  <c r="AR15" i="430" s="1"/>
  <c r="AQ13" i="430"/>
  <c r="AR13" i="430" s="1"/>
  <c r="AQ12" i="430"/>
  <c r="AR12" i="430" s="1"/>
  <c r="AQ11" i="430"/>
  <c r="AR11" i="430" s="1"/>
  <c r="A11" i="430"/>
  <c r="A12" i="430" s="1"/>
  <c r="A13" i="430" s="1"/>
  <c r="A15" i="430" s="1"/>
  <c r="A16" i="430" s="1"/>
  <c r="A17" i="430" s="1"/>
  <c r="A18" i="430" s="1"/>
  <c r="A19" i="430" s="1"/>
  <c r="A20" i="430" s="1"/>
  <c r="A21" i="430" s="1"/>
  <c r="A22" i="430" s="1"/>
  <c r="A24" i="430" s="1"/>
  <c r="A25" i="430" s="1"/>
  <c r="A26" i="430" s="1"/>
  <c r="A27" i="430" s="1"/>
  <c r="A28" i="430" s="1"/>
  <c r="A29" i="430" s="1"/>
  <c r="A30" i="430" s="1"/>
  <c r="A31" i="430" s="1"/>
  <c r="A32" i="430" s="1"/>
  <c r="A33" i="430" s="1"/>
  <c r="A34" i="430" s="1"/>
  <c r="A36" i="430" s="1"/>
  <c r="A37" i="430" s="1"/>
  <c r="A38" i="430" s="1"/>
  <c r="A39" i="430" s="1"/>
  <c r="A40" i="430" s="1"/>
  <c r="A41" i="430" s="1"/>
  <c r="A42" i="430" s="1"/>
  <c r="A43" i="430" s="1"/>
  <c r="A44" i="430" s="1"/>
  <c r="A45" i="430" s="1"/>
  <c r="A46" i="430" s="1"/>
  <c r="A47" i="430" s="1"/>
  <c r="A48" i="430" s="1"/>
  <c r="A49" i="430" s="1"/>
  <c r="Y4" i="430"/>
  <c r="W4" i="430"/>
  <c r="U4" i="430"/>
  <c r="S4" i="430"/>
  <c r="Q4" i="430"/>
  <c r="M4" i="430"/>
  <c r="E4" i="430"/>
  <c r="AQ50" i="430" l="1"/>
  <c r="AR50" i="430" s="1"/>
  <c r="X7" i="459"/>
  <c r="Y8" i="459"/>
  <c r="Z7" i="457"/>
  <c r="AA8" i="457"/>
  <c r="A8" i="431"/>
  <c r="T29" i="247"/>
  <c r="U29" i="247"/>
  <c r="V28" i="247"/>
  <c r="A31" i="247"/>
  <c r="C31" i="247" s="1"/>
  <c r="C30" i="247"/>
  <c r="U56" i="247"/>
  <c r="T56" i="247"/>
  <c r="V55" i="247"/>
  <c r="A58" i="247"/>
  <c r="C58" i="247" s="1"/>
  <c r="C57" i="247"/>
  <c r="AG8" i="461"/>
  <c r="AF7" i="461"/>
  <c r="AH8" i="460"/>
  <c r="AH7" i="460" s="1"/>
  <c r="AG7" i="460"/>
  <c r="Y7" i="458"/>
  <c r="Z8" i="458"/>
  <c r="A12" i="431"/>
  <c r="A7" i="431"/>
  <c r="A11" i="431"/>
  <c r="A6" i="431"/>
  <c r="A10" i="431"/>
  <c r="F50" i="430"/>
  <c r="A9" i="431"/>
  <c r="AA7" i="457" l="1"/>
  <c r="AB8" i="457"/>
  <c r="Y7" i="459"/>
  <c r="Z8" i="459"/>
  <c r="V56" i="247"/>
  <c r="U58" i="247"/>
  <c r="T58" i="247"/>
  <c r="T30" i="247"/>
  <c r="U30" i="247"/>
  <c r="U31" i="247"/>
  <c r="T31" i="247"/>
  <c r="U57" i="247"/>
  <c r="T57" i="247"/>
  <c r="V29" i="247"/>
  <c r="AH8" i="461"/>
  <c r="AG7" i="461"/>
  <c r="AA8" i="458"/>
  <c r="Z7" i="458"/>
  <c r="Z7" i="459" l="1"/>
  <c r="AA8" i="459"/>
  <c r="AC8" i="457"/>
  <c r="AB7" i="457"/>
  <c r="E13" i="431"/>
  <c r="U33" i="247"/>
  <c r="V57" i="247"/>
  <c r="V30" i="247"/>
  <c r="V31" i="247"/>
  <c r="U6" i="247"/>
  <c r="T6" i="247"/>
  <c r="V58" i="247"/>
  <c r="T33" i="247"/>
  <c r="AI8" i="461"/>
  <c r="AH7" i="461"/>
  <c r="AA7" i="458"/>
  <c r="AB8" i="458"/>
  <c r="A2" i="405"/>
  <c r="T60" i="247" l="1"/>
  <c r="AC7" i="457"/>
  <c r="AD8" i="457"/>
  <c r="AB8" i="459"/>
  <c r="AA7" i="459"/>
  <c r="V6" i="247"/>
  <c r="U60" i="247"/>
  <c r="V33" i="247"/>
  <c r="AI7" i="461"/>
  <c r="AJ8" i="461"/>
  <c r="AC8" i="458"/>
  <c r="AB7" i="458"/>
  <c r="V60" i="247" l="1"/>
  <c r="AC8" i="459"/>
  <c r="AB7" i="459"/>
  <c r="AD7" i="457"/>
  <c r="AE8" i="457"/>
  <c r="AK8" i="461"/>
  <c r="AK7" i="461" s="1"/>
  <c r="AJ7" i="461"/>
  <c r="AC7" i="458"/>
  <c r="AD8" i="458"/>
  <c r="AC7" i="459" l="1"/>
  <c r="AD8" i="459"/>
  <c r="AE7" i="457"/>
  <c r="AF8" i="457"/>
  <c r="AE8" i="458"/>
  <c r="AD7" i="458"/>
  <c r="D11" i="405"/>
  <c r="AE8" i="459" l="1"/>
  <c r="AD7" i="459"/>
  <c r="AF7" i="457"/>
  <c r="AG8" i="457"/>
  <c r="AE7" i="458"/>
  <c r="AF8" i="458"/>
  <c r="AH8" i="457" l="1"/>
  <c r="AG7" i="457"/>
  <c r="AF8" i="459"/>
  <c r="AE7" i="459"/>
  <c r="AF7" i="458"/>
  <c r="AG8" i="458"/>
  <c r="AF7" i="459" l="1"/>
  <c r="AG8" i="459"/>
  <c r="AH7" i="457"/>
  <c r="AI8" i="457"/>
  <c r="AG7" i="458"/>
  <c r="AH8" i="458"/>
  <c r="AI7" i="457" l="1"/>
  <c r="AJ8" i="457"/>
  <c r="AJ7" i="457" s="1"/>
  <c r="AH8" i="459"/>
  <c r="AG7" i="459"/>
  <c r="AI8" i="458"/>
  <c r="AH7" i="458"/>
  <c r="AH7" i="459" l="1"/>
  <c r="AI8" i="459"/>
  <c r="AI7" i="458"/>
  <c r="AJ8" i="458"/>
  <c r="AJ8" i="459" l="1"/>
  <c r="AJ7" i="459" s="1"/>
  <c r="AI7" i="459"/>
  <c r="AJ7" i="458"/>
  <c r="AK8" i="458"/>
  <c r="AK7" i="458" s="1"/>
  <c r="F9" i="347" l="1"/>
  <c r="F10" i="347" l="1"/>
  <c r="F11" i="347" l="1"/>
  <c r="F12" i="347" l="1"/>
  <c r="F13" i="347" l="1"/>
  <c r="F8" i="347" l="1"/>
  <c r="F7" i="347" l="1"/>
  <c r="A2" i="454" l="1"/>
  <c r="A2" i="347" l="1"/>
  <c r="C12" i="324" l="1"/>
  <c r="F12" i="324" s="1"/>
  <c r="A10" i="324"/>
  <c r="A9" i="324"/>
  <c r="A8" i="324"/>
  <c r="A7" i="324"/>
  <c r="A13" i="7" l="1"/>
  <c r="A10" i="7"/>
  <c r="D13" i="61" l="1"/>
  <c r="G17" i="152" l="1"/>
  <c r="G8" i="152" l="1"/>
  <c r="C6" i="61"/>
  <c r="C8" i="61" s="1"/>
  <c r="D13" i="7" l="1"/>
  <c r="F13" i="7" s="1"/>
  <c r="D10" i="7"/>
  <c r="F10" i="7" s="1"/>
  <c r="D15" i="7"/>
  <c r="D14" i="7"/>
  <c r="D16" i="7"/>
  <c r="D19" i="7" l="1"/>
  <c r="D20" i="7"/>
  <c r="D21" i="7"/>
  <c r="F7" i="324"/>
  <c r="F9" i="324"/>
  <c r="F8" i="324"/>
  <c r="F10" i="324" l="1"/>
  <c r="F6" i="324" s="1"/>
  <c r="F14" i="324" s="1"/>
  <c r="A19" i="7"/>
  <c r="A21" i="7"/>
  <c r="A20" i="7"/>
  <c r="A18" i="7"/>
  <c r="A9" i="7" l="1"/>
  <c r="A8" i="7"/>
  <c r="A14" i="7"/>
  <c r="A15" i="7"/>
  <c r="A16" i="7"/>
  <c r="F8" i="456" l="1"/>
  <c r="F19" i="7" l="1"/>
  <c r="F7" i="7"/>
  <c r="F21" i="7" l="1"/>
  <c r="F18" i="7"/>
  <c r="F20" i="7"/>
  <c r="E9" i="152" l="1"/>
  <c r="D8" i="7"/>
  <c r="E18" i="152"/>
  <c r="F8" i="7" l="1"/>
  <c r="D9" i="7"/>
  <c r="G9" i="152"/>
  <c r="E19" i="152"/>
  <c r="G19" i="152" s="1"/>
  <c r="G18" i="152"/>
  <c r="E10" i="152"/>
  <c r="E11" i="152"/>
  <c r="E14" i="152" s="1"/>
  <c r="G14" i="152" s="1"/>
  <c r="F15" i="7"/>
  <c r="F16" i="7"/>
  <c r="F9" i="7" l="1"/>
  <c r="E12" i="152"/>
  <c r="G10" i="152"/>
  <c r="E21" i="152"/>
  <c r="G11" i="152"/>
  <c r="E13" i="152"/>
  <c r="G13" i="152" s="1"/>
  <c r="G21" i="152" l="1"/>
  <c r="E22" i="152"/>
  <c r="E23" i="152" s="1"/>
  <c r="G23" i="152" s="1"/>
  <c r="G12" i="152"/>
  <c r="D12" i="7"/>
  <c r="F12" i="7" s="1"/>
  <c r="E15" i="152"/>
  <c r="G15" i="152" s="1"/>
  <c r="G22" i="152" l="1"/>
  <c r="G25" i="152" s="1"/>
  <c r="F10" i="456" s="1"/>
  <c r="A13" i="61" l="1"/>
  <c r="A12" i="61"/>
  <c r="A11" i="61"/>
  <c r="A10" i="61"/>
  <c r="A9" i="61"/>
  <c r="A8" i="61"/>
  <c r="A7" i="61"/>
  <c r="A6" i="61"/>
  <c r="F14" i="7" l="1"/>
  <c r="F22" i="7" s="1"/>
  <c r="C9" i="61" l="1"/>
  <c r="E9" i="61" s="1"/>
  <c r="C10" i="61"/>
  <c r="E10" i="61" s="1"/>
  <c r="C7" i="61"/>
  <c r="E7" i="61" s="1"/>
  <c r="E8" i="61"/>
  <c r="C11" i="61"/>
  <c r="E11" i="61" s="1"/>
  <c r="C12" i="61"/>
  <c r="E12" i="61" s="1"/>
  <c r="C13" i="61"/>
  <c r="E13" i="61" s="1"/>
  <c r="E6" i="61"/>
  <c r="G7" i="7" l="1"/>
  <c r="F7" i="456"/>
  <c r="E14" i="61"/>
  <c r="F9" i="456" s="1"/>
  <c r="F6" i="456" l="1"/>
  <c r="F14" i="347"/>
  <c r="G5" i="483"/>
  <c r="D6" i="462" s="1"/>
  <c r="D13" i="462" s="1"/>
  <c r="F11" i="456" l="1"/>
  <c r="F15" i="456" s="1"/>
</calcChain>
</file>

<file path=xl/sharedStrings.xml><?xml version="1.0" encoding="utf-8"?>
<sst xmlns="http://schemas.openxmlformats.org/spreadsheetml/2006/main" count="2244" uniqueCount="402">
  <si>
    <t>Amount</t>
  </si>
  <si>
    <t>A</t>
  </si>
  <si>
    <t>B</t>
  </si>
  <si>
    <t>Sr. No</t>
  </si>
  <si>
    <t>Description</t>
  </si>
  <si>
    <t>Unit</t>
  </si>
  <si>
    <t>Months</t>
  </si>
  <si>
    <t>Delayed Period</t>
  </si>
  <si>
    <t>Rent / Rate</t>
  </si>
  <si>
    <t>Total Vehicles Cost =</t>
  </si>
  <si>
    <t>Total Site Facilities Cost =</t>
  </si>
  <si>
    <t>Total Cost of Head Office Expenses =</t>
  </si>
  <si>
    <t>S.No.</t>
  </si>
  <si>
    <t>Type / Model</t>
  </si>
  <si>
    <t>Quantity</t>
  </si>
  <si>
    <t>Rent / Month</t>
  </si>
  <si>
    <t>Remarks</t>
  </si>
  <si>
    <t>Excavator</t>
  </si>
  <si>
    <t>Batching Plant</t>
  </si>
  <si>
    <t>Lining Machine</t>
  </si>
  <si>
    <t>Crane</t>
  </si>
  <si>
    <t>Rate</t>
  </si>
  <si>
    <t>C</t>
  </si>
  <si>
    <t>D</t>
  </si>
  <si>
    <t>F</t>
  </si>
  <si>
    <t>G</t>
  </si>
  <si>
    <t>H</t>
  </si>
  <si>
    <t>I</t>
  </si>
  <si>
    <t>Q</t>
  </si>
  <si>
    <t>Month</t>
  </si>
  <si>
    <t>Total Amount</t>
  </si>
  <si>
    <t>SUMMARY OF PAYROLL DURING IDLE PERIOD</t>
  </si>
  <si>
    <t>Note: Detail of each payroll is attached.</t>
  </si>
  <si>
    <t>Project Coordinator</t>
  </si>
  <si>
    <t>Cell Phone Expenses of Engineers</t>
  </si>
  <si>
    <t>Qty</t>
  </si>
  <si>
    <t>No</t>
  </si>
  <si>
    <t xml:space="preserve"> Delay Period / Month</t>
  </si>
  <si>
    <t>Delayed Period / Month</t>
  </si>
  <si>
    <t>Sr. No.</t>
  </si>
  <si>
    <t>Idle Period
(Month)</t>
  </si>
  <si>
    <t>Entertainment</t>
  </si>
  <si>
    <t>Newspapers, Periodicals &amp; Books</t>
  </si>
  <si>
    <t>Public Relationing</t>
  </si>
  <si>
    <t>Repair &amp;  Maintenance - Computer</t>
  </si>
  <si>
    <t>Social Welfare Activities</t>
  </si>
  <si>
    <t>Supervisory Mess</t>
  </si>
  <si>
    <t>Guest/Tours</t>
  </si>
  <si>
    <t>Total =</t>
  </si>
  <si>
    <t>Description Of Equipment</t>
  </si>
  <si>
    <t>Total Idle Equipment Cost =</t>
  </si>
  <si>
    <t>Total Manpower Cost =</t>
  </si>
  <si>
    <t>Incharge Project Monitoring</t>
  </si>
  <si>
    <t>Accounts &amp; Finance Manager</t>
  </si>
  <si>
    <t>Loader</t>
  </si>
  <si>
    <t>Roller</t>
  </si>
  <si>
    <t>Grader</t>
  </si>
  <si>
    <t>Planning Engineer</t>
  </si>
  <si>
    <t>DESCRIPTION</t>
  </si>
  <si>
    <t>Equipment Description</t>
  </si>
  <si>
    <t>LS</t>
  </si>
  <si>
    <t>REMARKS</t>
  </si>
  <si>
    <t>Total Cost</t>
  </si>
  <si>
    <t>ATTACHMENT NO-2</t>
  </si>
  <si>
    <t>ATTACHMENT NO-3</t>
  </si>
  <si>
    <t>Medical Expenses</t>
  </si>
  <si>
    <t>Total Idle Hours</t>
  </si>
  <si>
    <t>Total Equipment Value</t>
  </si>
  <si>
    <t>Price of Old Eqpt</t>
  </si>
  <si>
    <t>Annual Use Hours (Single Shift)</t>
  </si>
  <si>
    <t>Salvage Value Factor</t>
  </si>
  <si>
    <t>Economic Life Hours</t>
  </si>
  <si>
    <t>Tires Cost</t>
  </si>
  <si>
    <t>Hourly Depr Cost</t>
  </si>
  <si>
    <t>Average Value Factor</t>
  </si>
  <si>
    <t>Current Cost Money Rate</t>
  </si>
  <si>
    <t>Monthly Hours</t>
  </si>
  <si>
    <t>Depr Cost</t>
  </si>
  <si>
    <t>FCCM Cost</t>
  </si>
  <si>
    <t>50% Depr + FCCM</t>
  </si>
  <si>
    <t>J =(E X (1-G)-I) / H</t>
  </si>
  <si>
    <t>K=[{((H7/F7)-1) X (1+G7)}+2] / (2X H7 / F7)</t>
  </si>
  <si>
    <t>L=13% / 1.25</t>
  </si>
  <si>
    <t>M=F / 12</t>
  </si>
  <si>
    <t>N=J X C</t>
  </si>
  <si>
    <t>O=(E7) x (K7) x (L7) / F7 x C7</t>
  </si>
  <si>
    <t xml:space="preserve">P=N7x 0.5+O7 </t>
  </si>
  <si>
    <t>Toyota</t>
  </si>
  <si>
    <t>SECTION-D</t>
  </si>
  <si>
    <t>SECTION-B</t>
  </si>
  <si>
    <t>Montoring Engineers</t>
  </si>
  <si>
    <t>Auditor</t>
  </si>
  <si>
    <t>Quantity Engineers
(Auditors Team)</t>
  </si>
  <si>
    <t>Manpower Cost</t>
  </si>
  <si>
    <t>Junior Engineers</t>
  </si>
  <si>
    <t>Technical Assistants</t>
  </si>
  <si>
    <t>Offices Cost</t>
  </si>
  <si>
    <t>Printing &amp; Stationary</t>
  </si>
  <si>
    <t>MANPOWER COST</t>
  </si>
  <si>
    <t>Utilties Expenses</t>
  </si>
  <si>
    <t>Site Office Rent</t>
  </si>
  <si>
    <t>Utilities Expenses</t>
  </si>
  <si>
    <t>Stationary Expenses</t>
  </si>
  <si>
    <t>CAMP EXPENSES</t>
  </si>
  <si>
    <t>Vehicles Cost</t>
  </si>
  <si>
    <t>SITE VEHICLES</t>
  </si>
  <si>
    <t>Rent/ Cost Per Unit</t>
  </si>
  <si>
    <t>Salary / Cost Per Unit (PKR)</t>
  </si>
  <si>
    <t>Staff Recruitment &amp; HR Expenses</t>
  </si>
  <si>
    <t>OVEHEADS</t>
  </si>
  <si>
    <t>CONSULTANT / EMPLOYER FACILITIES</t>
  </si>
  <si>
    <t>Office Expenses</t>
  </si>
  <si>
    <t>Mess Expenses</t>
  </si>
  <si>
    <t>Transit Mixer</t>
  </si>
  <si>
    <t>Tractor Trolley</t>
  </si>
  <si>
    <t>a) HEAD OFFICE EXPENSES IN MULTAN</t>
  </si>
  <si>
    <t>General Manager</t>
  </si>
  <si>
    <t>Double Door (Toyota Hilux)</t>
  </si>
  <si>
    <t>Single Cabin</t>
  </si>
  <si>
    <t>Toyota Hilux</t>
  </si>
  <si>
    <t>Jeep Toyota</t>
  </si>
  <si>
    <t>AMOUNT</t>
  </si>
  <si>
    <t>Tractor with Blade</t>
  </si>
  <si>
    <t>IDLE EQUIPMENT COST SUMMARY</t>
  </si>
  <si>
    <t>MONTHLY IDLE EQUIPMENT DETAIL</t>
  </si>
  <si>
    <t>Claim Amount</t>
  </si>
  <si>
    <t>Idle Hours</t>
  </si>
  <si>
    <t>Hourly rent</t>
  </si>
  <si>
    <t>Ex-200</t>
  </si>
  <si>
    <t>D 155</t>
  </si>
  <si>
    <t>45 TON</t>
  </si>
  <si>
    <t>Cat</t>
  </si>
  <si>
    <t>Vigo</t>
  </si>
  <si>
    <t>Idle Month No. 7 (JUN 13)</t>
  </si>
  <si>
    <t>Idle Month No. 6 (MAY 13)</t>
  </si>
  <si>
    <t>Idle Month No. 5 (APR 13)</t>
  </si>
  <si>
    <t>Idle Month No. 4 (MAR 13)</t>
  </si>
  <si>
    <t>Amount for Section-B</t>
  </si>
  <si>
    <t>Amount for Section-D</t>
  </si>
  <si>
    <t>Note : Detail of each Period is attached.</t>
  </si>
  <si>
    <t>IDLE MANPOWER COST SUMMARY</t>
  </si>
  <si>
    <t>Name of Trade</t>
  </si>
  <si>
    <t>IPC</t>
  </si>
  <si>
    <t>EARTHWORK</t>
  </si>
  <si>
    <t>CONCRETE</t>
  </si>
  <si>
    <t>EQUIPMENT HOURS</t>
  </si>
  <si>
    <t>E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</si>
  <si>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</si>
  <si>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</si>
  <si>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</si>
  <si>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</si>
  <si>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</si>
  <si>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</si>
  <si>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</si>
  <si>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</si>
  <si>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</si>
  <si>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</si>
  <si>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</si>
  <si>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</si>
  <si>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</si>
  <si>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</si>
  <si>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</si>
  <si>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</si>
  <si>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</si>
  <si>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</si>
  <si>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</si>
  <si>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</si>
  <si>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</si>
  <si>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</si>
  <si>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</si>
  <si>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</si>
  <si>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</si>
  <si>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</si>
  <si>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</si>
  <si>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</si>
  <si>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</si>
  <si>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</si>
  <si>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Total</t>
  </si>
  <si>
    <t>Idle</t>
  </si>
  <si>
    <t>MANAGEMENT STAFF</t>
  </si>
  <si>
    <t>Project Manager</t>
  </si>
  <si>
    <t>EX 100, 76Hp</t>
  </si>
  <si>
    <t>Construction Manager</t>
  </si>
  <si>
    <t xml:space="preserve"> PC 200</t>
  </si>
  <si>
    <t>ADMINISTRATIVE STAFF</t>
  </si>
  <si>
    <t>Admin Officer</t>
  </si>
  <si>
    <t>WB</t>
  </si>
  <si>
    <t>Financial Manager</t>
  </si>
  <si>
    <t>DD</t>
  </si>
  <si>
    <t>Acountant</t>
  </si>
  <si>
    <t>DT</t>
  </si>
  <si>
    <t>Assistant Acountant</t>
  </si>
  <si>
    <t>WG</t>
  </si>
  <si>
    <t>Camp Surpervior</t>
  </si>
  <si>
    <t>WP</t>
  </si>
  <si>
    <t>Driver (Ltv)</t>
  </si>
  <si>
    <t>Office Boy</t>
  </si>
  <si>
    <t>PG</t>
  </si>
  <si>
    <t>Helper</t>
  </si>
  <si>
    <t>TECHNICAL STAFF</t>
  </si>
  <si>
    <t>Senior Engineer</t>
  </si>
  <si>
    <t>349 HP</t>
  </si>
  <si>
    <t>Site Engineer</t>
  </si>
  <si>
    <t>Survey Engineer</t>
  </si>
  <si>
    <t>Material Engineer</t>
  </si>
  <si>
    <t>LM</t>
  </si>
  <si>
    <t>Sub Engineer</t>
  </si>
  <si>
    <t>Chief Surveyor</t>
  </si>
  <si>
    <t>ROL</t>
  </si>
  <si>
    <t>Surveyor</t>
  </si>
  <si>
    <t>Surveyor Helper</t>
  </si>
  <si>
    <t>Auto Cad Draftsman</t>
  </si>
  <si>
    <t>BP</t>
  </si>
  <si>
    <t>Computer Operator</t>
  </si>
  <si>
    <t>Dum</t>
  </si>
  <si>
    <t>DIRECT SERVICES</t>
  </si>
  <si>
    <t>Store incharge</t>
  </si>
  <si>
    <t>CV</t>
  </si>
  <si>
    <t>Driver (Htv)</t>
  </si>
  <si>
    <t>PU</t>
  </si>
  <si>
    <t>Auto Mechanics</t>
  </si>
  <si>
    <t>Workshop Mechanics</t>
  </si>
  <si>
    <t>TM</t>
  </si>
  <si>
    <t>Generator Mechanics</t>
  </si>
  <si>
    <t>Steel Fixer</t>
  </si>
  <si>
    <t>Electrician</t>
  </si>
  <si>
    <t>TT</t>
  </si>
  <si>
    <t>Carpenter</t>
  </si>
  <si>
    <t>Plant Operator</t>
  </si>
  <si>
    <t>TWB</t>
  </si>
  <si>
    <t>Operators</t>
  </si>
  <si>
    <t>MaT</t>
  </si>
  <si>
    <t>Mason</t>
  </si>
  <si>
    <t>Labour</t>
  </si>
  <si>
    <t>Security Guard</t>
  </si>
  <si>
    <t>Idle Month</t>
  </si>
  <si>
    <t>Date</t>
  </si>
  <si>
    <t>Cook</t>
  </si>
  <si>
    <t>Gate Clerk</t>
  </si>
  <si>
    <t>Batching Plant Operator</t>
  </si>
  <si>
    <t>IDLE MANPOWER DETAIL (SECTION-B)</t>
  </si>
  <si>
    <t>Sweeper</t>
  </si>
  <si>
    <t>YY</t>
  </si>
  <si>
    <t>C1</t>
  </si>
  <si>
    <t>C2</t>
  </si>
  <si>
    <t>C4</t>
  </si>
  <si>
    <t>COST OF IDLE EQUIPMENT (124 DAYS)</t>
  </si>
  <si>
    <t>GRAND TOTAL (SECTION B+D)=</t>
  </si>
  <si>
    <t>SR NO</t>
  </si>
  <si>
    <t>MONTH</t>
  </si>
  <si>
    <t>MANPOWER DETAIL</t>
  </si>
  <si>
    <t>Feb-2013</t>
  </si>
  <si>
    <t>Mar-2013</t>
  </si>
  <si>
    <t>Apr-2013</t>
  </si>
  <si>
    <t>May-2013</t>
  </si>
  <si>
    <t>Jun-2013</t>
  </si>
  <si>
    <t>IDLE MANPPOWER</t>
  </si>
  <si>
    <t>GRAND TOTAL (SEC B + D)</t>
  </si>
  <si>
    <t>TOTAL IDLE 
MAN-MONTHS</t>
  </si>
  <si>
    <t>MONTLY SALAR</t>
  </si>
  <si>
    <t>H = C/28*2+D+E+F+G</t>
  </si>
  <si>
    <t>COST HEAD</t>
  </si>
  <si>
    <t>E=D*70%</t>
  </si>
  <si>
    <t>GRAND TOTAL =</t>
  </si>
  <si>
    <t>A-1</t>
  </si>
  <si>
    <t>A-2</t>
  </si>
  <si>
    <t>A-3</t>
  </si>
  <si>
    <t>A-1 (a)</t>
  </si>
  <si>
    <t>A-1 (c)</t>
  </si>
  <si>
    <t>A-1 (b)</t>
  </si>
  <si>
    <t>IDLE EQUIPMENT DETAIL (SECTION-B+D)</t>
  </si>
  <si>
    <t>Day</t>
  </si>
  <si>
    <t>AVERAGE</t>
  </si>
  <si>
    <t>idle</t>
  </si>
  <si>
    <t>Dozer</t>
  </si>
  <si>
    <t>Dumper</t>
  </si>
  <si>
    <t>MBP</t>
  </si>
  <si>
    <t>Water Bouzer/Water Tanker</t>
  </si>
  <si>
    <t>Reverse Rotarry</t>
  </si>
  <si>
    <t>Wench Machine</t>
  </si>
  <si>
    <t>Peter Pump</t>
  </si>
  <si>
    <t>Drag Line</t>
  </si>
  <si>
    <t>Pile Boring machine</t>
  </si>
  <si>
    <t>Water Pump for Dewatering</t>
  </si>
  <si>
    <t>LG</t>
  </si>
  <si>
    <t>Welding Generator</t>
  </si>
  <si>
    <t>Rig machine</t>
  </si>
  <si>
    <t>Oil Tanks</t>
  </si>
  <si>
    <t>Oil Tanker</t>
  </si>
  <si>
    <t>MT</t>
  </si>
  <si>
    <t>Traller</t>
  </si>
  <si>
    <t>Electric Generator</t>
  </si>
  <si>
    <t>GRAND TOTAL</t>
  </si>
  <si>
    <t>Holiday</t>
  </si>
  <si>
    <t>No. of Days</t>
  </si>
  <si>
    <t>Idle Hours / Day</t>
  </si>
  <si>
    <t>C5</t>
  </si>
  <si>
    <t>C6</t>
  </si>
  <si>
    <t>Mess for Labour Camp</t>
  </si>
  <si>
    <t>Residence</t>
  </si>
  <si>
    <t>DUM</t>
  </si>
  <si>
    <t>D6M</t>
  </si>
  <si>
    <t>D7G</t>
  </si>
  <si>
    <t>D85</t>
  </si>
  <si>
    <t>Total:</t>
  </si>
  <si>
    <t>PRA</t>
  </si>
  <si>
    <t>Rate (Rs)</t>
  </si>
  <si>
    <t>Amount (Rs)</t>
  </si>
  <si>
    <t>SITE BASED STAFF</t>
  </si>
  <si>
    <t>CAMP STAFF</t>
  </si>
  <si>
    <t>Admin officer</t>
  </si>
  <si>
    <t>Project Accountant</t>
  </si>
  <si>
    <t>Cashier</t>
  </si>
  <si>
    <t>Purchaser</t>
  </si>
  <si>
    <t>Time Keeper</t>
  </si>
  <si>
    <t>Store Incharge</t>
  </si>
  <si>
    <t>Material Incharge</t>
  </si>
  <si>
    <t>Store Keeper</t>
  </si>
  <si>
    <t>Assistant Store Keeper</t>
  </si>
  <si>
    <t>Diesel Incharge</t>
  </si>
  <si>
    <t>Batching Plant Incharge</t>
  </si>
  <si>
    <t>Batching Plant Foremen</t>
  </si>
  <si>
    <t>Batching Plant Operator Helper</t>
  </si>
  <si>
    <t>Lab Technician</t>
  </si>
  <si>
    <t>Assistant Lab Technician</t>
  </si>
  <si>
    <t>Lab Helpers</t>
  </si>
  <si>
    <t>Mess Incharge</t>
  </si>
  <si>
    <t>Cook Helper</t>
  </si>
  <si>
    <t>Assistant Surveyor</t>
  </si>
  <si>
    <t>Generator Operators</t>
  </si>
  <si>
    <t>Fuel Cost (@ 500 Lit / Vehicle / Month)</t>
  </si>
  <si>
    <t>PROJECT NAME</t>
  </si>
  <si>
    <t>INSURANCE EXPENSES</t>
  </si>
  <si>
    <t>PERFORMANCE GUARANTEE EXPENSES</t>
  </si>
  <si>
    <t>Sqm</t>
  </si>
  <si>
    <t>LEASE COST OF LAND</t>
  </si>
  <si>
    <t>Site Facilities</t>
  </si>
  <si>
    <t>SITE FACILITIES</t>
  </si>
  <si>
    <t>Third Party Compensation</t>
  </si>
  <si>
    <t>Acre</t>
  </si>
  <si>
    <t>DIVERSION COST</t>
  </si>
  <si>
    <t>TOTAL COST =</t>
  </si>
  <si>
    <t>A-4</t>
  </si>
  <si>
    <t>SUMMARY OF INTERIM CLAIM</t>
  </si>
  <si>
    <t>a) SITE FACILITIES EXPENSES</t>
  </si>
  <si>
    <t>b) VEHICLE  EXPENSES</t>
  </si>
  <si>
    <t>c) GENERAL OVER HEAD COST</t>
  </si>
  <si>
    <t>Toyota Car</t>
  </si>
  <si>
    <t>Concrete Batching Plant</t>
  </si>
  <si>
    <t>Water Bouzer</t>
  </si>
  <si>
    <t>SITE OFFICE &amp; RESIDENCE</t>
  </si>
  <si>
    <t>Lease Cost for Land (7 Acres)</t>
  </si>
  <si>
    <t>Guards &amp; Servants (02 Guaruds, 2 Cooks &amp; 2 Servants)</t>
  </si>
  <si>
    <t>Quantity Surveyor</t>
  </si>
  <si>
    <t>Toyota Land Cruiser</t>
  </si>
  <si>
    <t>COST OF PERFORMANCE GUARANTEE</t>
  </si>
  <si>
    <t>Sr No</t>
  </si>
  <si>
    <t>Quarter</t>
  </si>
  <si>
    <t>Gurarantee Amount</t>
  </si>
  <si>
    <t>Receipt Amount</t>
  </si>
  <si>
    <t>From</t>
  </si>
  <si>
    <t>To</t>
  </si>
  <si>
    <t>CONTRACT PERIOD (1.5 Years)</t>
  </si>
  <si>
    <t>Receipts Available on Demand</t>
  </si>
  <si>
    <t>PAYABLE  =</t>
  </si>
  <si>
    <t>INSURANCE COST</t>
  </si>
  <si>
    <t>Year</t>
  </si>
  <si>
    <t>IDLE MANPOWER COST</t>
  </si>
  <si>
    <t>IDLE EQUIPMENT (SITE)</t>
  </si>
  <si>
    <t>IDLE EQUIPMENT COST SUMMARY (SITE)</t>
  </si>
  <si>
    <t>A-5</t>
  </si>
  <si>
    <t>Toyota GLI</t>
  </si>
  <si>
    <t>Toyota XLI</t>
  </si>
  <si>
    <t>d) HEAD OFFICE MULTAN</t>
  </si>
  <si>
    <t>A-1 (d)</t>
  </si>
  <si>
    <t>LOT NO-06, DUALIZATION OF HATTAR -HARIPUR ROAD SECTION (22 KM)</t>
  </si>
  <si>
    <t>Office Space in Multan for Hattar-Haripur Road Project</t>
  </si>
  <si>
    <t>Idle Month (JUL-18)</t>
  </si>
  <si>
    <t>Grader G140</t>
  </si>
  <si>
    <t>Roller (Plain/Sheep Foot)</t>
  </si>
  <si>
    <t>Loader 966 F</t>
  </si>
  <si>
    <t>Concrete Pump</t>
  </si>
  <si>
    <t xml:space="preserve">Piling Rig </t>
  </si>
  <si>
    <t>Trailer</t>
  </si>
  <si>
    <t>Diesel Tanker</t>
  </si>
  <si>
    <t>Asphalt Plant</t>
  </si>
  <si>
    <t>Paver Group Machinery</t>
  </si>
  <si>
    <t>Soil Exploratory Rig</t>
  </si>
  <si>
    <t>Idle Month (AUG-18)</t>
  </si>
  <si>
    <t>Idle Month (SEP-18)</t>
  </si>
  <si>
    <t>Idle Month (OCT-18)</t>
  </si>
  <si>
    <t>Idle Month (NOV-18)</t>
  </si>
  <si>
    <t>Idle Month (DEC-18)</t>
  </si>
  <si>
    <t>Idle Month (JAN-19)</t>
  </si>
  <si>
    <t>Contract Specialist</t>
  </si>
  <si>
    <t>Environment Specialist</t>
  </si>
  <si>
    <t>DELAYED PERIOD (7 Month)</t>
  </si>
  <si>
    <t>EXTENDED PERIOD (7 Month)</t>
  </si>
  <si>
    <t>CONTRACT PERIOD (2 Years)</t>
  </si>
  <si>
    <t>AMOUNT NOT CONFIRMED</t>
  </si>
  <si>
    <t>IDLENESS OF RESOURCES CLAIM (JUL, 2018 ~ DEC, 2018)</t>
  </si>
  <si>
    <t>COST EFFECT
UPTO DEC,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</si>
</sst>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5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0"/>
    <numFmt numFmtId="167" formatCode="_(* #,##0_);_(* \(#,##0\);_(* &quot;-&quot;??_);_(@_)"/>
    <numFmt numFmtId="168" formatCode="[$-409]d\-mmm\-yy;@"/>
    <numFmt numFmtId="169" formatCode="#"/>
    <numFmt numFmtId="170" formatCode="#,##0.00_ ;[Red]\-#,##0.00;\-"/>
    <numFmt numFmtId="171" formatCode="#,##0.000000"/>
    <numFmt numFmtId="172" formatCode="#."/>
    <numFmt numFmtId="173" formatCode="#,##0\ &quot;DM&quot;;[Red]\-#,##0\ &quot;DM&quot;"/>
    <numFmt numFmtId="174" formatCode="#,##0.00\ &quot;DM&quot;;[Red]\-#,##0.00\ &quot;DM&quot;"/>
    <numFmt numFmtId="175" formatCode="_(* #,##0.0_);_(* \(#,##0.00\);_(* &quot;-&quot;??_);_(@_)"/>
    <numFmt numFmtId="176" formatCode="General_)"/>
    <numFmt numFmtId="177" formatCode="0.000"/>
    <numFmt numFmtId="178" formatCode="&quot;fl&quot;#,##0_);[Red]\(&quot;fl&quot;#,##0\)"/>
    <numFmt numFmtId="179" formatCode="&quot;fl&quot;#,##0.00_);\(&quot;fl&quot;#,##0.00\)"/>
    <numFmt numFmtId="180" formatCode="0.0"/>
    <numFmt numFmtId="181" formatCode="#,##0.000"/>
    <numFmt numFmtId="182" formatCode="#,##0\ &quot;TL&quot;;\-#,##0\ &quot;TL&quot;"/>
    <numFmt numFmtId="183" formatCode="#,##0\ &quot;$&quot;"/>
    <numFmt numFmtId="184" formatCode="&quot;See Note &quot;\ #"/>
    <numFmt numFmtId="185" formatCode="\60\4\7\:"/>
    <numFmt numFmtId="186" formatCode="\$\ #,##0"/>
    <numFmt numFmtId="187" formatCode="&quot;fl&quot;#,##0.00_);[Red]\(&quot;fl&quot;#,##0.00\)"/>
    <numFmt numFmtId="188" formatCode="_(&quot;fl&quot;* #,##0_);_(&quot;fl&quot;* \(#,##0\);_(&quot;fl&quot;* &quot;-&quot;_);_(@_)"/>
    <numFmt numFmtId="189" formatCode="#,##0.0"/>
    <numFmt numFmtId="190" formatCode="_(* #,##0.0_);_(* \(#,##0.0\);_(* &quot;-&quot;??_);_(@_)"/>
    <numFmt numFmtId="191" formatCode="#,##0.0000"/>
    <numFmt numFmtId="192" formatCode="[$-409]mmm\-yy;@"/>
    <numFmt numFmtId="193" formatCode="[$-409]mmm/yy;@"/>
  </numFmts>
  <fonts count="10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Tahoma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u/>
      <sz val="7.5"/>
      <color indexed="36"/>
      <name val="Arial"/>
      <family val="2"/>
    </font>
    <font>
      <sz val="11"/>
      <color theme="1"/>
      <name val="Calibri"/>
      <family val="2"/>
    </font>
    <font>
      <sz val="1"/>
      <color indexed="16"/>
      <name val="Courier"/>
      <family val="3"/>
    </font>
    <font>
      <sz val="10"/>
      <name val="MS Sans Serif"/>
      <family val="2"/>
    </font>
    <font>
      <b/>
      <sz val="1"/>
      <color indexed="16"/>
      <name val="Courier"/>
      <family val="3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9"/>
      <color indexed="9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b/>
      <sz val="8"/>
      <name val="Times New Roman"/>
      <family val="1"/>
    </font>
    <font>
      <b/>
      <sz val="16"/>
      <name val="Arial"/>
      <family val="2"/>
    </font>
    <font>
      <b/>
      <sz val="24"/>
      <color indexed="8"/>
      <name val="Times New Roman"/>
      <family val="1"/>
    </font>
    <font>
      <b/>
      <sz val="12"/>
      <name val="Arial"/>
      <family val="2"/>
    </font>
    <font>
      <b/>
      <sz val="10"/>
      <name val="Helv"/>
      <family val="2"/>
    </font>
    <font>
      <sz val="9.75"/>
      <name val="Arial"/>
      <family val="2"/>
    </font>
    <font>
      <sz val="12"/>
      <name val="Arial"/>
      <family val="2"/>
    </font>
    <font>
      <sz val="24"/>
      <name val="Arial"/>
      <family val="2"/>
    </font>
    <font>
      <b/>
      <sz val="32"/>
      <name val="Arial"/>
      <family val="2"/>
    </font>
    <font>
      <b/>
      <sz val="9"/>
      <name val="Arial"/>
      <family val="2"/>
    </font>
    <font>
      <sz val="8"/>
      <name val="Helv"/>
      <family val="2"/>
    </font>
    <font>
      <b/>
      <i/>
      <sz val="10"/>
      <name val="Arial"/>
      <family val="2"/>
    </font>
    <font>
      <sz val="8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20"/>
      <name val="Candara"/>
      <family val="2"/>
    </font>
    <font>
      <b/>
      <sz val="26"/>
      <name val="Candara"/>
      <family val="2"/>
    </font>
    <font>
      <sz val="9"/>
      <color theme="1"/>
      <name val="Arial"/>
      <family val="2"/>
    </font>
    <font>
      <b/>
      <sz val="14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u val="singleAccounting"/>
      <sz val="11"/>
      <color theme="1"/>
      <name val="Arial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i/>
      <sz val="10"/>
      <color theme="1"/>
      <name val="Arial"/>
      <family val="2"/>
    </font>
    <font>
      <b/>
      <sz val="36"/>
      <name val="Arial"/>
      <family val="2"/>
    </font>
    <font>
      <b/>
      <sz val="20"/>
      <name val="Arial"/>
      <family val="2"/>
    </font>
    <font>
      <b/>
      <u/>
      <sz val="20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1"/>
      <name val="Arial"/>
      <family val="2"/>
    </font>
    <font>
      <i/>
      <sz val="11"/>
      <name val="Arial"/>
      <family val="2"/>
    </font>
    <font>
      <b/>
      <sz val="26"/>
      <name val="Arial"/>
      <family val="2"/>
    </font>
    <font>
      <sz val="12"/>
      <color indexed="8"/>
      <name val="Times New Roman"/>
      <family val="1"/>
    </font>
    <font>
      <sz val="14"/>
      <color indexed="8"/>
      <name val="Times New Roman"/>
      <family val="1"/>
    </font>
    <font>
      <b/>
      <sz val="44"/>
      <name val="Arial"/>
      <family val="2"/>
    </font>
    <font>
      <b/>
      <sz val="8"/>
      <name val="Arial"/>
      <family val="2"/>
    </font>
    <font>
      <b/>
      <sz val="48"/>
      <name val="Arial"/>
      <family val="2"/>
    </font>
    <font>
      <b/>
      <sz val="21"/>
      <name val="Arial"/>
      <family val="2"/>
    </font>
    <font>
      <sz val="21"/>
      <color theme="1"/>
      <name val="Arial"/>
      <family val="2"/>
    </font>
    <font>
      <b/>
      <u/>
      <sz val="21"/>
      <name val="Arial"/>
      <family val="2"/>
    </font>
    <font>
      <sz val="20"/>
      <name val="Arial"/>
      <family val="2"/>
    </font>
    <font>
      <sz val="20"/>
      <color theme="1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sz val="22"/>
      <color theme="1"/>
      <name val="Arial"/>
      <family val="2"/>
    </font>
    <font>
      <b/>
      <i/>
      <sz val="11"/>
      <color theme="1"/>
      <name val="Arial"/>
      <family val="2"/>
    </font>
    <font>
      <sz val="12"/>
      <name val="宋体"/>
      <charset val="134"/>
    </font>
    <font>
      <b/>
      <sz val="14"/>
      <name val="Arial"/>
      <family val="2"/>
    </font>
    <font>
      <sz val="1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Arial"/>
      <family val="2"/>
    </font>
    <font>
      <sz val="12"/>
      <color theme="1"/>
      <name val="Arial"/>
      <family val="2"/>
    </font>
    <font>
      <sz val="13"/>
      <color theme="1"/>
      <name val="Arial"/>
      <family val="2"/>
    </font>
    <font>
      <sz val="10"/>
      <color theme="1"/>
      <name val="Arial"/>
      <family val="2"/>
    </font>
    <font>
      <sz val="13"/>
      <name val="Calibri"/>
      <family val="2"/>
      <scheme val="minor"/>
    </font>
    <font>
      <b/>
      <sz val="10"/>
      <color theme="3" tint="-0.499984740745262"/>
      <name val="Arial"/>
      <family val="2"/>
    </font>
    <font>
      <i/>
      <sz val="9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4"/>
      <color theme="3" tint="-0.499984740745262"/>
      <name val="Arial"/>
      <family val="2"/>
    </font>
    <font>
      <i/>
      <sz val="14"/>
      <name val="Arial"/>
      <family val="2"/>
    </font>
    <font>
      <b/>
      <i/>
      <sz val="14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lightGray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3">
    <xf numFmtId="0" fontId="0" fillId="0" borderId="0"/>
    <xf numFmtId="164" fontId="6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  <xf numFmtId="0" fontId="4" fillId="0" borderId="0"/>
    <xf numFmtId="169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3" borderId="0"/>
    <xf numFmtId="170" fontId="4" fillId="4" borderId="22"/>
    <xf numFmtId="0" fontId="8" fillId="4" borderId="0"/>
    <xf numFmtId="0" fontId="4" fillId="3" borderId="0"/>
    <xf numFmtId="169" fontId="9" fillId="0" borderId="23">
      <alignment vertical="center"/>
      <protection locked="0"/>
    </xf>
    <xf numFmtId="0" fontId="4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 applyFont="0" applyFill="0" applyBorder="0" applyAlignment="0" applyProtection="0"/>
    <xf numFmtId="172" fontId="12" fillId="0" borderId="0">
      <protection locked="0"/>
    </xf>
    <xf numFmtId="38" fontId="13" fillId="0" borderId="0" applyFont="0" applyFill="0" applyBorder="0" applyAlignment="0" applyProtection="0"/>
    <xf numFmtId="40" fontId="13" fillId="0" borderId="0" applyFont="0" applyFill="0" applyBorder="0" applyAlignment="0" applyProtection="0"/>
    <xf numFmtId="172" fontId="12" fillId="0" borderId="0">
      <protection locked="0"/>
    </xf>
    <xf numFmtId="172" fontId="14" fillId="0" borderId="0">
      <protection locked="0"/>
    </xf>
    <xf numFmtId="172" fontId="14" fillId="0" borderId="0">
      <protection locked="0"/>
    </xf>
    <xf numFmtId="0" fontId="6" fillId="0" borderId="0"/>
    <xf numFmtId="0" fontId="1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6" fillId="0" borderId="7">
      <alignment horizontal="left"/>
    </xf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/>
    <xf numFmtId="173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17" fillId="0" borderId="0"/>
    <xf numFmtId="0" fontId="18" fillId="1" borderId="0">
      <alignment horizontal="centerContinuous" vertical="center"/>
    </xf>
    <xf numFmtId="0" fontId="16" fillId="0" borderId="0"/>
    <xf numFmtId="175" fontId="19" fillId="0" borderId="0" applyFill="0" applyBorder="0" applyAlignment="0"/>
    <xf numFmtId="176" fontId="19" fillId="0" borderId="0" applyFill="0" applyBorder="0" applyAlignment="0"/>
    <xf numFmtId="177" fontId="19" fillId="0" borderId="0" applyFill="0" applyBorder="0" applyAlignment="0"/>
    <xf numFmtId="0" fontId="19" fillId="0" borderId="0" applyFill="0" applyBorder="0" applyAlignment="0"/>
    <xf numFmtId="178" fontId="19" fillId="0" borderId="0" applyFill="0" applyBorder="0" applyAlignment="0"/>
    <xf numFmtId="175" fontId="19" fillId="0" borderId="0" applyFill="0" applyBorder="0" applyAlignment="0"/>
    <xf numFmtId="179" fontId="19" fillId="0" borderId="0" applyFill="0" applyBorder="0" applyAlignment="0"/>
    <xf numFmtId="176" fontId="19" fillId="0" borderId="0" applyFill="0" applyBorder="0" applyAlignment="0"/>
    <xf numFmtId="175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6" fontId="19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4" fontId="9" fillId="0" borderId="0" applyFill="0" applyBorder="0" applyAlignment="0"/>
    <xf numFmtId="38" fontId="13" fillId="0" borderId="20">
      <alignment vertical="center"/>
    </xf>
    <xf numFmtId="175" fontId="19" fillId="0" borderId="0" applyFill="0" applyBorder="0" applyAlignment="0"/>
    <xf numFmtId="176" fontId="19" fillId="0" borderId="0" applyFill="0" applyBorder="0" applyAlignment="0"/>
    <xf numFmtId="175" fontId="19" fillId="0" borderId="0" applyFill="0" applyBorder="0" applyAlignment="0"/>
    <xf numFmtId="179" fontId="19" fillId="0" borderId="0" applyFill="0" applyBorder="0" applyAlignment="0"/>
    <xf numFmtId="176" fontId="19" fillId="0" borderId="0" applyFill="0" applyBorder="0" applyAlignment="0"/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3" fontId="15" fillId="0" borderId="0">
      <alignment horizontal="right"/>
    </xf>
    <xf numFmtId="0" fontId="21" fillId="0" borderId="0"/>
    <xf numFmtId="0" fontId="22" fillId="0" borderId="34">
      <alignment vertical="center"/>
    </xf>
    <xf numFmtId="0" fontId="23" fillId="18" borderId="0">
      <alignment horizontal="center"/>
    </xf>
    <xf numFmtId="0" fontId="24" fillId="0" borderId="24" applyNumberFormat="0" applyAlignment="0" applyProtection="0">
      <alignment horizontal="left" vertical="center"/>
    </xf>
    <xf numFmtId="0" fontId="25" fillId="1" borderId="0"/>
    <xf numFmtId="2" fontId="26" fillId="1" borderId="1">
      <alignment horizontal="left"/>
      <protection locked="0"/>
    </xf>
    <xf numFmtId="0" fontId="27" fillId="0" borderId="0"/>
    <xf numFmtId="0" fontId="4" fillId="0" borderId="0">
      <alignment horizontal="center"/>
    </xf>
    <xf numFmtId="0" fontId="4" fillId="0" borderId="0">
      <alignment horizontal="center"/>
    </xf>
    <xf numFmtId="0" fontId="4" fillId="0" borderId="0">
      <alignment horizontal="center"/>
    </xf>
    <xf numFmtId="175" fontId="19" fillId="0" borderId="0" applyFill="0" applyBorder="0" applyAlignment="0"/>
    <xf numFmtId="176" fontId="19" fillId="0" borderId="0" applyFill="0" applyBorder="0" applyAlignment="0"/>
    <xf numFmtId="175" fontId="19" fillId="0" borderId="0" applyFill="0" applyBorder="0" applyAlignment="0"/>
    <xf numFmtId="179" fontId="19" fillId="0" borderId="0" applyFill="0" applyBorder="0" applyAlignment="0"/>
    <xf numFmtId="176" fontId="19" fillId="0" borderId="0" applyFill="0" applyBorder="0" applyAlignment="0"/>
    <xf numFmtId="0" fontId="28" fillId="0" borderId="0">
      <alignment horizontal="center"/>
    </xf>
    <xf numFmtId="0" fontId="29" fillId="0" borderId="35">
      <alignment horizontal="centerContinuous"/>
    </xf>
    <xf numFmtId="18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30" fillId="0" borderId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0" fontId="6" fillId="5" borderId="33" applyNumberFormat="0" applyFont="0" applyAlignment="0" applyProtection="0"/>
    <xf numFmtId="184" fontId="31" fillId="0" borderId="0">
      <alignment horizontal="left"/>
    </xf>
    <xf numFmtId="0" fontId="32" fillId="0" borderId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8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175" fontId="19" fillId="0" borderId="0" applyFill="0" applyBorder="0" applyAlignment="0"/>
    <xf numFmtId="176" fontId="19" fillId="0" borderId="0" applyFill="0" applyBorder="0" applyAlignment="0"/>
    <xf numFmtId="175" fontId="19" fillId="0" borderId="0" applyFill="0" applyBorder="0" applyAlignment="0"/>
    <xf numFmtId="179" fontId="19" fillId="0" borderId="0" applyFill="0" applyBorder="0" applyAlignment="0"/>
    <xf numFmtId="176" fontId="19" fillId="0" borderId="0" applyFill="0" applyBorder="0" applyAlignment="0"/>
    <xf numFmtId="186" fontId="33" fillId="0" borderId="0"/>
    <xf numFmtId="49" fontId="9" fillId="0" borderId="0" applyFill="0" applyBorder="0" applyAlignment="0"/>
    <xf numFmtId="187" fontId="19" fillId="0" borderId="0" applyFill="0" applyBorder="0" applyAlignment="0"/>
    <xf numFmtId="188" fontId="19" fillId="0" borderId="0" applyFill="0" applyBorder="0" applyAlignment="0"/>
    <xf numFmtId="0" fontId="4" fillId="0" borderId="36" applyNumberFormat="0" applyFont="0" applyFill="0" applyAlignment="0" applyProtection="0"/>
    <xf numFmtId="0" fontId="4" fillId="0" borderId="36" applyNumberFormat="0" applyFont="0" applyFill="0" applyAlignment="0" applyProtection="0"/>
    <xf numFmtId="184" fontId="31" fillId="0" borderId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>
      <alignment horizontal="center" textRotation="180"/>
    </xf>
    <xf numFmtId="0" fontId="4" fillId="0" borderId="0">
      <alignment horizontal="center" textRotation="180"/>
    </xf>
    <xf numFmtId="0" fontId="4" fillId="0" borderId="0">
      <alignment horizontal="center" textRotation="180"/>
    </xf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69" fontId="4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6" fillId="0" borderId="0"/>
    <xf numFmtId="0" fontId="6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6" fillId="0" borderId="0"/>
    <xf numFmtId="0" fontId="4" fillId="0" borderId="0"/>
    <xf numFmtId="164" fontId="6" fillId="0" borderId="0" applyFont="0" applyFill="0" applyBorder="0" applyAlignment="0" applyProtection="0"/>
    <xf numFmtId="0" fontId="43" fillId="0" borderId="0"/>
    <xf numFmtId="164" fontId="20" fillId="0" borderId="0" applyFont="0" applyFill="0" applyBorder="0" applyAlignment="0" applyProtection="0"/>
    <xf numFmtId="0" fontId="85" fillId="0" borderId="0"/>
  </cellStyleXfs>
  <cellXfs count="754">
    <xf numFmtId="0" fontId="0" fillId="0" borderId="0" xfId="0"/>
    <xf numFmtId="0" fontId="35" fillId="0" borderId="0" xfId="6" applyFont="1" applyFill="1" applyBorder="1" applyAlignment="1">
      <alignment horizontal="center" vertical="center"/>
    </xf>
    <xf numFmtId="0" fontId="35" fillId="0" borderId="0" xfId="6" applyFont="1" applyFill="1" applyBorder="1" applyAlignment="1">
      <alignment horizontal="center" vertical="center" wrapText="1"/>
    </xf>
    <xf numFmtId="165" fontId="34" fillId="0" borderId="0" xfId="1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6" applyFont="1" applyFill="1" applyBorder="1" applyAlignment="1">
      <alignment vertical="center" wrapText="1"/>
    </xf>
    <xf numFmtId="0" fontId="39" fillId="0" borderId="0" xfId="0" applyFont="1" applyAlignment="1">
      <alignment vertical="center"/>
    </xf>
    <xf numFmtId="0" fontId="36" fillId="0" borderId="0" xfId="6" applyFont="1" applyFill="1" applyBorder="1" applyAlignment="1">
      <alignment horizontal="center" vertical="center" wrapText="1"/>
    </xf>
    <xf numFmtId="166" fontId="36" fillId="0" borderId="0" xfId="6" applyNumberFormat="1" applyFont="1" applyFill="1" applyBorder="1" applyAlignment="1">
      <alignment horizontal="left" vertical="center" wrapText="1"/>
    </xf>
    <xf numFmtId="1" fontId="36" fillId="0" borderId="0" xfId="6" applyNumberFormat="1" applyFont="1" applyFill="1" applyBorder="1" applyAlignment="1">
      <alignment horizontal="center" vertical="center" wrapText="1"/>
    </xf>
    <xf numFmtId="165" fontId="36" fillId="0" borderId="0" xfId="1" applyNumberFormat="1" applyFont="1" applyFill="1" applyBorder="1" applyAlignment="1">
      <alignment horizontal="center" vertical="center" wrapText="1"/>
    </xf>
    <xf numFmtId="166" fontId="36" fillId="0" borderId="0" xfId="6" applyNumberFormat="1" applyFont="1" applyFill="1" applyBorder="1" applyAlignment="1">
      <alignment horizontal="center" vertical="center" wrapText="1"/>
    </xf>
    <xf numFmtId="0" fontId="36" fillId="0" borderId="0" xfId="6" applyFont="1" applyFill="1" applyBorder="1" applyAlignment="1">
      <alignment horizontal="center" vertical="center"/>
    </xf>
    <xf numFmtId="0" fontId="35" fillId="0" borderId="0" xfId="6" applyFont="1" applyFill="1" applyBorder="1" applyAlignment="1">
      <alignment vertical="center"/>
    </xf>
    <xf numFmtId="165" fontId="35" fillId="0" borderId="0" xfId="1" applyNumberFormat="1" applyFont="1" applyFill="1" applyBorder="1" applyAlignment="1">
      <alignment vertical="center"/>
    </xf>
    <xf numFmtId="0" fontId="34" fillId="0" borderId="0" xfId="0" applyFont="1" applyAlignment="1">
      <alignment horizontal="center" vertical="center"/>
    </xf>
    <xf numFmtId="2" fontId="36" fillId="0" borderId="0" xfId="6" applyNumberFormat="1" applyFont="1" applyFill="1" applyBorder="1" applyAlignment="1">
      <alignment horizontal="center" vertical="center" wrapText="1"/>
    </xf>
    <xf numFmtId="165" fontId="36" fillId="0" borderId="0" xfId="1" applyNumberFormat="1" applyFont="1" applyFill="1" applyBorder="1" applyAlignment="1">
      <alignment horizontal="center" vertical="center"/>
    </xf>
    <xf numFmtId="0" fontId="36" fillId="0" borderId="0" xfId="6" applyFont="1" applyFill="1" applyAlignment="1">
      <alignment horizontal="center" vertical="center"/>
    </xf>
    <xf numFmtId="165" fontId="36" fillId="0" borderId="0" xfId="1" applyNumberFormat="1" applyFont="1" applyFill="1" applyAlignment="1">
      <alignment horizontal="center" vertical="center"/>
    </xf>
    <xf numFmtId="0" fontId="34" fillId="0" borderId="0" xfId="0" applyFont="1"/>
    <xf numFmtId="165" fontId="35" fillId="0" borderId="0" xfId="1" applyNumberFormat="1" applyFont="1" applyFill="1" applyBorder="1" applyAlignment="1">
      <alignment vertical="center" wrapText="1"/>
    </xf>
    <xf numFmtId="165" fontId="36" fillId="0" borderId="0" xfId="1" applyNumberFormat="1" applyFont="1" applyFill="1" applyBorder="1" applyAlignment="1">
      <alignment horizontal="left" vertical="center" wrapText="1"/>
    </xf>
    <xf numFmtId="165" fontId="35" fillId="0" borderId="0" xfId="1" applyNumberFormat="1" applyFont="1" applyFill="1" applyBorder="1" applyAlignment="1">
      <alignment horizontal="center" vertical="center"/>
    </xf>
    <xf numFmtId="165" fontId="34" fillId="0" borderId="0" xfId="1" applyNumberFormat="1" applyFont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164" fontId="43" fillId="0" borderId="0" xfId="1" applyFont="1" applyAlignment="1">
      <alignment vertical="center"/>
    </xf>
    <xf numFmtId="165" fontId="43" fillId="0" borderId="0" xfId="1" applyNumberFormat="1" applyFont="1" applyAlignment="1">
      <alignment vertical="center"/>
    </xf>
    <xf numFmtId="165" fontId="41" fillId="0" borderId="0" xfId="1" applyNumberFormat="1" applyFont="1" applyAlignment="1">
      <alignment horizontal="right" vertical="center"/>
    </xf>
    <xf numFmtId="0" fontId="41" fillId="0" borderId="0" xfId="0" applyFont="1" applyAlignment="1">
      <alignment horizontal="center" vertical="center" wrapText="1"/>
    </xf>
    <xf numFmtId="165" fontId="46" fillId="0" borderId="7" xfId="1" applyNumberFormat="1" applyFont="1" applyBorder="1" applyAlignment="1">
      <alignment vertical="center"/>
    </xf>
    <xf numFmtId="4" fontId="43" fillId="0" borderId="0" xfId="0" applyNumberFormat="1" applyFont="1" applyAlignment="1">
      <alignment vertical="center"/>
    </xf>
    <xf numFmtId="0" fontId="43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164" fontId="43" fillId="0" borderId="0" xfId="1" applyFont="1" applyBorder="1" applyAlignment="1">
      <alignment vertical="center"/>
    </xf>
    <xf numFmtId="165" fontId="43" fillId="0" borderId="0" xfId="1" applyNumberFormat="1" applyFont="1" applyBorder="1" applyAlignment="1">
      <alignment vertical="center"/>
    </xf>
    <xf numFmtId="0" fontId="41" fillId="0" borderId="0" xfId="0" applyFont="1" applyAlignment="1">
      <alignment vertical="center"/>
    </xf>
    <xf numFmtId="0" fontId="43" fillId="0" borderId="0" xfId="0" applyFont="1" applyBorder="1" applyAlignment="1">
      <alignment vertical="center"/>
    </xf>
    <xf numFmtId="0" fontId="41" fillId="19" borderId="1" xfId="0" applyFont="1" applyFill="1" applyBorder="1" applyAlignment="1">
      <alignment horizontal="center" vertical="center" wrapText="1"/>
    </xf>
    <xf numFmtId="0" fontId="41" fillId="19" borderId="2" xfId="0" applyFont="1" applyFill="1" applyBorder="1" applyAlignment="1">
      <alignment horizontal="center" vertical="center" wrapText="1"/>
    </xf>
    <xf numFmtId="164" fontId="41" fillId="19" borderId="2" xfId="1" applyFont="1" applyFill="1" applyBorder="1" applyAlignment="1">
      <alignment horizontal="center" vertical="center" wrapText="1"/>
    </xf>
    <xf numFmtId="165" fontId="41" fillId="19" borderId="2" xfId="1" applyNumberFormat="1" applyFont="1" applyFill="1" applyBorder="1" applyAlignment="1">
      <alignment horizontal="center" vertical="center" wrapText="1"/>
    </xf>
    <xf numFmtId="165" fontId="41" fillId="19" borderId="3" xfId="1" applyNumberFormat="1" applyFont="1" applyFill="1" applyBorder="1" applyAlignment="1">
      <alignment horizontal="center" vertical="center" wrapText="1"/>
    </xf>
    <xf numFmtId="165" fontId="43" fillId="0" borderId="3" xfId="1" applyNumberFormat="1" applyFont="1" applyBorder="1" applyAlignment="1">
      <alignment vertical="center"/>
    </xf>
    <xf numFmtId="15" fontId="43" fillId="0" borderId="0" xfId="0" applyNumberFormat="1" applyFont="1" applyAlignment="1">
      <alignment vertical="center"/>
    </xf>
    <xf numFmtId="0" fontId="43" fillId="0" borderId="11" xfId="0" applyFont="1" applyBorder="1" applyAlignment="1">
      <alignment horizontal="center" vertical="center"/>
    </xf>
    <xf numFmtId="164" fontId="43" fillId="0" borderId="0" xfId="1" applyFont="1" applyFill="1" applyBorder="1" applyAlignment="1">
      <alignment vertical="center"/>
    </xf>
    <xf numFmtId="0" fontId="41" fillId="0" borderId="4" xfId="0" applyFont="1" applyBorder="1" applyAlignment="1">
      <alignment horizontal="left" vertical="center" indent="1"/>
    </xf>
    <xf numFmtId="165" fontId="49" fillId="0" borderId="0" xfId="0" applyNumberFormat="1" applyFont="1" applyAlignment="1">
      <alignment vertical="center"/>
    </xf>
    <xf numFmtId="0" fontId="41" fillId="0" borderId="11" xfId="0" applyFont="1" applyBorder="1" applyAlignment="1">
      <alignment horizontal="left" vertical="center" indent="1"/>
    </xf>
    <xf numFmtId="0" fontId="41" fillId="0" borderId="8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164" fontId="46" fillId="0" borderId="5" xfId="1" applyFont="1" applyBorder="1" applyAlignment="1">
      <alignment vertical="center"/>
    </xf>
    <xf numFmtId="165" fontId="46" fillId="0" borderId="5" xfId="1" applyNumberFormat="1" applyFont="1" applyBorder="1" applyAlignment="1">
      <alignment vertical="center"/>
    </xf>
    <xf numFmtId="0" fontId="46" fillId="0" borderId="0" xfId="0" applyFont="1" applyBorder="1" applyAlignment="1">
      <alignment horizontal="left" vertical="center" wrapText="1"/>
    </xf>
    <xf numFmtId="0" fontId="43" fillId="0" borderId="0" xfId="0" applyFont="1"/>
    <xf numFmtId="0" fontId="42" fillId="0" borderId="9" xfId="8" applyFont="1" applyBorder="1" applyAlignment="1">
      <alignment horizontal="center" vertical="center" wrapText="1"/>
    </xf>
    <xf numFmtId="3" fontId="17" fillId="19" borderId="12" xfId="9" applyNumberFormat="1" applyFont="1" applyFill="1" applyBorder="1" applyAlignment="1">
      <alignment horizontal="center" vertical="center"/>
    </xf>
    <xf numFmtId="3" fontId="17" fillId="19" borderId="12" xfId="10" applyNumberFormat="1" applyFont="1" applyFill="1" applyBorder="1" applyAlignment="1">
      <alignment horizontal="center" vertical="center" wrapText="1"/>
    </xf>
    <xf numFmtId="3" fontId="17" fillId="19" borderId="12" xfId="9" applyNumberFormat="1" applyFont="1" applyFill="1" applyBorder="1" applyAlignment="1">
      <alignment horizontal="center" vertical="center" wrapText="1"/>
    </xf>
    <xf numFmtId="167" fontId="17" fillId="19" borderId="12" xfId="2" applyNumberFormat="1" applyFont="1" applyFill="1" applyBorder="1" applyAlignment="1">
      <alignment horizontal="center" vertical="center"/>
    </xf>
    <xf numFmtId="0" fontId="50" fillId="2" borderId="17" xfId="9" applyFont="1" applyFill="1" applyBorder="1" applyAlignment="1">
      <alignment horizontal="left" vertical="center" indent="1"/>
    </xf>
    <xf numFmtId="4" fontId="50" fillId="2" borderId="17" xfId="10" applyNumberFormat="1" applyFont="1" applyFill="1" applyBorder="1" applyAlignment="1">
      <alignment horizontal="center" vertical="center"/>
    </xf>
    <xf numFmtId="167" fontId="50" fillId="2" borderId="17" xfId="2" applyNumberFormat="1" applyFont="1" applyFill="1" applyBorder="1" applyAlignment="1">
      <alignment horizontal="right" vertical="center"/>
    </xf>
    <xf numFmtId="167" fontId="50" fillId="2" borderId="18" xfId="2" applyNumberFormat="1" applyFont="1" applyFill="1" applyBorder="1" applyAlignment="1">
      <alignment horizontal="right" vertical="center"/>
    </xf>
    <xf numFmtId="3" fontId="27" fillId="2" borderId="19" xfId="9" applyNumberFormat="1" applyFont="1" applyFill="1" applyBorder="1" applyAlignment="1">
      <alignment vertical="center"/>
    </xf>
    <xf numFmtId="0" fontId="51" fillId="2" borderId="20" xfId="9" applyFont="1" applyFill="1" applyBorder="1" applyAlignment="1">
      <alignment horizontal="center" vertical="center"/>
    </xf>
    <xf numFmtId="3" fontId="27" fillId="2" borderId="20" xfId="10" applyNumberFormat="1" applyFont="1" applyFill="1" applyBorder="1" applyAlignment="1">
      <alignment horizontal="center" vertical="center"/>
    </xf>
    <xf numFmtId="0" fontId="27" fillId="2" borderId="20" xfId="2" applyFont="1" applyFill="1" applyBorder="1" applyAlignment="1">
      <alignment vertical="center"/>
    </xf>
    <xf numFmtId="167" fontId="24" fillId="2" borderId="21" xfId="10" applyNumberFormat="1" applyFont="1" applyFill="1" applyBorder="1" applyAlignment="1">
      <alignment horizontal="center" vertical="center"/>
    </xf>
    <xf numFmtId="4" fontId="43" fillId="0" borderId="0" xfId="0" applyNumberFormat="1" applyFont="1"/>
    <xf numFmtId="166" fontId="43" fillId="0" borderId="0" xfId="0" applyNumberFormat="1" applyFont="1" applyAlignment="1">
      <alignment vertical="center"/>
    </xf>
    <xf numFmtId="166" fontId="41" fillId="19" borderId="12" xfId="0" applyNumberFormat="1" applyFont="1" applyFill="1" applyBorder="1" applyAlignment="1">
      <alignment horizontal="center" vertical="center" wrapText="1"/>
    </xf>
    <xf numFmtId="0" fontId="41" fillId="19" borderId="12" xfId="0" applyFont="1" applyFill="1" applyBorder="1" applyAlignment="1">
      <alignment horizontal="center" vertical="center" wrapText="1"/>
    </xf>
    <xf numFmtId="164" fontId="41" fillId="19" borderId="12" xfId="1" applyFont="1" applyFill="1" applyBorder="1" applyAlignment="1">
      <alignment horizontal="center" vertical="center" wrapText="1"/>
    </xf>
    <xf numFmtId="165" fontId="41" fillId="19" borderId="12" xfId="1" applyNumberFormat="1" applyFont="1" applyFill="1" applyBorder="1" applyAlignment="1">
      <alignment horizontal="center" vertical="center" wrapText="1"/>
    </xf>
    <xf numFmtId="166" fontId="44" fillId="0" borderId="4" xfId="0" applyNumberFormat="1" applyFont="1" applyBorder="1" applyAlignment="1">
      <alignment horizontal="left" vertical="center" indent="1"/>
    </xf>
    <xf numFmtId="165" fontId="44" fillId="0" borderId="3" xfId="1" applyNumberFormat="1" applyFont="1" applyBorder="1" applyAlignment="1">
      <alignment vertical="center"/>
    </xf>
    <xf numFmtId="166" fontId="46" fillId="0" borderId="11" xfId="0" applyNumberFormat="1" applyFont="1" applyBorder="1" applyAlignment="1">
      <alignment horizontal="center" vertical="center"/>
    </xf>
    <xf numFmtId="166" fontId="46" fillId="0" borderId="15" xfId="0" applyNumberFormat="1" applyFont="1" applyBorder="1" applyAlignment="1">
      <alignment horizontal="center" vertical="center"/>
    </xf>
    <xf numFmtId="166" fontId="46" fillId="0" borderId="15" xfId="1" applyNumberFormat="1" applyFont="1" applyBorder="1" applyAlignment="1">
      <alignment horizontal="center" vertical="center"/>
    </xf>
    <xf numFmtId="164" fontId="46" fillId="0" borderId="15" xfId="1" applyFont="1" applyBorder="1" applyAlignment="1">
      <alignment vertical="center"/>
    </xf>
    <xf numFmtId="165" fontId="46" fillId="0" borderId="15" xfId="1" applyNumberFormat="1" applyFont="1" applyBorder="1" applyAlignment="1">
      <alignment vertical="center"/>
    </xf>
    <xf numFmtId="166" fontId="46" fillId="0" borderId="13" xfId="0" applyNumberFormat="1" applyFont="1" applyBorder="1" applyAlignment="1">
      <alignment horizontal="center" vertical="center"/>
    </xf>
    <xf numFmtId="166" fontId="46" fillId="0" borderId="13" xfId="1" applyNumberFormat="1" applyFont="1" applyBorder="1" applyAlignment="1">
      <alignment horizontal="center" vertical="center"/>
    </xf>
    <xf numFmtId="164" fontId="46" fillId="0" borderId="13" xfId="1" applyFont="1" applyBorder="1" applyAlignment="1">
      <alignment vertical="center"/>
    </xf>
    <xf numFmtId="165" fontId="46" fillId="0" borderId="13" xfId="1" applyNumberFormat="1" applyFont="1" applyBorder="1" applyAlignment="1">
      <alignment vertical="center"/>
    </xf>
    <xf numFmtId="166" fontId="46" fillId="0" borderId="14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left" vertical="center" wrapText="1"/>
    </xf>
    <xf numFmtId="166" fontId="46" fillId="0" borderId="14" xfId="1" applyNumberFormat="1" applyFont="1" applyBorder="1" applyAlignment="1">
      <alignment horizontal="center" vertical="center"/>
    </xf>
    <xf numFmtId="164" fontId="46" fillId="0" borderId="14" xfId="1" applyFont="1" applyBorder="1" applyAlignment="1">
      <alignment vertical="center"/>
    </xf>
    <xf numFmtId="165" fontId="46" fillId="0" borderId="14" xfId="1" applyNumberFormat="1" applyFont="1" applyBorder="1" applyAlignment="1">
      <alignment vertical="center"/>
    </xf>
    <xf numFmtId="166" fontId="44" fillId="0" borderId="1" xfId="0" applyNumberFormat="1" applyFont="1" applyBorder="1" applyAlignment="1">
      <alignment horizontal="center" vertical="center"/>
    </xf>
    <xf numFmtId="165" fontId="43" fillId="0" borderId="28" xfId="1" applyNumberFormat="1" applyFont="1" applyBorder="1" applyAlignment="1">
      <alignment vertical="center"/>
    </xf>
    <xf numFmtId="164" fontId="43" fillId="0" borderId="3" xfId="1" applyFont="1" applyBorder="1" applyAlignment="1">
      <alignment vertical="center"/>
    </xf>
    <xf numFmtId="0" fontId="45" fillId="0" borderId="0" xfId="0" applyFont="1" applyAlignment="1">
      <alignment horizontal="center" vertical="center" wrapText="1"/>
    </xf>
    <xf numFmtId="0" fontId="41" fillId="0" borderId="0" xfId="0" applyFont="1"/>
    <xf numFmtId="0" fontId="41" fillId="19" borderId="52" xfId="0" applyFont="1" applyFill="1" applyBorder="1" applyAlignment="1">
      <alignment horizontal="center" vertical="center" wrapText="1"/>
    </xf>
    <xf numFmtId="0" fontId="41" fillId="19" borderId="54" xfId="0" applyFont="1" applyFill="1" applyBorder="1" applyAlignment="1">
      <alignment horizontal="center" vertical="center" wrapText="1"/>
    </xf>
    <xf numFmtId="165" fontId="41" fillId="19" borderId="53" xfId="1" applyNumberFormat="1" applyFont="1" applyFill="1" applyBorder="1" applyAlignment="1">
      <alignment horizontal="center" vertical="center" wrapText="1"/>
    </xf>
    <xf numFmtId="0" fontId="43" fillId="0" borderId="38" xfId="0" applyFont="1" applyBorder="1" applyAlignment="1">
      <alignment vertical="center"/>
    </xf>
    <xf numFmtId="0" fontId="43" fillId="0" borderId="55" xfId="0" applyFont="1" applyBorder="1" applyAlignment="1">
      <alignment horizontal="center" vertical="center"/>
    </xf>
    <xf numFmtId="0" fontId="43" fillId="0" borderId="2" xfId="0" applyFont="1" applyBorder="1" applyAlignment="1">
      <alignment vertical="center"/>
    </xf>
    <xf numFmtId="165" fontId="43" fillId="0" borderId="56" xfId="1" applyNumberFormat="1" applyFont="1" applyBorder="1" applyAlignment="1">
      <alignment vertical="center"/>
    </xf>
    <xf numFmtId="164" fontId="41" fillId="19" borderId="51" xfId="1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vertical="center"/>
    </xf>
    <xf numFmtId="165" fontId="41" fillId="0" borderId="58" xfId="1" applyNumberFormat="1" applyFont="1" applyBorder="1" applyAlignment="1">
      <alignment vertical="center"/>
    </xf>
    <xf numFmtId="0" fontId="45" fillId="0" borderId="0" xfId="0" applyFont="1" applyAlignment="1">
      <alignment horizontal="center" vertical="center" wrapText="1"/>
    </xf>
    <xf numFmtId="165" fontId="41" fillId="19" borderId="0" xfId="1" applyNumberFormat="1" applyFont="1" applyFill="1" applyBorder="1" applyAlignment="1">
      <alignment horizontal="center" vertical="center" wrapText="1"/>
    </xf>
    <xf numFmtId="165" fontId="41" fillId="0" borderId="0" xfId="1" applyNumberFormat="1" applyFont="1" applyBorder="1" applyAlignment="1">
      <alignment vertical="center"/>
    </xf>
    <xf numFmtId="164" fontId="43" fillId="0" borderId="24" xfId="1" applyFont="1" applyBorder="1" applyAlignment="1">
      <alignment vertical="center"/>
    </xf>
    <xf numFmtId="165" fontId="43" fillId="0" borderId="24" xfId="1" applyNumberFormat="1" applyFont="1" applyBorder="1" applyAlignment="1">
      <alignment vertical="center"/>
    </xf>
    <xf numFmtId="165" fontId="43" fillId="0" borderId="46" xfId="1" applyNumberFormat="1" applyFont="1" applyBorder="1" applyAlignment="1">
      <alignment vertical="center"/>
    </xf>
    <xf numFmtId="165" fontId="41" fillId="19" borderId="37" xfId="1" applyNumberFormat="1" applyFont="1" applyFill="1" applyBorder="1" applyAlignment="1">
      <alignment horizontal="center" vertical="center" wrapText="1"/>
    </xf>
    <xf numFmtId="165" fontId="41" fillId="0" borderId="30" xfId="1" applyNumberFormat="1" applyFont="1" applyBorder="1" applyAlignment="1">
      <alignment vertical="center"/>
    </xf>
    <xf numFmtId="0" fontId="45" fillId="0" borderId="0" xfId="0" applyFont="1" applyAlignment="1">
      <alignment horizontal="center" vertical="center" wrapText="1"/>
    </xf>
    <xf numFmtId="0" fontId="41" fillId="0" borderId="39" xfId="0" applyFont="1" applyBorder="1" applyAlignment="1">
      <alignment horizontal="left" vertical="center" wrapText="1"/>
    </xf>
    <xf numFmtId="0" fontId="55" fillId="0" borderId="9" xfId="418" applyFont="1" applyFill="1" applyBorder="1" applyAlignment="1">
      <alignment vertical="center"/>
    </xf>
    <xf numFmtId="166" fontId="40" fillId="0" borderId="0" xfId="418" applyNumberFormat="1" applyFont="1" applyFill="1" applyBorder="1" applyAlignment="1">
      <alignment horizontal="center" vertical="center"/>
    </xf>
    <xf numFmtId="165" fontId="54" fillId="0" borderId="9" xfId="34" applyNumberFormat="1" applyFont="1" applyFill="1" applyBorder="1" applyAlignment="1">
      <alignment vertical="center"/>
    </xf>
    <xf numFmtId="165" fontId="32" fillId="0" borderId="9" xfId="34" applyNumberFormat="1" applyFont="1" applyFill="1" applyBorder="1" applyAlignment="1">
      <alignment vertical="center"/>
    </xf>
    <xf numFmtId="165" fontId="32" fillId="0" borderId="9" xfId="34" applyNumberFormat="1" applyFont="1" applyFill="1" applyBorder="1" applyAlignment="1">
      <alignment horizontal="right" vertical="center"/>
    </xf>
    <xf numFmtId="0" fontId="17" fillId="19" borderId="12" xfId="418" applyFont="1" applyFill="1" applyBorder="1" applyAlignment="1">
      <alignment horizontal="center" vertical="center" wrapText="1"/>
    </xf>
    <xf numFmtId="166" fontId="17" fillId="19" borderId="12" xfId="418" applyNumberFormat="1" applyFont="1" applyFill="1" applyBorder="1" applyAlignment="1">
      <alignment horizontal="center" vertical="center" wrapText="1"/>
    </xf>
    <xf numFmtId="165" fontId="17" fillId="19" borderId="12" xfId="34" applyNumberFormat="1" applyFont="1" applyFill="1" applyBorder="1" applyAlignment="1">
      <alignment horizontal="center" vertical="center" wrapText="1"/>
    </xf>
    <xf numFmtId="0" fontId="57" fillId="0" borderId="1" xfId="418" applyFont="1" applyFill="1" applyBorder="1" applyAlignment="1">
      <alignment horizontal="center" vertical="center" wrapText="1"/>
    </xf>
    <xf numFmtId="0" fontId="56" fillId="0" borderId="2" xfId="0" applyFont="1" applyBorder="1" applyAlignment="1">
      <alignment vertical="center"/>
    </xf>
    <xf numFmtId="0" fontId="57" fillId="0" borderId="2" xfId="418" applyFont="1" applyFill="1" applyBorder="1" applyAlignment="1">
      <alignment horizontal="center" vertical="center" wrapText="1"/>
    </xf>
    <xf numFmtId="166" fontId="57" fillId="0" borderId="2" xfId="418" applyNumberFormat="1" applyFont="1" applyFill="1" applyBorder="1" applyAlignment="1">
      <alignment horizontal="center" vertical="center" wrapText="1"/>
    </xf>
    <xf numFmtId="165" fontId="57" fillId="0" borderId="2" xfId="34" applyNumberFormat="1" applyFont="1" applyFill="1" applyBorder="1" applyAlignment="1">
      <alignment horizontal="center" vertical="center" wrapText="1"/>
    </xf>
    <xf numFmtId="1" fontId="57" fillId="0" borderId="3" xfId="418" applyNumberFormat="1" applyFont="1" applyFill="1" applyBorder="1" applyAlignment="1">
      <alignment horizontal="center" vertical="center" wrapText="1"/>
    </xf>
    <xf numFmtId="0" fontId="4" fillId="0" borderId="12" xfId="418" applyFont="1" applyFill="1" applyBorder="1" applyAlignment="1">
      <alignment horizontal="center" vertical="center" wrapText="1"/>
    </xf>
    <xf numFmtId="0" fontId="4" fillId="0" borderId="2" xfId="418" applyFont="1" applyFill="1" applyBorder="1" applyAlignment="1">
      <alignment horizontal="left" vertical="center" wrapText="1"/>
    </xf>
    <xf numFmtId="166" fontId="4" fillId="0" borderId="12" xfId="418" applyNumberFormat="1" applyFont="1" applyFill="1" applyBorder="1" applyAlignment="1">
      <alignment horizontal="center" vertical="center" wrapText="1"/>
    </xf>
    <xf numFmtId="165" fontId="4" fillId="0" borderId="12" xfId="34" applyNumberFormat="1" applyFont="1" applyFill="1" applyBorder="1" applyAlignment="1">
      <alignment horizontal="center" vertical="center" wrapText="1"/>
    </xf>
    <xf numFmtId="167" fontId="4" fillId="0" borderId="12" xfId="34" applyNumberFormat="1" applyFont="1" applyFill="1" applyBorder="1" applyAlignment="1">
      <alignment horizontal="center" vertical="center" wrapText="1"/>
    </xf>
    <xf numFmtId="1" fontId="4" fillId="0" borderId="12" xfId="418" applyNumberFormat="1" applyFont="1" applyFill="1" applyBorder="1" applyAlignment="1">
      <alignment horizontal="center" vertical="center" wrapText="1"/>
    </xf>
    <xf numFmtId="0" fontId="4" fillId="0" borderId="2" xfId="418" applyFont="1" applyFill="1" applyBorder="1" applyAlignment="1">
      <alignment horizontal="left" vertical="center"/>
    </xf>
    <xf numFmtId="0" fontId="57" fillId="0" borderId="0" xfId="418" applyFont="1" applyFill="1" applyBorder="1" applyAlignment="1">
      <alignment vertical="center" wrapText="1"/>
    </xf>
    <xf numFmtId="0" fontId="57" fillId="0" borderId="0" xfId="418" applyFont="1" applyFill="1" applyBorder="1" applyAlignment="1">
      <alignment horizontal="center" vertical="center" wrapText="1"/>
    </xf>
    <xf numFmtId="166" fontId="4" fillId="0" borderId="0" xfId="418" applyNumberFormat="1" applyFont="1" applyFill="1" applyBorder="1" applyAlignment="1">
      <alignment horizontal="center" vertical="center" wrapText="1"/>
    </xf>
    <xf numFmtId="165" fontId="4" fillId="0" borderId="0" xfId="34" applyNumberFormat="1" applyFont="1" applyFill="1" applyBorder="1" applyAlignment="1">
      <alignment horizontal="center" vertical="center" wrapText="1"/>
    </xf>
    <xf numFmtId="165" fontId="57" fillId="0" borderId="0" xfId="34" applyNumberFormat="1" applyFont="1" applyFill="1" applyBorder="1" applyAlignment="1">
      <alignment horizontal="center" vertical="center" wrapText="1"/>
    </xf>
    <xf numFmtId="0" fontId="4" fillId="0" borderId="0" xfId="418" applyFont="1" applyFill="1" applyBorder="1" applyAlignment="1">
      <alignment horizontal="center" vertical="center" wrapText="1"/>
    </xf>
    <xf numFmtId="166" fontId="4" fillId="0" borderId="0" xfId="418" applyNumberFormat="1" applyFont="1" applyFill="1" applyBorder="1" applyAlignment="1">
      <alignment horizontal="left" vertical="center" wrapText="1"/>
    </xf>
    <xf numFmtId="1" fontId="4" fillId="0" borderId="0" xfId="418" applyNumberFormat="1" applyFont="1" applyFill="1" applyBorder="1" applyAlignment="1">
      <alignment horizontal="center" vertical="center" wrapText="1"/>
    </xf>
    <xf numFmtId="0" fontId="4" fillId="0" borderId="0" xfId="418" applyFont="1" applyFill="1" applyBorder="1" applyAlignment="1">
      <alignment horizontal="center" vertical="center"/>
    </xf>
    <xf numFmtId="0" fontId="22" fillId="0" borderId="0" xfId="418" applyFont="1" applyFill="1" applyBorder="1" applyAlignment="1">
      <alignment vertical="center"/>
    </xf>
    <xf numFmtId="0" fontId="22" fillId="0" borderId="0" xfId="418" applyFont="1" applyFill="1" applyBorder="1" applyAlignment="1">
      <alignment horizontal="center" vertical="center"/>
    </xf>
    <xf numFmtId="166" fontId="22" fillId="0" borderId="0" xfId="418" applyNumberFormat="1" applyFont="1" applyFill="1" applyBorder="1" applyAlignment="1">
      <alignment vertical="center"/>
    </xf>
    <xf numFmtId="165" fontId="22" fillId="0" borderId="0" xfId="34" applyNumberFormat="1" applyFont="1" applyFill="1" applyBorder="1" applyAlignment="1">
      <alignment vertical="center"/>
    </xf>
    <xf numFmtId="2" fontId="4" fillId="0" borderId="0" xfId="418" applyNumberFormat="1" applyFont="1" applyFill="1" applyBorder="1" applyAlignment="1">
      <alignment horizontal="center" vertical="center" wrapText="1"/>
    </xf>
    <xf numFmtId="166" fontId="4" fillId="0" borderId="0" xfId="418" applyNumberFormat="1" applyFont="1" applyFill="1" applyBorder="1" applyAlignment="1">
      <alignment horizontal="center" vertical="center"/>
    </xf>
    <xf numFmtId="165" fontId="4" fillId="0" borderId="0" xfId="34" applyNumberFormat="1" applyFont="1" applyFill="1" applyBorder="1" applyAlignment="1">
      <alignment horizontal="center" vertical="center"/>
    </xf>
    <xf numFmtId="0" fontId="4" fillId="0" borderId="0" xfId="418" applyFont="1" applyFill="1" applyAlignment="1">
      <alignment horizontal="center" vertical="center"/>
    </xf>
    <xf numFmtId="166" fontId="4" fillId="0" borderId="0" xfId="418" applyNumberFormat="1" applyFont="1" applyFill="1" applyAlignment="1">
      <alignment horizontal="center" vertical="center"/>
    </xf>
    <xf numFmtId="165" fontId="4" fillId="0" borderId="0" xfId="34" applyNumberFormat="1" applyFont="1" applyFill="1" applyAlignment="1">
      <alignment horizontal="center" vertical="center"/>
    </xf>
    <xf numFmtId="0" fontId="41" fillId="0" borderId="44" xfId="0" applyFont="1" applyBorder="1" applyAlignment="1">
      <alignment horizontal="left" vertical="center"/>
    </xf>
    <xf numFmtId="0" fontId="45" fillId="0" borderId="0" xfId="0" applyFont="1" applyAlignment="1">
      <alignment horizontal="center" vertical="center" wrapText="1"/>
    </xf>
    <xf numFmtId="0" fontId="24" fillId="0" borderId="0" xfId="418" applyFont="1" applyFill="1" applyBorder="1" applyAlignment="1">
      <alignment horizontal="center" vertical="center" wrapText="1"/>
    </xf>
    <xf numFmtId="0" fontId="17" fillId="0" borderId="0" xfId="418" applyFont="1" applyFill="1" applyAlignment="1">
      <alignment horizontal="center" vertical="center"/>
    </xf>
    <xf numFmtId="165" fontId="43" fillId="0" borderId="0" xfId="34" applyNumberFormat="1" applyFont="1" applyFill="1" applyAlignment="1">
      <alignment vertical="center"/>
    </xf>
    <xf numFmtId="0" fontId="46" fillId="0" borderId="0" xfId="117" applyFont="1" applyFill="1" applyAlignment="1">
      <alignment vertical="center"/>
    </xf>
    <xf numFmtId="0" fontId="17" fillId="0" borderId="0" xfId="418" applyFont="1" applyFill="1" applyBorder="1" applyAlignment="1">
      <alignment vertical="center" wrapText="1"/>
    </xf>
    <xf numFmtId="0" fontId="17" fillId="0" borderId="0" xfId="117" applyFont="1" applyFill="1" applyBorder="1" applyAlignment="1">
      <alignment horizontal="center" vertical="center" wrapText="1"/>
    </xf>
    <xf numFmtId="0" fontId="60" fillId="0" borderId="15" xfId="418" applyFont="1" applyFill="1" applyBorder="1" applyAlignment="1">
      <alignment horizontal="center" vertical="center" wrapText="1"/>
    </xf>
    <xf numFmtId="0" fontId="17" fillId="0" borderId="0" xfId="418" applyFont="1" applyFill="1" applyBorder="1" applyAlignment="1">
      <alignment horizontal="center" vertical="center" wrapText="1"/>
    </xf>
    <xf numFmtId="0" fontId="43" fillId="0" borderId="0" xfId="117" applyFont="1" applyFill="1" applyAlignment="1">
      <alignment vertical="center"/>
    </xf>
    <xf numFmtId="0" fontId="60" fillId="0" borderId="15" xfId="418" applyFont="1" applyFill="1" applyBorder="1" applyAlignment="1">
      <alignment vertical="center" wrapText="1"/>
    </xf>
    <xf numFmtId="0" fontId="60" fillId="0" borderId="13" xfId="418" applyFont="1" applyFill="1" applyBorder="1" applyAlignment="1">
      <alignment vertical="center" wrapText="1"/>
    </xf>
    <xf numFmtId="15" fontId="60" fillId="0" borderId="14" xfId="418" applyNumberFormat="1" applyFont="1" applyFill="1" applyBorder="1" applyAlignment="1">
      <alignment vertical="center" wrapText="1"/>
    </xf>
    <xf numFmtId="15" fontId="60" fillId="0" borderId="8" xfId="418" applyNumberFormat="1" applyFont="1" applyFill="1" applyBorder="1" applyAlignment="1">
      <alignment vertical="center" wrapText="1"/>
    </xf>
    <xf numFmtId="15" fontId="17" fillId="0" borderId="0" xfId="418" applyNumberFormat="1" applyFont="1" applyFill="1" applyBorder="1" applyAlignment="1">
      <alignment horizontal="center" vertical="center" wrapText="1"/>
    </xf>
    <xf numFmtId="15" fontId="43" fillId="0" borderId="0" xfId="34" applyNumberFormat="1" applyFont="1" applyFill="1" applyAlignment="1">
      <alignment vertical="center"/>
    </xf>
    <xf numFmtId="15" fontId="43" fillId="0" borderId="0" xfId="117" applyNumberFormat="1" applyFont="1" applyFill="1" applyAlignment="1">
      <alignment vertical="center"/>
    </xf>
    <xf numFmtId="0" fontId="53" fillId="0" borderId="12" xfId="418" applyFont="1" applyFill="1" applyBorder="1" applyAlignment="1">
      <alignment horizontal="center" vertical="center" wrapText="1"/>
    </xf>
    <xf numFmtId="17" fontId="53" fillId="0" borderId="12" xfId="418" applyNumberFormat="1" applyFont="1" applyFill="1" applyBorder="1" applyAlignment="1">
      <alignment horizontal="center" vertical="center" wrapText="1"/>
    </xf>
    <xf numFmtId="0" fontId="39" fillId="0" borderId="0" xfId="117" applyFont="1" applyFill="1" applyAlignment="1">
      <alignment vertical="center"/>
    </xf>
    <xf numFmtId="0" fontId="62" fillId="0" borderId="1" xfId="418" applyFont="1" applyFill="1" applyBorder="1" applyAlignment="1">
      <alignment horizontal="center" vertical="center" wrapText="1"/>
    </xf>
    <xf numFmtId="0" fontId="62" fillId="0" borderId="0" xfId="418" applyFont="1" applyFill="1" applyBorder="1" applyAlignment="1">
      <alignment horizontal="left" vertical="center" wrapText="1"/>
    </xf>
    <xf numFmtId="0" fontId="62" fillId="0" borderId="0" xfId="418" applyFont="1" applyFill="1" applyBorder="1" applyAlignment="1">
      <alignment horizontal="center" vertical="center" wrapText="1"/>
    </xf>
    <xf numFmtId="0" fontId="62" fillId="0" borderId="2" xfId="418" applyFont="1" applyFill="1" applyBorder="1" applyAlignment="1">
      <alignment horizontal="center" vertical="center" wrapText="1"/>
    </xf>
    <xf numFmtId="0" fontId="62" fillId="0" borderId="3" xfId="418" applyFont="1" applyFill="1" applyBorder="1" applyAlignment="1">
      <alignment horizontal="center" vertical="center" wrapText="1"/>
    </xf>
    <xf numFmtId="1" fontId="48" fillId="0" borderId="0" xfId="418" applyNumberFormat="1" applyFont="1" applyFill="1" applyBorder="1" applyAlignment="1">
      <alignment horizontal="center" vertical="center" wrapText="1"/>
    </xf>
    <xf numFmtId="0" fontId="62" fillId="0" borderId="12" xfId="418" applyFont="1" applyFill="1" applyBorder="1" applyAlignment="1">
      <alignment horizontal="center" vertical="center" wrapText="1"/>
    </xf>
    <xf numFmtId="1" fontId="53" fillId="0" borderId="12" xfId="418" applyNumberFormat="1" applyFont="1" applyFill="1" applyBorder="1" applyAlignment="1">
      <alignment horizontal="left" vertical="center" wrapText="1"/>
    </xf>
    <xf numFmtId="0" fontId="62" fillId="0" borderId="12" xfId="418" applyFont="1" applyFill="1" applyBorder="1" applyAlignment="1">
      <alignment horizontal="left" vertical="center" wrapText="1"/>
    </xf>
    <xf numFmtId="1" fontId="62" fillId="0" borderId="12" xfId="418" applyNumberFormat="1" applyFont="1" applyFill="1" applyBorder="1" applyAlignment="1">
      <alignment horizontal="left" vertical="center" wrapText="1" indent="2"/>
    </xf>
    <xf numFmtId="166" fontId="62" fillId="0" borderId="12" xfId="418" applyNumberFormat="1" applyFont="1" applyFill="1" applyBorder="1" applyAlignment="1">
      <alignment horizontal="center" vertical="center" wrapText="1"/>
    </xf>
    <xf numFmtId="1" fontId="62" fillId="0" borderId="12" xfId="418" applyNumberFormat="1" applyFont="1" applyFill="1" applyBorder="1" applyAlignment="1">
      <alignment horizontal="left" vertical="center" wrapText="1" indent="3"/>
    </xf>
    <xf numFmtId="165" fontId="48" fillId="0" borderId="0" xfId="34" applyNumberFormat="1" applyFont="1" applyFill="1" applyAlignment="1">
      <alignment vertical="center"/>
    </xf>
    <xf numFmtId="0" fontId="27" fillId="0" borderId="0" xfId="117" applyFont="1" applyFill="1" applyAlignment="1">
      <alignment vertical="center"/>
    </xf>
    <xf numFmtId="1" fontId="53" fillId="0" borderId="12" xfId="418" applyNumberFormat="1" applyFont="1" applyFill="1" applyBorder="1" applyAlignment="1">
      <alignment horizontal="left" vertical="center" wrapText="1" indent="1"/>
    </xf>
    <xf numFmtId="0" fontId="53" fillId="0" borderId="12" xfId="418" applyFont="1" applyFill="1" applyBorder="1" applyAlignment="1">
      <alignment vertical="center" wrapText="1"/>
    </xf>
    <xf numFmtId="3" fontId="53" fillId="0" borderId="12" xfId="418" applyNumberFormat="1" applyFont="1" applyFill="1" applyBorder="1" applyAlignment="1">
      <alignment vertical="center" wrapText="1"/>
    </xf>
    <xf numFmtId="1" fontId="53" fillId="0" borderId="0" xfId="418" applyNumberFormat="1" applyFont="1" applyFill="1" applyBorder="1" applyAlignment="1">
      <alignment horizontal="left" vertical="center" wrapText="1"/>
    </xf>
    <xf numFmtId="0" fontId="53" fillId="0" borderId="0" xfId="418" applyFont="1" applyFill="1" applyBorder="1" applyAlignment="1">
      <alignment vertical="center" wrapText="1"/>
    </xf>
    <xf numFmtId="3" fontId="53" fillId="0" borderId="0" xfId="418" applyNumberFormat="1" applyFont="1" applyFill="1" applyBorder="1" applyAlignment="1">
      <alignment vertical="center" wrapText="1"/>
    </xf>
    <xf numFmtId="164" fontId="63" fillId="0" borderId="0" xfId="34" applyFont="1" applyFill="1" applyBorder="1" applyAlignment="1">
      <alignment horizontal="center" vertical="center" wrapText="1"/>
    </xf>
    <xf numFmtId="1" fontId="62" fillId="0" borderId="0" xfId="418" applyNumberFormat="1" applyFont="1" applyFill="1" applyBorder="1" applyAlignment="1">
      <alignment horizontal="left" vertical="center" wrapText="1" indent="1"/>
    </xf>
    <xf numFmtId="166" fontId="62" fillId="0" borderId="0" xfId="418" applyNumberFormat="1" applyFont="1" applyFill="1" applyBorder="1" applyAlignment="1">
      <alignment horizontal="center" vertical="center" wrapText="1"/>
    </xf>
    <xf numFmtId="0" fontId="64" fillId="0" borderId="0" xfId="418" applyFont="1" applyFill="1" applyBorder="1" applyAlignment="1">
      <alignment horizontal="center" vertical="center" wrapText="1"/>
    </xf>
    <xf numFmtId="1" fontId="64" fillId="0" borderId="0" xfId="418" applyNumberFormat="1" applyFont="1" applyFill="1" applyBorder="1" applyAlignment="1">
      <alignment horizontal="left" vertical="center" wrapText="1"/>
    </xf>
    <xf numFmtId="0" fontId="64" fillId="0" borderId="0" xfId="418" applyFont="1" applyFill="1" applyBorder="1" applyAlignment="1">
      <alignment horizontal="left" vertical="center" wrapText="1"/>
    </xf>
    <xf numFmtId="166" fontId="64" fillId="0" borderId="0" xfId="418" applyNumberFormat="1" applyFont="1" applyFill="1" applyBorder="1" applyAlignment="1">
      <alignment horizontal="center" vertical="center" wrapText="1"/>
    </xf>
    <xf numFmtId="0" fontId="27" fillId="0" borderId="0" xfId="418" applyFont="1" applyFill="1" applyBorder="1" applyAlignment="1">
      <alignment horizontal="center" vertical="center"/>
    </xf>
    <xf numFmtId="0" fontId="27" fillId="0" borderId="0" xfId="418" applyFont="1" applyFill="1" applyBorder="1" applyAlignment="1">
      <alignment horizontal="left" vertical="center"/>
    </xf>
    <xf numFmtId="0" fontId="48" fillId="0" borderId="0" xfId="418" applyFont="1" applyFill="1" applyBorder="1" applyAlignment="1">
      <alignment horizontal="left" vertical="center" wrapText="1"/>
    </xf>
    <xf numFmtId="166" fontId="48" fillId="0" borderId="0" xfId="418" applyNumberFormat="1" applyFont="1" applyFill="1" applyBorder="1" applyAlignment="1">
      <alignment horizontal="center" vertical="center" wrapText="1"/>
    </xf>
    <xf numFmtId="0" fontId="48" fillId="0" borderId="0" xfId="418" applyFont="1" applyFill="1" applyBorder="1" applyAlignment="1">
      <alignment horizontal="center" vertical="center"/>
    </xf>
    <xf numFmtId="165" fontId="43" fillId="0" borderId="0" xfId="34" applyNumberFormat="1" applyFont="1" applyFill="1"/>
    <xf numFmtId="0" fontId="46" fillId="0" borderId="0" xfId="117" applyFont="1" applyFill="1"/>
    <xf numFmtId="0" fontId="27" fillId="0" borderId="0" xfId="418" applyFont="1" applyFill="1" applyBorder="1" applyAlignment="1">
      <alignment horizontal="center" vertical="center" wrapText="1"/>
    </xf>
    <xf numFmtId="1" fontId="27" fillId="0" borderId="0" xfId="418" applyNumberFormat="1" applyFont="1" applyFill="1" applyBorder="1" applyAlignment="1">
      <alignment horizontal="left" vertical="center" wrapText="1"/>
    </xf>
    <xf numFmtId="0" fontId="27" fillId="0" borderId="0" xfId="418" applyFont="1" applyFill="1" applyBorder="1" applyAlignment="1">
      <alignment horizontal="left" vertical="center" wrapText="1"/>
    </xf>
    <xf numFmtId="166" fontId="24" fillId="0" borderId="0" xfId="418" applyNumberFormat="1" applyFont="1" applyFill="1" applyBorder="1" applyAlignment="1">
      <alignment horizontal="left" vertical="center" wrapText="1"/>
    </xf>
    <xf numFmtId="166" fontId="27" fillId="0" borderId="0" xfId="418" applyNumberFormat="1" applyFont="1" applyFill="1" applyBorder="1" applyAlignment="1">
      <alignment horizontal="center" vertical="center" wrapText="1"/>
    </xf>
    <xf numFmtId="166" fontId="27" fillId="0" borderId="0" xfId="418" applyNumberFormat="1" applyFont="1" applyFill="1" applyBorder="1" applyAlignment="1">
      <alignment horizontal="left" vertical="center" wrapText="1"/>
    </xf>
    <xf numFmtId="1" fontId="27" fillId="0" borderId="0" xfId="418" applyNumberFormat="1" applyFont="1" applyFill="1" applyBorder="1" applyAlignment="1">
      <alignment horizontal="center" vertical="center" wrapText="1"/>
    </xf>
    <xf numFmtId="0" fontId="24" fillId="0" borderId="0" xfId="418" applyFont="1" applyFill="1" applyBorder="1" applyAlignment="1">
      <alignment vertical="center" wrapText="1"/>
    </xf>
    <xf numFmtId="0" fontId="24" fillId="0" borderId="0" xfId="418" applyFont="1" applyFill="1" applyBorder="1" applyAlignment="1">
      <alignment horizontal="left" vertical="center" wrapText="1"/>
    </xf>
    <xf numFmtId="0" fontId="24" fillId="0" borderId="0" xfId="418" applyFont="1" applyFill="1" applyBorder="1" applyAlignment="1">
      <alignment vertical="center"/>
    </xf>
    <xf numFmtId="0" fontId="24" fillId="0" borderId="0" xfId="418" applyFont="1" applyFill="1" applyBorder="1" applyAlignment="1">
      <alignment horizontal="left" vertical="center"/>
    </xf>
    <xf numFmtId="0" fontId="24" fillId="0" borderId="0" xfId="418" applyFont="1" applyFill="1" applyBorder="1" applyAlignment="1">
      <alignment horizontal="center" vertical="center"/>
    </xf>
    <xf numFmtId="0" fontId="17" fillId="0" borderId="0" xfId="418" applyFont="1" applyFill="1" applyBorder="1" applyAlignment="1">
      <alignment vertical="center"/>
    </xf>
    <xf numFmtId="0" fontId="46" fillId="0" borderId="0" xfId="117" applyFont="1" applyFill="1" applyAlignment="1">
      <alignment horizontal="left" vertical="center"/>
    </xf>
    <xf numFmtId="0" fontId="46" fillId="0" borderId="0" xfId="117" applyFont="1" applyFill="1" applyAlignment="1">
      <alignment horizontal="center" vertical="center"/>
    </xf>
    <xf numFmtId="2" fontId="48" fillId="0" borderId="0" xfId="418" applyNumberFormat="1" applyFont="1" applyFill="1" applyBorder="1" applyAlignment="1">
      <alignment horizontal="center" vertical="center" wrapText="1"/>
    </xf>
    <xf numFmtId="0" fontId="27" fillId="0" borderId="0" xfId="418" applyFont="1" applyFill="1" applyAlignment="1">
      <alignment horizontal="center" vertical="center"/>
    </xf>
    <xf numFmtId="0" fontId="48" fillId="0" borderId="0" xfId="418" applyFont="1" applyFill="1" applyAlignment="1">
      <alignment horizontal="center" vertical="center"/>
    </xf>
    <xf numFmtId="0" fontId="27" fillId="0" borderId="0" xfId="418" applyFont="1" applyFill="1" applyAlignment="1">
      <alignment horizontal="left" vertical="center"/>
    </xf>
    <xf numFmtId="0" fontId="65" fillId="0" borderId="0" xfId="122" applyFont="1" applyAlignment="1">
      <alignment vertical="center"/>
    </xf>
    <xf numFmtId="0" fontId="45" fillId="0" borderId="0" xfId="122" applyFont="1" applyAlignment="1">
      <alignment horizontal="center" vertical="center" wrapText="1"/>
    </xf>
    <xf numFmtId="165" fontId="41" fillId="0" borderId="0" xfId="419" applyNumberFormat="1" applyFont="1" applyAlignment="1">
      <alignment horizontal="right" vertical="center"/>
    </xf>
    <xf numFmtId="0" fontId="41" fillId="20" borderId="1" xfId="122" applyFont="1" applyFill="1" applyBorder="1" applyAlignment="1">
      <alignment horizontal="center" vertical="center" wrapText="1"/>
    </xf>
    <xf numFmtId="0" fontId="41" fillId="20" borderId="2" xfId="122" applyFont="1" applyFill="1" applyBorder="1" applyAlignment="1">
      <alignment horizontal="center" vertical="center" wrapText="1"/>
    </xf>
    <xf numFmtId="164" fontId="41" fillId="20" borderId="2" xfId="419" applyFont="1" applyFill="1" applyBorder="1" applyAlignment="1">
      <alignment horizontal="center" vertical="center" wrapText="1"/>
    </xf>
    <xf numFmtId="165" fontId="41" fillId="20" borderId="3" xfId="419" applyNumberFormat="1" applyFont="1" applyFill="1" applyBorder="1" applyAlignment="1">
      <alignment horizontal="center" vertical="center" wrapText="1"/>
    </xf>
    <xf numFmtId="0" fontId="66" fillId="0" borderId="0" xfId="122" applyFont="1" applyAlignment="1">
      <alignment horizontal="center" vertical="center" wrapText="1"/>
    </xf>
    <xf numFmtId="0" fontId="43" fillId="0" borderId="12" xfId="122" applyFont="1" applyBorder="1" applyAlignment="1">
      <alignment horizontal="center" vertical="center"/>
    </xf>
    <xf numFmtId="0" fontId="47" fillId="0" borderId="1" xfId="122" applyFont="1" applyBorder="1" applyAlignment="1">
      <alignment horizontal="left" vertical="center" indent="1"/>
    </xf>
    <xf numFmtId="0" fontId="43" fillId="0" borderId="2" xfId="122" applyFont="1" applyBorder="1" applyAlignment="1">
      <alignment horizontal="center" vertical="center"/>
    </xf>
    <xf numFmtId="164" fontId="43" fillId="0" borderId="3" xfId="419" applyFont="1" applyBorder="1" applyAlignment="1">
      <alignment vertical="center"/>
    </xf>
    <xf numFmtId="165" fontId="47" fillId="0" borderId="12" xfId="419" applyNumberFormat="1" applyFont="1" applyBorder="1" applyAlignment="1">
      <alignment vertical="center"/>
    </xf>
    <xf numFmtId="165" fontId="65" fillId="0" borderId="0" xfId="419" applyNumberFormat="1" applyFont="1" applyAlignment="1">
      <alignment vertical="center"/>
    </xf>
    <xf numFmtId="0" fontId="41" fillId="0" borderId="12" xfId="122" applyFont="1" applyBorder="1" applyAlignment="1">
      <alignment horizontal="center" vertical="center"/>
    </xf>
    <xf numFmtId="165" fontId="41" fillId="0" borderId="12" xfId="419" applyNumberFormat="1" applyFont="1" applyBorder="1" applyAlignment="1">
      <alignment vertical="center"/>
    </xf>
    <xf numFmtId="0" fontId="56" fillId="0" borderId="8" xfId="122" applyFont="1" applyBorder="1" applyAlignment="1">
      <alignment horizontal="left" vertical="center"/>
    </xf>
    <xf numFmtId="0" fontId="47" fillId="0" borderId="9" xfId="122" applyFont="1" applyBorder="1" applyAlignment="1">
      <alignment vertical="center"/>
    </xf>
    <xf numFmtId="0" fontId="43" fillId="0" borderId="9" xfId="122" applyFont="1" applyBorder="1" applyAlignment="1">
      <alignment horizontal="center" vertical="center"/>
    </xf>
    <xf numFmtId="164" fontId="43" fillId="0" borderId="9" xfId="419" applyFont="1" applyBorder="1" applyAlignment="1">
      <alignment vertical="center"/>
    </xf>
    <xf numFmtId="165" fontId="43" fillId="0" borderId="10" xfId="419" applyNumberFormat="1" applyFont="1" applyBorder="1" applyAlignment="1">
      <alignment vertical="center"/>
    </xf>
    <xf numFmtId="0" fontId="65" fillId="0" borderId="0" xfId="122" applyFont="1" applyBorder="1" applyAlignment="1">
      <alignment horizontal="center" vertical="center"/>
    </xf>
    <xf numFmtId="0" fontId="67" fillId="0" borderId="0" xfId="122" applyFont="1" applyBorder="1" applyAlignment="1">
      <alignment vertical="center"/>
    </xf>
    <xf numFmtId="164" fontId="65" fillId="0" borderId="0" xfId="419" applyFont="1" applyBorder="1" applyAlignment="1">
      <alignment vertical="center"/>
    </xf>
    <xf numFmtId="43" fontId="65" fillId="0" borderId="0" xfId="419" applyNumberFormat="1" applyFont="1" applyBorder="1" applyAlignment="1">
      <alignment vertical="center"/>
    </xf>
    <xf numFmtId="165" fontId="65" fillId="0" borderId="0" xfId="419" applyNumberFormat="1" applyFont="1" applyBorder="1" applyAlignment="1">
      <alignment vertical="center"/>
    </xf>
    <xf numFmtId="0" fontId="66" fillId="0" borderId="0" xfId="122" applyFont="1" applyAlignment="1">
      <alignment vertical="center"/>
    </xf>
    <xf numFmtId="0" fontId="65" fillId="0" borderId="0" xfId="122" applyFont="1" applyBorder="1" applyAlignment="1">
      <alignment vertical="center"/>
    </xf>
    <xf numFmtId="0" fontId="65" fillId="0" borderId="0" xfId="122" applyFont="1" applyAlignment="1">
      <alignment horizontal="center" vertical="center"/>
    </xf>
    <xf numFmtId="164" fontId="65" fillId="0" borderId="0" xfId="419" applyFont="1" applyAlignment="1">
      <alignment vertical="center"/>
    </xf>
    <xf numFmtId="0" fontId="43" fillId="0" borderId="0" xfId="0" applyFont="1" applyAlignment="1">
      <alignment horizontal="left" vertical="center"/>
    </xf>
    <xf numFmtId="0" fontId="46" fillId="0" borderId="5" xfId="0" applyFont="1" applyBorder="1" applyAlignment="1">
      <alignment horizontal="left" vertical="center" wrapText="1"/>
    </xf>
    <xf numFmtId="0" fontId="37" fillId="0" borderId="0" xfId="0" applyFont="1" applyAlignment="1">
      <alignment horizontal="left" vertical="center" indent="3"/>
    </xf>
    <xf numFmtId="0" fontId="38" fillId="0" borderId="0" xfId="0" applyFont="1" applyBorder="1" applyAlignment="1">
      <alignment horizontal="left" vertical="center" indent="3"/>
    </xf>
    <xf numFmtId="1" fontId="48" fillId="0" borderId="28" xfId="6" applyNumberFormat="1" applyFont="1" applyFill="1" applyBorder="1" applyAlignment="1">
      <alignment horizontal="center" vertical="center" wrapText="1"/>
    </xf>
    <xf numFmtId="49" fontId="17" fillId="0" borderId="27" xfId="1" applyNumberFormat="1" applyFont="1" applyFill="1" applyBorder="1" applyAlignment="1">
      <alignment horizontal="center" vertical="center" wrapText="1"/>
    </xf>
    <xf numFmtId="49" fontId="17" fillId="0" borderId="14" xfId="1" applyNumberFormat="1" applyFont="1" applyFill="1" applyBorder="1" applyAlignment="1">
      <alignment horizontal="center" vertical="center" wrapText="1"/>
    </xf>
    <xf numFmtId="165" fontId="17" fillId="0" borderId="14" xfId="1" applyNumberFormat="1" applyFont="1" applyFill="1" applyBorder="1" applyAlignment="1">
      <alignment horizontal="center" vertical="center" wrapText="1"/>
    </xf>
    <xf numFmtId="49" fontId="68" fillId="0" borderId="14" xfId="1" applyNumberFormat="1" applyFont="1" applyFill="1" applyBorder="1" applyAlignment="1">
      <alignment horizontal="center" vertical="center" wrapText="1"/>
    </xf>
    <xf numFmtId="49" fontId="17" fillId="0" borderId="41" xfId="1" applyNumberFormat="1" applyFont="1" applyFill="1" applyBorder="1" applyAlignment="1">
      <alignment horizontal="center" vertical="center" wrapText="1"/>
    </xf>
    <xf numFmtId="0" fontId="48" fillId="0" borderId="29" xfId="6" applyFont="1" applyFill="1" applyBorder="1" applyAlignment="1">
      <alignment horizontal="center" vertical="center" wrapText="1"/>
    </xf>
    <xf numFmtId="1" fontId="48" fillId="0" borderId="12" xfId="6" applyNumberFormat="1" applyFont="1" applyFill="1" applyBorder="1" applyAlignment="1">
      <alignment horizontal="left" vertical="center" wrapText="1" indent="1"/>
    </xf>
    <xf numFmtId="165" fontId="48" fillId="0" borderId="12" xfId="1" applyNumberFormat="1" applyFont="1" applyFill="1" applyBorder="1" applyAlignment="1">
      <alignment horizontal="center" vertical="center" wrapText="1"/>
    </xf>
    <xf numFmtId="9" fontId="48" fillId="0" borderId="12" xfId="6" applyNumberFormat="1" applyFont="1" applyFill="1" applyBorder="1" applyAlignment="1">
      <alignment horizontal="center" vertical="center" wrapText="1"/>
    </xf>
    <xf numFmtId="4" fontId="48" fillId="0" borderId="12" xfId="1" applyNumberFormat="1" applyFont="1" applyFill="1" applyBorder="1" applyAlignment="1">
      <alignment horizontal="center" vertical="center" wrapText="1"/>
    </xf>
    <xf numFmtId="191" fontId="48" fillId="0" borderId="12" xfId="1" applyNumberFormat="1" applyFont="1" applyFill="1" applyBorder="1" applyAlignment="1">
      <alignment horizontal="center" vertical="center" wrapText="1"/>
    </xf>
    <xf numFmtId="181" fontId="48" fillId="0" borderId="12" xfId="1" applyNumberFormat="1" applyFont="1" applyFill="1" applyBorder="1" applyAlignment="1">
      <alignment horizontal="center" vertical="center" wrapText="1"/>
    </xf>
    <xf numFmtId="43" fontId="48" fillId="0" borderId="12" xfId="1" applyNumberFormat="1" applyFont="1" applyFill="1" applyBorder="1" applyAlignment="1">
      <alignment horizontal="center" vertical="center" wrapText="1"/>
    </xf>
    <xf numFmtId="165" fontId="69" fillId="0" borderId="12" xfId="1" applyNumberFormat="1" applyFont="1" applyFill="1" applyBorder="1" applyAlignment="1">
      <alignment horizontal="center" vertical="center" wrapText="1"/>
    </xf>
    <xf numFmtId="165" fontId="69" fillId="0" borderId="1" xfId="1" applyNumberFormat="1" applyFont="1" applyFill="1" applyBorder="1" applyAlignment="1">
      <alignment horizontal="center" vertical="center" wrapText="1"/>
    </xf>
    <xf numFmtId="165" fontId="17" fillId="0" borderId="2" xfId="1" applyNumberFormat="1" applyFont="1" applyFill="1" applyBorder="1" applyAlignment="1">
      <alignment horizontal="center" vertical="center" wrapText="1"/>
    </xf>
    <xf numFmtId="49" fontId="17" fillId="22" borderId="55" xfId="1" applyNumberFormat="1" applyFont="1" applyFill="1" applyBorder="1" applyAlignment="1">
      <alignment horizontal="left" vertical="center" wrapText="1" indent="1"/>
    </xf>
    <xf numFmtId="49" fontId="17" fillId="22" borderId="2" xfId="1" applyNumberFormat="1" applyFont="1" applyFill="1" applyBorder="1" applyAlignment="1">
      <alignment horizontal="left" vertical="center" wrapText="1" indent="1"/>
    </xf>
    <xf numFmtId="165" fontId="17" fillId="22" borderId="2" xfId="1" applyNumberFormat="1" applyFont="1" applyFill="1" applyBorder="1" applyAlignment="1">
      <alignment horizontal="left" vertical="center" wrapText="1" indent="1"/>
    </xf>
    <xf numFmtId="49" fontId="17" fillId="22" borderId="56" xfId="1" applyNumberFormat="1" applyFont="1" applyFill="1" applyBorder="1" applyAlignment="1">
      <alignment horizontal="left" vertical="center" wrapText="1" indent="1"/>
    </xf>
    <xf numFmtId="49" fontId="17" fillId="22" borderId="2" xfId="1" applyNumberFormat="1" applyFont="1" applyFill="1" applyBorder="1" applyAlignment="1">
      <alignment vertical="center" wrapText="1"/>
    </xf>
    <xf numFmtId="0" fontId="70" fillId="0" borderId="0" xfId="0" applyFont="1" applyBorder="1" applyAlignment="1">
      <alignment horizontal="left" vertical="center" indent="3"/>
    </xf>
    <xf numFmtId="165" fontId="17" fillId="0" borderId="12" xfId="1" applyNumberFormat="1" applyFont="1" applyFill="1" applyBorder="1" applyAlignment="1">
      <alignment horizontal="center" vertical="center" wrapText="1"/>
    </xf>
    <xf numFmtId="165" fontId="68" fillId="22" borderId="2" xfId="1" applyNumberFormat="1" applyFont="1" applyFill="1" applyBorder="1" applyAlignment="1">
      <alignment horizontal="left" vertical="center" wrapText="1" indent="1"/>
    </xf>
    <xf numFmtId="0" fontId="48" fillId="0" borderId="55" xfId="6" applyFont="1" applyFill="1" applyBorder="1" applyAlignment="1">
      <alignment horizontal="center" vertical="center" wrapText="1"/>
    </xf>
    <xf numFmtId="0" fontId="48" fillId="0" borderId="2" xfId="6" applyFont="1" applyFill="1" applyBorder="1" applyAlignment="1">
      <alignment horizontal="left" vertical="center" wrapText="1" indent="1"/>
    </xf>
    <xf numFmtId="165" fontId="48" fillId="0" borderId="2" xfId="1" applyNumberFormat="1" applyFont="1" applyFill="1" applyBorder="1" applyAlignment="1">
      <alignment horizontal="center" vertical="center" wrapText="1"/>
    </xf>
    <xf numFmtId="9" fontId="48" fillId="0" borderId="2" xfId="6" applyNumberFormat="1" applyFont="1" applyFill="1" applyBorder="1" applyAlignment="1">
      <alignment horizontal="center" vertical="center" wrapText="1"/>
    </xf>
    <xf numFmtId="4" fontId="48" fillId="0" borderId="2" xfId="1" applyNumberFormat="1" applyFont="1" applyFill="1" applyBorder="1" applyAlignment="1">
      <alignment horizontal="center" vertical="center" wrapText="1"/>
    </xf>
    <xf numFmtId="191" fontId="48" fillId="0" borderId="2" xfId="1" applyNumberFormat="1" applyFont="1" applyFill="1" applyBorder="1" applyAlignment="1">
      <alignment horizontal="center" vertical="center" wrapText="1"/>
    </xf>
    <xf numFmtId="181" fontId="48" fillId="0" borderId="2" xfId="1" applyNumberFormat="1" applyFont="1" applyFill="1" applyBorder="1" applyAlignment="1">
      <alignment horizontal="center" vertical="center" wrapText="1"/>
    </xf>
    <xf numFmtId="43" fontId="48" fillId="0" borderId="2" xfId="1" applyNumberFormat="1" applyFont="1" applyFill="1" applyBorder="1" applyAlignment="1">
      <alignment horizontal="center" vertical="center" wrapText="1"/>
    </xf>
    <xf numFmtId="165" fontId="69" fillId="0" borderId="2" xfId="1" applyNumberFormat="1" applyFont="1" applyFill="1" applyBorder="1" applyAlignment="1">
      <alignment horizontal="center" vertical="center" wrapText="1"/>
    </xf>
    <xf numFmtId="1" fontId="48" fillId="0" borderId="56" xfId="6" applyNumberFormat="1" applyFont="1" applyFill="1" applyBorder="1" applyAlignment="1">
      <alignment horizontal="center" vertical="center" wrapText="1"/>
    </xf>
    <xf numFmtId="164" fontId="36" fillId="0" borderId="0" xfId="1" applyFont="1" applyFill="1" applyBorder="1" applyAlignment="1">
      <alignment horizontal="center" vertical="center" wrapText="1"/>
    </xf>
    <xf numFmtId="49" fontId="17" fillId="23" borderId="55" xfId="1" applyNumberFormat="1" applyFont="1" applyFill="1" applyBorder="1" applyAlignment="1">
      <alignment horizontal="left" vertical="center" wrapText="1" indent="1"/>
    </xf>
    <xf numFmtId="49" fontId="17" fillId="23" borderId="2" xfId="1" applyNumberFormat="1" applyFont="1" applyFill="1" applyBorder="1" applyAlignment="1">
      <alignment horizontal="left" vertical="center" wrapText="1" indent="1"/>
    </xf>
    <xf numFmtId="165" fontId="17" fillId="23" borderId="2" xfId="1" applyNumberFormat="1" applyFont="1" applyFill="1" applyBorder="1" applyAlignment="1">
      <alignment horizontal="left" vertical="center" wrapText="1" indent="1"/>
    </xf>
    <xf numFmtId="165" fontId="68" fillId="23" borderId="2" xfId="1" applyNumberFormat="1" applyFont="1" applyFill="1" applyBorder="1" applyAlignment="1">
      <alignment horizontal="left" vertical="center" wrapText="1" indent="1"/>
    </xf>
    <xf numFmtId="49" fontId="17" fillId="23" borderId="56" xfId="1" applyNumberFormat="1" applyFont="1" applyFill="1" applyBorder="1" applyAlignment="1">
      <alignment horizontal="left" vertical="center" wrapText="1" indent="1"/>
    </xf>
    <xf numFmtId="49" fontId="17" fillId="23" borderId="2" xfId="1" applyNumberFormat="1" applyFont="1" applyFill="1" applyBorder="1" applyAlignment="1">
      <alignment vertical="center"/>
    </xf>
    <xf numFmtId="0" fontId="71" fillId="0" borderId="0" xfId="0" applyFont="1" applyAlignment="1">
      <alignment vertical="center"/>
    </xf>
    <xf numFmtId="0" fontId="24" fillId="0" borderId="29" xfId="6" applyFont="1" applyFill="1" applyBorder="1" applyAlignment="1">
      <alignment horizontal="center" vertical="center" wrapText="1"/>
    </xf>
    <xf numFmtId="0" fontId="24" fillId="0" borderId="12" xfId="6" applyFont="1" applyFill="1" applyBorder="1" applyAlignment="1">
      <alignment horizontal="center" vertical="center" wrapText="1"/>
    </xf>
    <xf numFmtId="17" fontId="24" fillId="0" borderId="12" xfId="6" applyNumberFormat="1" applyFont="1" applyFill="1" applyBorder="1" applyAlignment="1">
      <alignment horizontal="center" vertical="center" wrapText="1"/>
    </xf>
    <xf numFmtId="0" fontId="24" fillId="0" borderId="28" xfId="6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2" fillId="0" borderId="0" xfId="0" applyFont="1" applyAlignment="1">
      <alignment vertical="center"/>
    </xf>
    <xf numFmtId="0" fontId="71" fillId="0" borderId="0" xfId="0" applyFont="1"/>
    <xf numFmtId="0" fontId="38" fillId="0" borderId="0" xfId="0" applyFont="1" applyAlignment="1">
      <alignment horizontal="left" vertical="center" indent="3"/>
    </xf>
    <xf numFmtId="0" fontId="62" fillId="0" borderId="29" xfId="6" applyFont="1" applyFill="1" applyBorder="1" applyAlignment="1">
      <alignment horizontal="center" vertical="center" wrapText="1"/>
    </xf>
    <xf numFmtId="166" fontId="62" fillId="0" borderId="12" xfId="6" applyNumberFormat="1" applyFont="1" applyFill="1" applyBorder="1" applyAlignment="1">
      <alignment horizontal="center" vertical="center" wrapText="1"/>
    </xf>
    <xf numFmtId="1" fontId="52" fillId="0" borderId="28" xfId="6" applyNumberFormat="1" applyFont="1" applyFill="1" applyBorder="1" applyAlignment="1">
      <alignment horizontal="center" vertical="center" wrapText="1"/>
    </xf>
    <xf numFmtId="49" fontId="22" fillId="23" borderId="12" xfId="6" applyNumberFormat="1" applyFont="1" applyFill="1" applyBorder="1" applyAlignment="1">
      <alignment horizontal="center" vertical="center" textRotation="90" wrapText="1"/>
    </xf>
    <xf numFmtId="17" fontId="24" fillId="0" borderId="1" xfId="6" applyNumberFormat="1" applyFont="1" applyFill="1" applyBorder="1" applyAlignment="1">
      <alignment horizontal="center" vertical="center" wrapText="1"/>
    </xf>
    <xf numFmtId="0" fontId="53" fillId="22" borderId="55" xfId="6" applyFont="1" applyFill="1" applyBorder="1" applyAlignment="1">
      <alignment horizontal="center" vertical="center" wrapText="1"/>
    </xf>
    <xf numFmtId="0" fontId="53" fillId="22" borderId="2" xfId="6" applyFont="1" applyFill="1" applyBorder="1" applyAlignment="1">
      <alignment horizontal="left" vertical="center" wrapText="1" indent="1"/>
    </xf>
    <xf numFmtId="166" fontId="53" fillId="22" borderId="2" xfId="6" applyNumberFormat="1" applyFont="1" applyFill="1" applyBorder="1" applyAlignment="1">
      <alignment horizontal="center" vertical="center" wrapText="1"/>
    </xf>
    <xf numFmtId="1" fontId="40" fillId="22" borderId="56" xfId="6" applyNumberFormat="1" applyFont="1" applyFill="1" applyBorder="1" applyAlignment="1">
      <alignment horizontal="center" vertical="center" wrapText="1"/>
    </xf>
    <xf numFmtId="0" fontId="62" fillId="0" borderId="12" xfId="6" applyFont="1" applyFill="1" applyBorder="1" applyAlignment="1">
      <alignment horizontal="left" vertical="center" wrapText="1" indent="2"/>
    </xf>
    <xf numFmtId="0" fontId="53" fillId="22" borderId="2" xfId="6" applyFont="1" applyFill="1" applyBorder="1" applyAlignment="1">
      <alignment horizontal="left" vertical="center" indent="1"/>
    </xf>
    <xf numFmtId="165" fontId="62" fillId="0" borderId="1" xfId="1" applyNumberFormat="1" applyFont="1" applyFill="1" applyBorder="1" applyAlignment="1">
      <alignment horizontal="center" vertical="center" wrapText="1"/>
    </xf>
    <xf numFmtId="165" fontId="38" fillId="0" borderId="0" xfId="1" applyNumberFormat="1" applyFont="1" applyAlignment="1">
      <alignment horizontal="left" vertical="center" indent="3"/>
    </xf>
    <xf numFmtId="165" fontId="38" fillId="0" borderId="0" xfId="1" applyNumberFormat="1" applyFont="1" applyBorder="1" applyAlignment="1">
      <alignment horizontal="left" vertical="center" indent="3"/>
    </xf>
    <xf numFmtId="165" fontId="24" fillId="0" borderId="1" xfId="1" applyNumberFormat="1" applyFont="1" applyFill="1" applyBorder="1" applyAlignment="1">
      <alignment horizontal="center" vertical="center" wrapText="1"/>
    </xf>
    <xf numFmtId="165" fontId="53" fillId="22" borderId="2" xfId="1" applyNumberFormat="1" applyFont="1" applyFill="1" applyBorder="1" applyAlignment="1">
      <alignment horizontal="center" vertical="center" wrapText="1"/>
    </xf>
    <xf numFmtId="165" fontId="71" fillId="0" borderId="0" xfId="1" applyNumberFormat="1" applyFont="1" applyAlignment="1">
      <alignment vertical="center"/>
    </xf>
    <xf numFmtId="0" fontId="53" fillId="22" borderId="49" xfId="6" applyFont="1" applyFill="1" applyBorder="1" applyAlignment="1">
      <alignment horizontal="center" vertical="center" wrapText="1"/>
    </xf>
    <xf numFmtId="0" fontId="53" fillId="22" borderId="9" xfId="6" applyFont="1" applyFill="1" applyBorder="1" applyAlignment="1">
      <alignment horizontal="left" vertical="center" wrapText="1" indent="1"/>
    </xf>
    <xf numFmtId="166" fontId="53" fillId="22" borderId="9" xfId="6" applyNumberFormat="1" applyFont="1" applyFill="1" applyBorder="1" applyAlignment="1">
      <alignment horizontal="center" vertical="center" wrapText="1"/>
    </xf>
    <xf numFmtId="165" fontId="53" fillId="22" borderId="9" xfId="1" applyNumberFormat="1" applyFont="1" applyFill="1" applyBorder="1" applyAlignment="1">
      <alignment horizontal="center" vertical="center" wrapText="1"/>
    </xf>
    <xf numFmtId="1" fontId="40" fillId="22" borderId="50" xfId="6" applyNumberFormat="1" applyFont="1" applyFill="1" applyBorder="1" applyAlignment="1">
      <alignment horizontal="center" vertical="center" wrapText="1"/>
    </xf>
    <xf numFmtId="0" fontId="62" fillId="0" borderId="57" xfId="6" applyFont="1" applyFill="1" applyBorder="1" applyAlignment="1">
      <alignment horizontal="center" vertical="center" wrapText="1"/>
    </xf>
    <xf numFmtId="0" fontId="62" fillId="0" borderId="39" xfId="6" applyFont="1" applyFill="1" applyBorder="1" applyAlignment="1">
      <alignment horizontal="left" vertical="center" wrapText="1" indent="2"/>
    </xf>
    <xf numFmtId="166" fontId="62" fillId="0" borderId="39" xfId="6" applyNumberFormat="1" applyFont="1" applyFill="1" applyBorder="1" applyAlignment="1">
      <alignment horizontal="center" vertical="center" wrapText="1"/>
    </xf>
    <xf numFmtId="165" fontId="62" fillId="0" borderId="39" xfId="1" applyNumberFormat="1" applyFont="1" applyFill="1" applyBorder="1" applyAlignment="1">
      <alignment horizontal="center" vertical="center" wrapText="1"/>
    </xf>
    <xf numFmtId="1" fontId="52" fillId="0" borderId="58" xfId="6" applyNumberFormat="1" applyFont="1" applyFill="1" applyBorder="1" applyAlignment="1">
      <alignment horizontal="center" vertical="center" wrapText="1"/>
    </xf>
    <xf numFmtId="0" fontId="53" fillId="0" borderId="12" xfId="6" applyFont="1" applyFill="1" applyBorder="1" applyAlignment="1">
      <alignment horizontal="left" vertical="center" indent="2"/>
    </xf>
    <xf numFmtId="15" fontId="72" fillId="0" borderId="0" xfId="0" applyNumberFormat="1" applyFont="1" applyAlignment="1">
      <alignment vertical="center"/>
    </xf>
    <xf numFmtId="4" fontId="62" fillId="0" borderId="1" xfId="6" applyNumberFormat="1" applyFont="1" applyFill="1" applyBorder="1" applyAlignment="1">
      <alignment horizontal="center" vertical="center" wrapText="1"/>
    </xf>
    <xf numFmtId="4" fontId="38" fillId="0" borderId="0" xfId="0" applyNumberFormat="1" applyFont="1" applyAlignment="1">
      <alignment horizontal="left" vertical="center" indent="3"/>
    </xf>
    <xf numFmtId="4" fontId="38" fillId="0" borderId="0" xfId="0" applyNumberFormat="1" applyFont="1" applyBorder="1" applyAlignment="1">
      <alignment horizontal="left" vertical="center" indent="3"/>
    </xf>
    <xf numFmtId="4" fontId="24" fillId="0" borderId="1" xfId="6" applyNumberFormat="1" applyFont="1" applyFill="1" applyBorder="1" applyAlignment="1">
      <alignment horizontal="center" vertical="center" wrapText="1"/>
    </xf>
    <xf numFmtId="4" fontId="53" fillId="22" borderId="2" xfId="6" applyNumberFormat="1" applyFont="1" applyFill="1" applyBorder="1" applyAlignment="1">
      <alignment horizontal="center" vertical="center" wrapText="1"/>
    </xf>
    <xf numFmtId="4" fontId="62" fillId="0" borderId="39" xfId="6" applyNumberFormat="1" applyFont="1" applyFill="1" applyBorder="1" applyAlignment="1">
      <alignment horizontal="center" vertical="center" wrapText="1"/>
    </xf>
    <xf numFmtId="4" fontId="53" fillId="22" borderId="9" xfId="6" applyNumberFormat="1" applyFont="1" applyFill="1" applyBorder="1" applyAlignment="1">
      <alignment horizontal="center" vertical="center" wrapText="1"/>
    </xf>
    <xf numFmtId="4" fontId="36" fillId="0" borderId="0" xfId="6" applyNumberFormat="1" applyFont="1" applyFill="1" applyBorder="1" applyAlignment="1">
      <alignment horizontal="center" vertical="center" wrapText="1"/>
    </xf>
    <xf numFmtId="4" fontId="35" fillId="0" borderId="0" xfId="6" applyNumberFormat="1" applyFont="1" applyFill="1" applyBorder="1" applyAlignment="1">
      <alignment vertical="center"/>
    </xf>
    <xf numFmtId="4" fontId="71" fillId="0" borderId="0" xfId="0" applyNumberFormat="1" applyFont="1" applyAlignment="1">
      <alignment vertical="center"/>
    </xf>
    <xf numFmtId="4" fontId="36" fillId="0" borderId="0" xfId="6" applyNumberFormat="1" applyFont="1" applyFill="1" applyBorder="1" applyAlignment="1">
      <alignment horizontal="center" vertical="center"/>
    </xf>
    <xf numFmtId="4" fontId="36" fillId="0" borderId="0" xfId="6" applyNumberFormat="1" applyFont="1" applyFill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42" fillId="0" borderId="0" xfId="0" applyFont="1" applyAlignment="1">
      <alignment horizontal="left" vertical="center" indent="1"/>
    </xf>
    <xf numFmtId="0" fontId="42" fillId="0" borderId="0" xfId="0" applyFont="1" applyAlignment="1">
      <alignment horizontal="left" vertical="center" indent="3"/>
    </xf>
    <xf numFmtId="0" fontId="42" fillId="0" borderId="0" xfId="8" applyFont="1" applyAlignment="1">
      <alignment horizontal="left" vertical="center" indent="3"/>
    </xf>
    <xf numFmtId="0" fontId="42" fillId="0" borderId="9" xfId="8" applyFont="1" applyBorder="1" applyAlignment="1">
      <alignment horizontal="left" vertical="center" indent="3"/>
    </xf>
    <xf numFmtId="0" fontId="73" fillId="0" borderId="0" xfId="0" applyFont="1" applyAlignment="1">
      <alignment horizontal="left" vertical="center" indent="3"/>
    </xf>
    <xf numFmtId="0" fontId="73" fillId="0" borderId="0" xfId="0" applyFont="1" applyBorder="1" applyAlignment="1">
      <alignment horizontal="left" vertical="center" indent="3"/>
    </xf>
    <xf numFmtId="15" fontId="74" fillId="0" borderId="0" xfId="0" applyNumberFormat="1" applyFont="1" applyBorder="1" applyAlignment="1">
      <alignment horizontal="left" vertical="center" indent="3"/>
    </xf>
    <xf numFmtId="15" fontId="34" fillId="0" borderId="0" xfId="0" applyNumberFormat="1" applyFont="1" applyAlignment="1">
      <alignment vertical="center"/>
    </xf>
    <xf numFmtId="0" fontId="24" fillId="0" borderId="0" xfId="418" applyFont="1" applyFill="1" applyBorder="1" applyAlignment="1">
      <alignment horizontal="center" vertical="center" wrapText="1"/>
    </xf>
    <xf numFmtId="3" fontId="53" fillId="0" borderId="0" xfId="418" applyNumberFormat="1" applyFont="1" applyFill="1" applyBorder="1" applyAlignment="1">
      <alignment horizontal="center" vertical="center" wrapText="1"/>
    </xf>
    <xf numFmtId="0" fontId="53" fillId="0" borderId="0" xfId="418" applyFont="1" applyFill="1" applyAlignment="1">
      <alignment vertical="center"/>
    </xf>
    <xf numFmtId="0" fontId="75" fillId="0" borderId="0" xfId="117" applyFont="1" applyFill="1" applyAlignment="1">
      <alignment horizontal="left" vertical="center" indent="12"/>
    </xf>
    <xf numFmtId="0" fontId="59" fillId="0" borderId="0" xfId="117" applyFont="1" applyFill="1" applyAlignment="1">
      <alignment vertical="center" wrapText="1"/>
    </xf>
    <xf numFmtId="0" fontId="75" fillId="0" borderId="9" xfId="117" applyFont="1" applyFill="1" applyBorder="1" applyAlignment="1">
      <alignment horizontal="left" vertical="center" indent="12"/>
    </xf>
    <xf numFmtId="0" fontId="59" fillId="0" borderId="9" xfId="117" applyFont="1" applyFill="1" applyBorder="1" applyAlignment="1">
      <alignment vertical="center" wrapText="1"/>
    </xf>
    <xf numFmtId="0" fontId="76" fillId="0" borderId="15" xfId="418" applyFont="1" applyFill="1" applyBorder="1" applyAlignment="1">
      <alignment horizontal="center" vertical="center" wrapText="1"/>
    </xf>
    <xf numFmtId="0" fontId="76" fillId="0" borderId="15" xfId="418" applyFont="1" applyFill="1" applyBorder="1" applyAlignment="1">
      <alignment vertical="center" wrapText="1"/>
    </xf>
    <xf numFmtId="3" fontId="76" fillId="0" borderId="3" xfId="418" applyNumberFormat="1" applyFont="1" applyFill="1" applyBorder="1" applyAlignment="1">
      <alignment horizontal="center" vertical="center" wrapText="1"/>
    </xf>
    <xf numFmtId="0" fontId="77" fillId="0" borderId="0" xfId="117" applyFont="1" applyFill="1" applyAlignment="1">
      <alignment vertical="center"/>
    </xf>
    <xf numFmtId="0" fontId="76" fillId="0" borderId="12" xfId="418" applyFont="1" applyFill="1" applyBorder="1" applyAlignment="1">
      <alignment vertical="center" wrapText="1"/>
    </xf>
    <xf numFmtId="164" fontId="78" fillId="0" borderId="2" xfId="34" applyFont="1" applyFill="1" applyBorder="1" applyAlignment="1">
      <alignment horizontal="center" vertical="center" wrapText="1"/>
    </xf>
    <xf numFmtId="0" fontId="76" fillId="0" borderId="13" xfId="418" applyFont="1" applyFill="1" applyBorder="1" applyAlignment="1">
      <alignment horizontal="center" vertical="center" wrapText="1"/>
    </xf>
    <xf numFmtId="0" fontId="76" fillId="0" borderId="11" xfId="418" applyFont="1" applyFill="1" applyBorder="1" applyAlignment="1">
      <alignment horizontal="center" vertical="center" wrapText="1"/>
    </xf>
    <xf numFmtId="3" fontId="76" fillId="0" borderId="12" xfId="418" applyNumberFormat="1" applyFont="1" applyFill="1" applyBorder="1" applyAlignment="1">
      <alignment horizontal="center" vertical="center" wrapText="1"/>
    </xf>
    <xf numFmtId="15" fontId="76" fillId="0" borderId="14" xfId="418" applyNumberFormat="1" applyFont="1" applyFill="1" applyBorder="1" applyAlignment="1">
      <alignment vertical="center" wrapText="1"/>
    </xf>
    <xf numFmtId="15" fontId="76" fillId="0" borderId="8" xfId="418" applyNumberFormat="1" applyFont="1" applyFill="1" applyBorder="1" applyAlignment="1">
      <alignment vertical="center" wrapText="1"/>
    </xf>
    <xf numFmtId="15" fontId="76" fillId="0" borderId="12" xfId="418" applyNumberFormat="1" applyFont="1" applyFill="1" applyBorder="1" applyAlignment="1">
      <alignment vertical="center" wrapText="1"/>
    </xf>
    <xf numFmtId="16" fontId="76" fillId="0" borderId="12" xfId="418" applyNumberFormat="1" applyFont="1" applyFill="1" applyBorder="1" applyAlignment="1">
      <alignment horizontal="center" vertical="center" wrapText="1"/>
    </xf>
    <xf numFmtId="16" fontId="76" fillId="0" borderId="3" xfId="418" applyNumberFormat="1" applyFont="1" applyFill="1" applyBorder="1" applyAlignment="1">
      <alignment horizontal="center" vertical="center" wrapText="1"/>
    </xf>
    <xf numFmtId="15" fontId="76" fillId="0" borderId="3" xfId="418" applyNumberFormat="1" applyFont="1" applyFill="1" applyBorder="1" applyAlignment="1">
      <alignment horizontal="center" vertical="center" wrapText="1"/>
    </xf>
    <xf numFmtId="15" fontId="77" fillId="0" borderId="0" xfId="117" applyNumberFormat="1" applyFont="1" applyFill="1" applyAlignment="1">
      <alignment vertical="center"/>
    </xf>
    <xf numFmtId="0" fontId="53" fillId="0" borderId="12" xfId="418" applyFont="1" applyFill="1" applyBorder="1" applyAlignment="1">
      <alignment horizontal="left" vertical="center" wrapText="1"/>
    </xf>
    <xf numFmtId="0" fontId="79" fillId="0" borderId="0" xfId="418" applyFont="1" applyFill="1" applyBorder="1" applyAlignment="1">
      <alignment horizontal="center" vertical="center" wrapText="1"/>
    </xf>
    <xf numFmtId="1" fontId="60" fillId="0" borderId="0" xfId="418" applyNumberFormat="1" applyFont="1" applyFill="1" applyBorder="1" applyAlignment="1">
      <alignment horizontal="center" vertical="center" wrapText="1"/>
    </xf>
    <xf numFmtId="0" fontId="79" fillId="0" borderId="0" xfId="418" applyFont="1" applyFill="1" applyBorder="1" applyAlignment="1">
      <alignment horizontal="left" vertical="center" wrapText="1"/>
    </xf>
    <xf numFmtId="0" fontId="80" fillId="0" borderId="0" xfId="117" applyFont="1" applyFill="1" applyAlignment="1">
      <alignment vertical="center"/>
    </xf>
    <xf numFmtId="0" fontId="79" fillId="0" borderId="12" xfId="418" applyFont="1" applyFill="1" applyBorder="1" applyAlignment="1">
      <alignment horizontal="center" vertical="center" wrapText="1"/>
    </xf>
    <xf numFmtId="1" fontId="79" fillId="0" borderId="12" xfId="418" applyNumberFormat="1" applyFont="1" applyFill="1" applyBorder="1" applyAlignment="1">
      <alignment horizontal="left" vertical="center" wrapText="1"/>
    </xf>
    <xf numFmtId="0" fontId="79" fillId="0" borderId="12" xfId="418" applyFont="1" applyFill="1" applyBorder="1" applyAlignment="1">
      <alignment horizontal="left" vertical="center" wrapText="1"/>
    </xf>
    <xf numFmtId="166" fontId="79" fillId="0" borderId="12" xfId="418" applyNumberFormat="1" applyFont="1" applyFill="1" applyBorder="1" applyAlignment="1">
      <alignment horizontal="center" vertical="center" wrapText="1"/>
    </xf>
    <xf numFmtId="166" fontId="79" fillId="0" borderId="1" xfId="418" applyNumberFormat="1" applyFont="1" applyFill="1" applyBorder="1" applyAlignment="1">
      <alignment horizontal="center" vertical="center" wrapText="1"/>
    </xf>
    <xf numFmtId="0" fontId="79" fillId="0" borderId="3" xfId="418" applyFont="1" applyFill="1" applyBorder="1" applyAlignment="1">
      <alignment horizontal="left" vertical="center" wrapText="1"/>
    </xf>
    <xf numFmtId="1" fontId="79" fillId="0" borderId="12" xfId="418" applyNumberFormat="1" applyFont="1" applyFill="1" applyBorder="1" applyAlignment="1">
      <alignment horizontal="left" vertical="center" wrapText="1" indent="1"/>
    </xf>
    <xf numFmtId="0" fontId="81" fillId="0" borderId="12" xfId="418" applyFont="1" applyFill="1" applyBorder="1" applyAlignment="1">
      <alignment horizontal="center" vertical="center" wrapText="1"/>
    </xf>
    <xf numFmtId="1" fontId="81" fillId="0" borderId="12" xfId="418" applyNumberFormat="1" applyFont="1" applyFill="1" applyBorder="1" applyAlignment="1">
      <alignment horizontal="left" vertical="center" wrapText="1"/>
    </xf>
    <xf numFmtId="0" fontId="81" fillId="0" borderId="12" xfId="418" applyFont="1" applyFill="1" applyBorder="1" applyAlignment="1">
      <alignment horizontal="left" vertical="center" wrapText="1"/>
    </xf>
    <xf numFmtId="0" fontId="82" fillId="0" borderId="12" xfId="418" applyFont="1" applyFill="1" applyBorder="1" applyAlignment="1">
      <alignment horizontal="center" vertical="center" wrapText="1"/>
    </xf>
    <xf numFmtId="166" fontId="82" fillId="0" borderId="12" xfId="418" applyNumberFormat="1" applyFont="1" applyFill="1" applyBorder="1" applyAlignment="1">
      <alignment horizontal="center" vertical="center" wrapText="1"/>
    </xf>
    <xf numFmtId="0" fontId="83" fillId="0" borderId="0" xfId="117" applyFont="1" applyFill="1" applyAlignment="1">
      <alignment vertical="center"/>
    </xf>
    <xf numFmtId="1" fontId="62" fillId="0" borderId="0" xfId="418" applyNumberFormat="1" applyFont="1" applyFill="1" applyBorder="1" applyAlignment="1">
      <alignment horizontal="left" vertical="center" wrapText="1"/>
    </xf>
    <xf numFmtId="0" fontId="76" fillId="0" borderId="15" xfId="418" applyFont="1" applyFill="1" applyBorder="1" applyAlignment="1">
      <alignment horizontal="center" vertical="center" wrapText="1"/>
    </xf>
    <xf numFmtId="0" fontId="76" fillId="0" borderId="13" xfId="418" applyFont="1" applyFill="1" applyBorder="1" applyAlignment="1">
      <alignment horizontal="center" vertical="center" wrapText="1"/>
    </xf>
    <xf numFmtId="0" fontId="24" fillId="0" borderId="0" xfId="418" applyFont="1" applyFill="1" applyBorder="1" applyAlignment="1">
      <alignment horizontal="center" vertical="center" wrapText="1"/>
    </xf>
    <xf numFmtId="3" fontId="53" fillId="0" borderId="0" xfId="418" applyNumberFormat="1" applyFont="1" applyFill="1" applyBorder="1" applyAlignment="1">
      <alignment horizontal="center" vertical="center" wrapText="1"/>
    </xf>
    <xf numFmtId="0" fontId="77" fillId="0" borderId="0" xfId="117" applyFont="1" applyFill="1" applyAlignment="1">
      <alignment horizontal="center" vertical="center"/>
    </xf>
    <xf numFmtId="3" fontId="76" fillId="0" borderId="2" xfId="418" applyNumberFormat="1" applyFont="1" applyFill="1" applyBorder="1" applyAlignment="1">
      <alignment horizontal="center" vertical="center" wrapText="1"/>
    </xf>
    <xf numFmtId="15" fontId="77" fillId="0" borderId="0" xfId="117" applyNumberFormat="1" applyFont="1" applyFill="1" applyAlignment="1">
      <alignment horizontal="center" vertical="center"/>
    </xf>
    <xf numFmtId="0" fontId="39" fillId="0" borderId="0" xfId="117" applyFont="1" applyFill="1" applyAlignment="1">
      <alignment horizontal="center" vertical="center"/>
    </xf>
    <xf numFmtId="0" fontId="80" fillId="0" borderId="0" xfId="117" applyFont="1" applyFill="1" applyAlignment="1">
      <alignment horizontal="center" vertical="center" wrapText="1"/>
    </xf>
    <xf numFmtId="0" fontId="80" fillId="0" borderId="0" xfId="117" applyFont="1" applyFill="1" applyAlignment="1">
      <alignment horizontal="center" vertical="center"/>
    </xf>
    <xf numFmtId="1" fontId="80" fillId="0" borderId="0" xfId="117" applyNumberFormat="1" applyFont="1" applyFill="1" applyAlignment="1">
      <alignment vertical="center"/>
    </xf>
    <xf numFmtId="0" fontId="46" fillId="0" borderId="0" xfId="117" applyFont="1" applyFill="1" applyAlignment="1">
      <alignment horizontal="center"/>
    </xf>
    <xf numFmtId="0" fontId="83" fillId="0" borderId="0" xfId="117" applyFont="1" applyFill="1" applyAlignment="1">
      <alignment horizontal="center" vertical="center"/>
    </xf>
    <xf numFmtId="164" fontId="78" fillId="0" borderId="12" xfId="34" applyFont="1" applyFill="1" applyBorder="1" applyAlignment="1">
      <alignment horizontal="center" vertical="center" wrapText="1"/>
    </xf>
    <xf numFmtId="164" fontId="46" fillId="0" borderId="15" xfId="1" applyFont="1" applyBorder="1" applyAlignment="1">
      <alignment horizontal="left" vertical="center"/>
    </xf>
    <xf numFmtId="164" fontId="46" fillId="0" borderId="13" xfId="1" applyFont="1" applyBorder="1" applyAlignment="1">
      <alignment horizontal="left" vertical="center"/>
    </xf>
    <xf numFmtId="0" fontId="50" fillId="2" borderId="16" xfId="9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92" fontId="47" fillId="0" borderId="10" xfId="0" applyNumberFormat="1" applyFont="1" applyBorder="1" applyAlignment="1">
      <alignment horizontal="center" vertical="center"/>
    </xf>
    <xf numFmtId="43" fontId="2" fillId="0" borderId="0" xfId="0" applyNumberFormat="1" applyFont="1"/>
    <xf numFmtId="0" fontId="32" fillId="0" borderId="12" xfId="418" applyFont="1" applyFill="1" applyBorder="1" applyAlignment="1">
      <alignment horizontal="center" vertical="center" wrapText="1"/>
    </xf>
    <xf numFmtId="1" fontId="58" fillId="0" borderId="10" xfId="0" applyNumberFormat="1" applyFont="1" applyBorder="1" applyAlignment="1">
      <alignment vertical="center"/>
    </xf>
    <xf numFmtId="0" fontId="32" fillId="0" borderId="2" xfId="418" applyFont="1" applyFill="1" applyBorder="1" applyAlignment="1">
      <alignment horizontal="left" vertical="center" wrapText="1"/>
    </xf>
    <xf numFmtId="165" fontId="32" fillId="0" borderId="12" xfId="34" applyNumberFormat="1" applyFont="1" applyFill="1" applyBorder="1" applyAlignment="1">
      <alignment horizontal="center" vertical="center" wrapText="1"/>
    </xf>
    <xf numFmtId="1" fontId="32" fillId="0" borderId="12" xfId="418" applyNumberFormat="1" applyFont="1" applyFill="1" applyBorder="1" applyAlignment="1">
      <alignment horizontal="center" vertical="center" wrapText="1"/>
    </xf>
    <xf numFmtId="0" fontId="84" fillId="0" borderId="0" xfId="0" applyFont="1" applyAlignment="1">
      <alignment vertical="center"/>
    </xf>
    <xf numFmtId="0" fontId="58" fillId="0" borderId="0" xfId="0" applyFont="1" applyBorder="1"/>
    <xf numFmtId="0" fontId="32" fillId="0" borderId="0" xfId="418" applyFont="1" applyFill="1" applyBorder="1" applyAlignment="1">
      <alignment horizontal="center" vertical="center" wrapText="1"/>
    </xf>
    <xf numFmtId="1" fontId="32" fillId="0" borderId="0" xfId="418" applyNumberFormat="1" applyFont="1" applyFill="1" applyBorder="1" applyAlignment="1">
      <alignment horizontal="center" vertical="center" wrapText="1"/>
    </xf>
    <xf numFmtId="1" fontId="47" fillId="0" borderId="0" xfId="0" applyNumberFormat="1" applyFont="1" applyBorder="1" applyAlignment="1">
      <alignment horizontal="left" wrapText="1" indent="1"/>
    </xf>
    <xf numFmtId="0" fontId="57" fillId="0" borderId="0" xfId="418" applyFont="1" applyFill="1" applyBorder="1" applyAlignment="1">
      <alignment horizontal="left" vertical="center" indent="1"/>
    </xf>
    <xf numFmtId="165" fontId="57" fillId="0" borderId="0" xfId="34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165" fontId="2" fillId="0" borderId="0" xfId="34" applyNumberFormat="1" applyFont="1"/>
    <xf numFmtId="43" fontId="4" fillId="0" borderId="0" xfId="34" applyNumberFormat="1" applyFont="1" applyFill="1" applyBorder="1" applyAlignment="1">
      <alignment horizontal="center" vertical="center" wrapText="1"/>
    </xf>
    <xf numFmtId="166" fontId="57" fillId="0" borderId="0" xfId="418" applyNumberFormat="1" applyFont="1" applyFill="1" applyBorder="1" applyAlignment="1">
      <alignment horizontal="center" vertical="center"/>
    </xf>
    <xf numFmtId="165" fontId="57" fillId="0" borderId="0" xfId="34" applyNumberFormat="1" applyFont="1" applyFill="1" applyBorder="1" applyAlignment="1">
      <alignment horizontal="center" vertical="center"/>
    </xf>
    <xf numFmtId="166" fontId="2" fillId="0" borderId="0" xfId="0" applyNumberFormat="1" applyFont="1"/>
    <xf numFmtId="167" fontId="41" fillId="0" borderId="0" xfId="103" applyNumberFormat="1" applyFont="1" applyAlignment="1">
      <alignment horizontal="center" vertical="center"/>
    </xf>
    <xf numFmtId="17" fontId="41" fillId="0" borderId="0" xfId="0" applyNumberFormat="1" applyFont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167" fontId="41" fillId="0" borderId="12" xfId="103" applyNumberFormat="1" applyFont="1" applyBorder="1" applyAlignment="1">
      <alignment horizontal="center" vertical="center"/>
    </xf>
    <xf numFmtId="0" fontId="41" fillId="0" borderId="12" xfId="0" applyFont="1" applyBorder="1" applyAlignment="1">
      <alignment vertical="center"/>
    </xf>
    <xf numFmtId="166" fontId="41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6" fontId="2" fillId="0" borderId="12" xfId="0" applyNumberFormat="1" applyFont="1" applyBorder="1" applyAlignment="1">
      <alignment horizontal="center" vertical="center"/>
    </xf>
    <xf numFmtId="167" fontId="2" fillId="0" borderId="12" xfId="103" applyNumberFormat="1" applyFont="1" applyBorder="1" applyAlignment="1">
      <alignment horizontal="center" vertical="center"/>
    </xf>
    <xf numFmtId="0" fontId="41" fillId="0" borderId="62" xfId="0" applyFont="1" applyBorder="1" applyAlignment="1">
      <alignment horizontal="center" vertical="center"/>
    </xf>
    <xf numFmtId="0" fontId="41" fillId="0" borderId="62" xfId="0" applyFont="1" applyBorder="1" applyAlignment="1">
      <alignment vertical="center"/>
    </xf>
    <xf numFmtId="167" fontId="41" fillId="0" borderId="62" xfId="103" applyNumberFormat="1" applyFont="1" applyBorder="1" applyAlignment="1">
      <alignment horizontal="center" vertical="center"/>
    </xf>
    <xf numFmtId="167" fontId="2" fillId="0" borderId="0" xfId="103" applyNumberFormat="1" applyFont="1" applyAlignment="1">
      <alignment horizontal="center" vertical="center"/>
    </xf>
    <xf numFmtId="1" fontId="56" fillId="0" borderId="10" xfId="0" applyNumberFormat="1" applyFont="1" applyBorder="1" applyAlignment="1">
      <alignment horizontal="center" vertical="center"/>
    </xf>
    <xf numFmtId="15" fontId="8" fillId="21" borderId="12" xfId="6" applyNumberFormat="1" applyFont="1" applyFill="1" applyBorder="1" applyAlignment="1">
      <alignment horizontal="center" vertical="center"/>
    </xf>
    <xf numFmtId="167" fontId="8" fillId="21" borderId="15" xfId="31" applyNumberFormat="1" applyFont="1" applyFill="1" applyBorder="1" applyAlignment="1">
      <alignment horizontal="center" vertical="center"/>
    </xf>
    <xf numFmtId="1" fontId="47" fillId="0" borderId="10" xfId="0" applyNumberFormat="1" applyFont="1" applyBorder="1" applyAlignment="1">
      <alignment vertical="center"/>
    </xf>
    <xf numFmtId="0" fontId="86" fillId="0" borderId="0" xfId="0" applyFont="1" applyAlignment="1">
      <alignment horizontal="left" vertical="center" indent="6"/>
    </xf>
    <xf numFmtId="0" fontId="86" fillId="0" borderId="0" xfId="0" applyFont="1" applyAlignment="1">
      <alignment horizontal="center" vertical="center" wrapText="1"/>
    </xf>
    <xf numFmtId="0" fontId="87" fillId="0" borderId="0" xfId="0" applyFont="1" applyAlignment="1">
      <alignment vertical="center"/>
    </xf>
    <xf numFmtId="0" fontId="88" fillId="0" borderId="0" xfId="0" applyFont="1" applyAlignment="1">
      <alignment horizontal="left" vertical="center" indent="6"/>
    </xf>
    <xf numFmtId="0" fontId="88" fillId="0" borderId="0" xfId="0" applyFont="1" applyAlignment="1">
      <alignment horizontal="center" vertical="center" wrapText="1"/>
    </xf>
    <xf numFmtId="0" fontId="89" fillId="22" borderId="45" xfId="0" applyFont="1" applyFill="1" applyBorder="1" applyAlignment="1">
      <alignment horizontal="center" vertical="center"/>
    </xf>
    <xf numFmtId="0" fontId="89" fillId="22" borderId="24" xfId="0" applyFont="1" applyFill="1" applyBorder="1" applyAlignment="1">
      <alignment horizontal="center" vertical="center"/>
    </xf>
    <xf numFmtId="165" fontId="89" fillId="22" borderId="61" xfId="1" applyNumberFormat="1" applyFont="1" applyFill="1" applyBorder="1" applyAlignment="1">
      <alignment horizontal="center" vertical="center"/>
    </xf>
    <xf numFmtId="165" fontId="89" fillId="22" borderId="46" xfId="1" applyNumberFormat="1" applyFont="1" applyFill="1" applyBorder="1" applyAlignment="1">
      <alignment horizontal="center" vertical="center"/>
    </xf>
    <xf numFmtId="165" fontId="90" fillId="0" borderId="0" xfId="1" applyNumberFormat="1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87" fillId="0" borderId="42" xfId="0" applyFont="1" applyBorder="1" applyAlignment="1">
      <alignment vertical="center"/>
    </xf>
    <xf numFmtId="165" fontId="87" fillId="0" borderId="0" xfId="1" applyNumberFormat="1" applyFont="1" applyBorder="1" applyAlignment="1">
      <alignment vertical="center"/>
    </xf>
    <xf numFmtId="0" fontId="90" fillId="0" borderId="42" xfId="0" applyFont="1" applyBorder="1" applyAlignment="1">
      <alignment horizontal="center" vertical="center"/>
    </xf>
    <xf numFmtId="165" fontId="90" fillId="0" borderId="0" xfId="1" applyNumberFormat="1" applyFont="1" applyBorder="1" applyAlignment="1">
      <alignment vertical="center"/>
    </xf>
    <xf numFmtId="0" fontId="90" fillId="0" borderId="0" xfId="0" applyFont="1" applyAlignment="1">
      <alignment vertical="center"/>
    </xf>
    <xf numFmtId="0" fontId="87" fillId="0" borderId="42" xfId="0" applyFont="1" applyBorder="1" applyAlignment="1">
      <alignment horizontal="center" vertical="center"/>
    </xf>
    <xf numFmtId="0" fontId="90" fillId="0" borderId="0" xfId="0" applyFont="1" applyBorder="1" applyAlignment="1">
      <alignment vertical="center" wrapText="1"/>
    </xf>
    <xf numFmtId="0" fontId="90" fillId="0" borderId="57" xfId="0" applyFont="1" applyBorder="1" applyAlignment="1">
      <alignment vertical="center"/>
    </xf>
    <xf numFmtId="165" fontId="87" fillId="0" borderId="0" xfId="1" applyNumberFormat="1" applyFont="1" applyAlignment="1">
      <alignment vertical="center"/>
    </xf>
    <xf numFmtId="0" fontId="91" fillId="0" borderId="0" xfId="0" applyFont="1" applyAlignment="1">
      <alignment horizontal="left" vertical="center" indent="4"/>
    </xf>
    <xf numFmtId="0" fontId="91" fillId="0" borderId="0" xfId="0" applyFont="1" applyAlignment="1">
      <alignment horizontal="center" vertical="center" wrapText="1"/>
    </xf>
    <xf numFmtId="165" fontId="92" fillId="0" borderId="0" xfId="1" applyNumberFormat="1" applyFont="1" applyAlignment="1">
      <alignment vertical="center"/>
    </xf>
    <xf numFmtId="0" fontId="92" fillId="0" borderId="0" xfId="0" applyFont="1" applyAlignment="1">
      <alignment vertical="center"/>
    </xf>
    <xf numFmtId="0" fontId="92" fillId="0" borderId="0" xfId="0" applyFont="1" applyAlignment="1">
      <alignment horizontal="center" vertical="center"/>
    </xf>
    <xf numFmtId="164" fontId="92" fillId="0" borderId="0" xfId="1" applyFont="1" applyAlignment="1">
      <alignment vertical="center"/>
    </xf>
    <xf numFmtId="165" fontId="93" fillId="0" borderId="0" xfId="1" applyNumberFormat="1" applyFont="1" applyAlignment="1">
      <alignment horizontal="right" vertical="center"/>
    </xf>
    <xf numFmtId="0" fontId="94" fillId="19" borderId="1" xfId="0" applyFont="1" applyFill="1" applyBorder="1" applyAlignment="1">
      <alignment horizontal="center" vertical="center" wrapText="1"/>
    </xf>
    <xf numFmtId="0" fontId="94" fillId="19" borderId="2" xfId="0" applyFont="1" applyFill="1" applyBorder="1" applyAlignment="1">
      <alignment horizontal="center" vertical="center" wrapText="1"/>
    </xf>
    <xf numFmtId="164" fontId="94" fillId="19" borderId="2" xfId="1" applyFont="1" applyFill="1" applyBorder="1" applyAlignment="1">
      <alignment horizontal="center" vertical="center" wrapText="1"/>
    </xf>
    <xf numFmtId="165" fontId="94" fillId="19" borderId="2" xfId="1" applyNumberFormat="1" applyFont="1" applyFill="1" applyBorder="1" applyAlignment="1">
      <alignment horizontal="center" vertical="center" wrapText="1"/>
    </xf>
    <xf numFmtId="165" fontId="94" fillId="19" borderId="3" xfId="1" applyNumberFormat="1" applyFont="1" applyFill="1" applyBorder="1" applyAlignment="1">
      <alignment horizontal="center" vertical="center" wrapText="1"/>
    </xf>
    <xf numFmtId="0" fontId="93" fillId="0" borderId="0" xfId="0" applyFont="1" applyAlignment="1">
      <alignment horizontal="center" vertical="center" wrapText="1"/>
    </xf>
    <xf numFmtId="168" fontId="92" fillId="0" borderId="0" xfId="1" applyNumberFormat="1" applyFont="1" applyAlignment="1">
      <alignment vertical="center"/>
    </xf>
    <xf numFmtId="168" fontId="92" fillId="0" borderId="0" xfId="0" applyNumberFormat="1" applyFont="1" applyAlignment="1">
      <alignment vertical="center"/>
    </xf>
    <xf numFmtId="0" fontId="92" fillId="0" borderId="0" xfId="0" applyFont="1" applyBorder="1" applyAlignment="1">
      <alignment horizontal="center" vertical="center"/>
    </xf>
    <xf numFmtId="0" fontId="98" fillId="0" borderId="0" xfId="0" applyFont="1" applyBorder="1" applyAlignment="1">
      <alignment vertical="center"/>
    </xf>
    <xf numFmtId="164" fontId="92" fillId="0" borderId="0" xfId="1" applyFont="1" applyBorder="1" applyAlignment="1">
      <alignment vertical="center"/>
    </xf>
    <xf numFmtId="165" fontId="92" fillId="0" borderId="0" xfId="1" applyNumberFormat="1" applyFont="1" applyBorder="1" applyAlignment="1">
      <alignment vertical="center"/>
    </xf>
    <xf numFmtId="165" fontId="93" fillId="0" borderId="0" xfId="1" applyNumberFormat="1" applyFont="1" applyAlignment="1">
      <alignment vertical="center"/>
    </xf>
    <xf numFmtId="0" fontId="93" fillId="0" borderId="0" xfId="0" applyFont="1" applyAlignment="1">
      <alignment vertical="center"/>
    </xf>
    <xf numFmtId="0" fontId="92" fillId="0" borderId="0" xfId="0" applyFont="1" applyBorder="1" applyAlignment="1">
      <alignment vertical="center"/>
    </xf>
    <xf numFmtId="0" fontId="55" fillId="0" borderId="9" xfId="418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165" fontId="24" fillId="22" borderId="60" xfId="1" applyNumberFormat="1" applyFont="1" applyFill="1" applyBorder="1" applyAlignment="1">
      <alignment horizontal="center" vertical="center" wrapText="1"/>
    </xf>
    <xf numFmtId="0" fontId="40" fillId="0" borderId="0" xfId="0" applyFont="1" applyAlignment="1">
      <alignment horizontal="left" vertical="center" indent="6"/>
    </xf>
    <xf numFmtId="0" fontId="1" fillId="0" borderId="12" xfId="0" applyFont="1" applyBorder="1" applyAlignment="1">
      <alignment vertical="center"/>
    </xf>
    <xf numFmtId="0" fontId="43" fillId="0" borderId="11" xfId="0" applyFont="1" applyFill="1" applyBorder="1" applyAlignment="1">
      <alignment horizontal="center" vertical="center"/>
    </xf>
    <xf numFmtId="0" fontId="99" fillId="0" borderId="0" xfId="6" applyFont="1" applyAlignment="1">
      <alignment vertical="center"/>
    </xf>
    <xf numFmtId="0" fontId="22" fillId="0" borderId="0" xfId="6" applyFont="1" applyAlignment="1">
      <alignment horizontal="left" vertical="center" indent="5"/>
    </xf>
    <xf numFmtId="0" fontId="57" fillId="0" borderId="0" xfId="422" applyFont="1" applyAlignment="1">
      <alignment vertical="center"/>
    </xf>
    <xf numFmtId="0" fontId="4" fillId="0" borderId="0" xfId="422" applyFont="1" applyAlignment="1">
      <alignment vertical="center"/>
    </xf>
    <xf numFmtId="0" fontId="4" fillId="0" borderId="0" xfId="422" applyFont="1" applyAlignment="1">
      <alignment horizontal="center" vertical="center"/>
    </xf>
    <xf numFmtId="0" fontId="57" fillId="0" borderId="0" xfId="6" applyFont="1" applyAlignment="1">
      <alignment horizontal="center" vertical="center" wrapText="1"/>
    </xf>
    <xf numFmtId="0" fontId="57" fillId="0" borderId="30" xfId="6" applyFont="1" applyBorder="1" applyAlignment="1">
      <alignment horizontal="center" vertical="center" wrapText="1"/>
    </xf>
    <xf numFmtId="0" fontId="100" fillId="0" borderId="45" xfId="6" applyFont="1" applyBorder="1" applyAlignment="1">
      <alignment horizontal="center" vertical="center" wrapText="1"/>
    </xf>
    <xf numFmtId="0" fontId="100" fillId="0" borderId="24" xfId="6" applyFont="1" applyBorder="1" applyAlignment="1">
      <alignment horizontal="center" vertical="center" wrapText="1"/>
    </xf>
    <xf numFmtId="0" fontId="100" fillId="0" borderId="46" xfId="6" applyFont="1" applyBorder="1" applyAlignment="1">
      <alignment horizontal="center" vertical="center" wrapText="1"/>
    </xf>
    <xf numFmtId="166" fontId="8" fillId="21" borderId="52" xfId="6" applyNumberFormat="1" applyFont="1" applyFill="1" applyBorder="1" applyAlignment="1">
      <alignment horizontal="center" vertical="center"/>
    </xf>
    <xf numFmtId="15" fontId="57" fillId="21" borderId="54" xfId="6" applyNumberFormat="1" applyFont="1" applyFill="1" applyBorder="1" applyAlignment="1">
      <alignment horizontal="left" vertical="center"/>
    </xf>
    <xf numFmtId="15" fontId="8" fillId="21" borderId="54" xfId="6" applyNumberFormat="1" applyFont="1" applyFill="1" applyBorder="1" applyAlignment="1">
      <alignment horizontal="center" vertical="center"/>
    </xf>
    <xf numFmtId="167" fontId="8" fillId="21" borderId="54" xfId="31" applyNumberFormat="1" applyFont="1" applyFill="1" applyBorder="1" applyAlignment="1">
      <alignment horizontal="center" vertical="center"/>
    </xf>
    <xf numFmtId="3" fontId="8" fillId="21" borderId="54" xfId="6" applyNumberFormat="1" applyFont="1" applyFill="1" applyBorder="1" applyAlignment="1">
      <alignment horizontal="center" vertical="center"/>
    </xf>
    <xf numFmtId="3" fontId="32" fillId="21" borderId="54" xfId="6" applyNumberFormat="1" applyFont="1" applyFill="1" applyBorder="1" applyAlignment="1">
      <alignment horizontal="center" vertical="center"/>
    </xf>
    <xf numFmtId="49" fontId="101" fillId="0" borderId="53" xfId="6" applyNumberFormat="1" applyFont="1" applyFill="1" applyBorder="1" applyAlignment="1">
      <alignment vertical="center" wrapText="1"/>
    </xf>
    <xf numFmtId="0" fontId="4" fillId="0" borderId="0" xfId="6" applyAlignment="1">
      <alignment vertical="center"/>
    </xf>
    <xf numFmtId="166" fontId="8" fillId="21" borderId="66" xfId="6" applyNumberFormat="1" applyFont="1" applyFill="1" applyBorder="1" applyAlignment="1">
      <alignment horizontal="center" vertical="center"/>
    </xf>
    <xf numFmtId="15" fontId="8" fillId="21" borderId="15" xfId="6" applyNumberFormat="1" applyFont="1" applyFill="1" applyBorder="1" applyAlignment="1">
      <alignment horizontal="center" vertical="center"/>
    </xf>
    <xf numFmtId="3" fontId="8" fillId="21" borderId="15" xfId="6" applyNumberFormat="1" applyFont="1" applyFill="1" applyBorder="1" applyAlignment="1">
      <alignment horizontal="center" vertical="center"/>
    </xf>
    <xf numFmtId="49" fontId="101" fillId="0" borderId="67" xfId="6" applyNumberFormat="1" applyFont="1" applyFill="1" applyBorder="1" applyAlignment="1">
      <alignment vertical="center" wrapText="1"/>
    </xf>
    <xf numFmtId="165" fontId="4" fillId="0" borderId="0" xfId="1" applyNumberFormat="1" applyFont="1" applyAlignment="1">
      <alignment vertical="center"/>
    </xf>
    <xf numFmtId="166" fontId="8" fillId="21" borderId="55" xfId="6" applyNumberFormat="1" applyFont="1" applyFill="1" applyBorder="1" applyAlignment="1">
      <alignment horizontal="center" vertical="center"/>
    </xf>
    <xf numFmtId="15" fontId="57" fillId="21" borderId="2" xfId="6" applyNumberFormat="1" applyFont="1" applyFill="1" applyBorder="1" applyAlignment="1">
      <alignment horizontal="left" vertical="center"/>
    </xf>
    <xf numFmtId="15" fontId="8" fillId="21" borderId="2" xfId="6" applyNumberFormat="1" applyFont="1" applyFill="1" applyBorder="1" applyAlignment="1">
      <alignment horizontal="center" vertical="center"/>
    </xf>
    <xf numFmtId="167" fontId="8" fillId="21" borderId="2" xfId="31" applyNumberFormat="1" applyFont="1" applyFill="1" applyBorder="1" applyAlignment="1">
      <alignment horizontal="center" vertical="center"/>
    </xf>
    <xf numFmtId="3" fontId="8" fillId="21" borderId="2" xfId="6" applyNumberFormat="1" applyFont="1" applyFill="1" applyBorder="1" applyAlignment="1">
      <alignment horizontal="center" vertical="center"/>
    </xf>
    <xf numFmtId="3" fontId="32" fillId="21" borderId="2" xfId="6" applyNumberFormat="1" applyFont="1" applyFill="1" applyBorder="1" applyAlignment="1">
      <alignment horizontal="center" vertical="center"/>
    </xf>
    <xf numFmtId="49" fontId="101" fillId="0" borderId="56" xfId="6" applyNumberFormat="1" applyFont="1" applyFill="1" applyBorder="1" applyAlignment="1">
      <alignment vertical="center" wrapText="1"/>
    </xf>
    <xf numFmtId="166" fontId="8" fillId="21" borderId="29" xfId="6" applyNumberFormat="1" applyFont="1" applyFill="1" applyBorder="1" applyAlignment="1">
      <alignment horizontal="center" vertical="center"/>
    </xf>
    <xf numFmtId="3" fontId="8" fillId="21" borderId="12" xfId="6" applyNumberFormat="1" applyFont="1" applyFill="1" applyBorder="1" applyAlignment="1">
      <alignment horizontal="center" vertical="center"/>
    </xf>
    <xf numFmtId="3" fontId="32" fillId="21" borderId="15" xfId="6" applyNumberFormat="1" applyFont="1" applyFill="1" applyBorder="1" applyAlignment="1">
      <alignment horizontal="center" vertical="center"/>
    </xf>
    <xf numFmtId="4" fontId="101" fillId="0" borderId="28" xfId="6" applyNumberFormat="1" applyFont="1" applyFill="1" applyBorder="1" applyAlignment="1">
      <alignment vertical="center" wrapText="1"/>
    </xf>
    <xf numFmtId="4" fontId="4" fillId="0" borderId="0" xfId="6" applyNumberFormat="1" applyAlignment="1">
      <alignment vertical="center"/>
    </xf>
    <xf numFmtId="166" fontId="8" fillId="0" borderId="57" xfId="6" applyNumberFormat="1" applyFont="1" applyFill="1" applyBorder="1" applyAlignment="1">
      <alignment horizontal="center" vertical="center"/>
    </xf>
    <xf numFmtId="15" fontId="8" fillId="0" borderId="39" xfId="6" applyNumberFormat="1" applyFont="1" applyFill="1" applyBorder="1" applyAlignment="1">
      <alignment horizontal="center" vertical="center"/>
    </xf>
    <xf numFmtId="167" fontId="8" fillId="0" borderId="39" xfId="31" applyNumberFormat="1" applyFont="1" applyFill="1" applyBorder="1" applyAlignment="1">
      <alignment horizontal="center" vertical="center"/>
    </xf>
    <xf numFmtId="3" fontId="8" fillId="0" borderId="39" xfId="6" applyNumberFormat="1" applyFont="1" applyFill="1" applyBorder="1" applyAlignment="1">
      <alignment horizontal="center" vertical="center"/>
    </xf>
    <xf numFmtId="3" fontId="32" fillId="0" borderId="39" xfId="6" applyNumberFormat="1" applyFont="1" applyFill="1" applyBorder="1" applyAlignment="1">
      <alignment horizontal="center" vertical="center"/>
    </xf>
    <xf numFmtId="49" fontId="32" fillId="0" borderId="58" xfId="6" applyNumberFormat="1" applyFont="1" applyFill="1" applyBorder="1" applyAlignment="1">
      <alignment vertical="center" wrapText="1"/>
    </xf>
    <xf numFmtId="0" fontId="4" fillId="0" borderId="0" xfId="6" applyFill="1" applyAlignment="1">
      <alignment vertical="center"/>
    </xf>
    <xf numFmtId="193" fontId="17" fillId="21" borderId="45" xfId="6" applyNumberFormat="1" applyFont="1" applyFill="1" applyBorder="1" applyAlignment="1">
      <alignment horizontal="center" vertical="center"/>
    </xf>
    <xf numFmtId="193" fontId="17" fillId="21" borderId="24" xfId="6" applyNumberFormat="1" applyFont="1" applyFill="1" applyBorder="1" applyAlignment="1">
      <alignment horizontal="center" vertical="center"/>
    </xf>
    <xf numFmtId="167" fontId="17" fillId="21" borderId="24" xfId="31" applyNumberFormat="1" applyFont="1" applyFill="1" applyBorder="1" applyAlignment="1">
      <alignment horizontal="right" vertical="center"/>
    </xf>
    <xf numFmtId="3" fontId="17" fillId="21" borderId="24" xfId="6" applyNumberFormat="1" applyFont="1" applyFill="1" applyBorder="1" applyAlignment="1">
      <alignment horizontal="center" vertical="center"/>
    </xf>
    <xf numFmtId="0" fontId="17" fillId="0" borderId="46" xfId="6" applyFont="1" applyBorder="1" applyAlignment="1">
      <alignment vertical="center"/>
    </xf>
    <xf numFmtId="0" fontId="4" fillId="0" borderId="0" xfId="6" applyAlignment="1">
      <alignment horizontal="right" vertical="center"/>
    </xf>
    <xf numFmtId="3" fontId="32" fillId="0" borderId="15" xfId="6" applyNumberFormat="1" applyFont="1" applyFill="1" applyBorder="1" applyAlignment="1">
      <alignment horizontal="center" vertical="center"/>
    </xf>
    <xf numFmtId="164" fontId="87" fillId="0" borderId="0" xfId="1" applyNumberFormat="1" applyFont="1" applyAlignment="1">
      <alignment vertical="center"/>
    </xf>
    <xf numFmtId="0" fontId="55" fillId="0" borderId="9" xfId="418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" fillId="0" borderId="2" xfId="418" applyFont="1" applyFill="1" applyBorder="1" applyAlignment="1">
      <alignment horizontal="center" vertical="center" wrapText="1"/>
    </xf>
    <xf numFmtId="0" fontId="4" fillId="0" borderId="2" xfId="418" applyFont="1" applyFill="1" applyBorder="1" applyAlignment="1">
      <alignment horizontal="center" vertical="center"/>
    </xf>
    <xf numFmtId="0" fontId="57" fillId="0" borderId="0" xfId="6" applyFont="1" applyAlignment="1">
      <alignment vertical="center"/>
    </xf>
    <xf numFmtId="0" fontId="64" fillId="0" borderId="0" xfId="0" applyFont="1" applyBorder="1" applyAlignment="1">
      <alignment vertical="center"/>
    </xf>
    <xf numFmtId="165" fontId="64" fillId="0" borderId="7" xfId="1" applyNumberFormat="1" applyFont="1" applyBorder="1" applyAlignment="1">
      <alignment vertical="center"/>
    </xf>
    <xf numFmtId="165" fontId="64" fillId="0" borderId="11" xfId="1" applyNumberFormat="1" applyFont="1" applyBorder="1" applyAlignment="1">
      <alignment vertical="center"/>
    </xf>
    <xf numFmtId="165" fontId="64" fillId="0" borderId="43" xfId="1" applyNumberFormat="1" applyFont="1" applyBorder="1" applyAlignment="1">
      <alignment vertical="center"/>
    </xf>
    <xf numFmtId="165" fontId="22" fillId="0" borderId="7" xfId="1" applyNumberFormat="1" applyFont="1" applyBorder="1" applyAlignment="1">
      <alignment vertical="center"/>
    </xf>
    <xf numFmtId="165" fontId="22" fillId="0" borderId="11" xfId="1" applyNumberFormat="1" applyFont="1" applyBorder="1" applyAlignment="1">
      <alignment vertical="center"/>
    </xf>
    <xf numFmtId="165" fontId="64" fillId="0" borderId="7" xfId="1" applyNumberFormat="1" applyFont="1" applyFill="1" applyBorder="1" applyAlignment="1">
      <alignment vertical="center"/>
    </xf>
    <xf numFmtId="165" fontId="22" fillId="0" borderId="7" xfId="1" applyNumberFormat="1" applyFont="1" applyFill="1" applyBorder="1" applyAlignment="1">
      <alignment vertical="center"/>
    </xf>
    <xf numFmtId="0" fontId="22" fillId="0" borderId="39" xfId="0" applyFont="1" applyBorder="1" applyAlignment="1">
      <alignment vertical="center"/>
    </xf>
    <xf numFmtId="165" fontId="22" fillId="0" borderId="39" xfId="1" applyNumberFormat="1" applyFont="1" applyBorder="1" applyAlignment="1">
      <alignment vertical="center"/>
    </xf>
    <xf numFmtId="165" fontId="22" fillId="0" borderId="58" xfId="1" applyNumberFormat="1" applyFont="1" applyBorder="1" applyAlignment="1">
      <alignment vertical="center"/>
    </xf>
    <xf numFmtId="165" fontId="22" fillId="0" borderId="43" xfId="1" applyNumberFormat="1" applyFont="1" applyBorder="1" applyAlignment="1">
      <alignment horizontal="center" vertical="center"/>
    </xf>
    <xf numFmtId="165" fontId="64" fillId="0" borderId="43" xfId="1" applyNumberFormat="1" applyFont="1" applyBorder="1" applyAlignment="1">
      <alignment horizontal="center" vertical="center"/>
    </xf>
    <xf numFmtId="0" fontId="88" fillId="0" borderId="0" xfId="0" applyFont="1" applyBorder="1" applyAlignment="1">
      <alignment horizontal="left" vertical="center" indent="6"/>
    </xf>
    <xf numFmtId="0" fontId="22" fillId="0" borderId="70" xfId="0" applyFont="1" applyBorder="1" applyAlignment="1">
      <alignment vertical="center"/>
    </xf>
    <xf numFmtId="0" fontId="64" fillId="0" borderId="7" xfId="0" applyFont="1" applyBorder="1" applyAlignment="1">
      <alignment vertical="center"/>
    </xf>
    <xf numFmtId="0" fontId="43" fillId="0" borderId="12" xfId="0" applyFont="1" applyBorder="1" applyAlignment="1">
      <alignment vertical="center" wrapText="1"/>
    </xf>
    <xf numFmtId="0" fontId="43" fillId="0" borderId="12" xfId="0" applyFont="1" applyBorder="1" applyAlignment="1">
      <alignment horizontal="center" vertical="center"/>
    </xf>
    <xf numFmtId="164" fontId="43" fillId="0" borderId="12" xfId="1" applyFont="1" applyFill="1" applyBorder="1" applyAlignment="1">
      <alignment vertical="center"/>
    </xf>
    <xf numFmtId="165" fontId="43" fillId="0" borderId="12" xfId="1" applyNumberFormat="1" applyFont="1" applyBorder="1" applyAlignment="1">
      <alignment vertical="center"/>
    </xf>
    <xf numFmtId="0" fontId="3" fillId="0" borderId="12" xfId="0" applyFont="1" applyBorder="1" applyAlignment="1">
      <alignment vertical="center" wrapText="1"/>
    </xf>
    <xf numFmtId="0" fontId="1" fillId="22" borderId="12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165" fontId="41" fillId="0" borderId="12" xfId="1" applyNumberFormat="1" applyFont="1" applyBorder="1" applyAlignment="1">
      <alignment vertical="center"/>
    </xf>
    <xf numFmtId="0" fontId="95" fillId="0" borderId="12" xfId="0" applyFont="1" applyBorder="1" applyAlignment="1">
      <alignment horizontal="left" vertical="center"/>
    </xf>
    <xf numFmtId="0" fontId="96" fillId="0" borderId="12" xfId="0" applyFont="1" applyBorder="1" applyAlignment="1">
      <alignment vertical="center" wrapText="1"/>
    </xf>
    <xf numFmtId="0" fontId="96" fillId="0" borderId="12" xfId="0" applyFont="1" applyBorder="1" applyAlignment="1">
      <alignment horizontal="center" vertical="center"/>
    </xf>
    <xf numFmtId="164" fontId="96" fillId="0" borderId="12" xfId="1" applyFont="1" applyFill="1" applyBorder="1" applyAlignment="1">
      <alignment vertical="center"/>
    </xf>
    <xf numFmtId="165" fontId="96" fillId="0" borderId="12" xfId="1" applyNumberFormat="1" applyFont="1" applyBorder="1" applyAlignment="1">
      <alignment vertical="center"/>
    </xf>
    <xf numFmtId="0" fontId="97" fillId="0" borderId="12" xfId="0" applyFont="1" applyBorder="1" applyAlignment="1">
      <alignment horizontal="center" vertical="center"/>
    </xf>
    <xf numFmtId="0" fontId="46" fillId="0" borderId="12" xfId="0" applyFont="1" applyBorder="1" applyAlignment="1">
      <alignment vertical="center" wrapText="1"/>
    </xf>
    <xf numFmtId="1" fontId="96" fillId="0" borderId="12" xfId="0" applyNumberFormat="1" applyFont="1" applyBorder="1" applyAlignment="1">
      <alignment horizontal="center" vertical="center"/>
    </xf>
    <xf numFmtId="0" fontId="95" fillId="0" borderId="12" xfId="0" applyFont="1" applyBorder="1" applyAlignment="1">
      <alignment horizontal="center" vertical="center"/>
    </xf>
    <xf numFmtId="0" fontId="94" fillId="0" borderId="12" xfId="0" applyFont="1" applyBorder="1" applyAlignment="1">
      <alignment horizontal="left" vertical="center" wrapText="1"/>
    </xf>
    <xf numFmtId="165" fontId="94" fillId="0" borderId="12" xfId="1" applyNumberFormat="1" applyFont="1" applyBorder="1" applyAlignment="1">
      <alignment horizontal="left" vertical="center" wrapText="1"/>
    </xf>
    <xf numFmtId="165" fontId="94" fillId="0" borderId="12" xfId="1" applyNumberFormat="1" applyFont="1" applyBorder="1" applyAlignment="1">
      <alignment vertical="center"/>
    </xf>
    <xf numFmtId="0" fontId="96" fillId="0" borderId="12" xfId="0" applyFont="1" applyBorder="1" applyAlignment="1">
      <alignment vertical="center"/>
    </xf>
    <xf numFmtId="164" fontId="96" fillId="0" borderId="12" xfId="1" applyFont="1" applyBorder="1" applyAlignment="1">
      <alignment vertical="center"/>
    </xf>
    <xf numFmtId="0" fontId="40" fillId="0" borderId="30" xfId="6" applyFont="1" applyBorder="1" applyAlignment="1">
      <alignment horizontal="center" vertical="center" wrapText="1"/>
    </xf>
    <xf numFmtId="0" fontId="104" fillId="0" borderId="45" xfId="6" applyFont="1" applyBorder="1" applyAlignment="1">
      <alignment horizontal="center" vertical="center" wrapText="1"/>
    </xf>
    <xf numFmtId="0" fontId="104" fillId="0" borderId="24" xfId="6" applyFont="1" applyBorder="1" applyAlignment="1">
      <alignment horizontal="center" vertical="center" wrapText="1"/>
    </xf>
    <xf numFmtId="0" fontId="104" fillId="0" borderId="46" xfId="6" applyFont="1" applyBorder="1" applyAlignment="1">
      <alignment horizontal="center" vertical="center" wrapText="1"/>
    </xf>
    <xf numFmtId="166" fontId="105" fillId="21" borderId="52" xfId="6" applyNumberFormat="1" applyFont="1" applyFill="1" applyBorder="1" applyAlignment="1">
      <alignment horizontal="center" vertical="center"/>
    </xf>
    <xf numFmtId="15" fontId="40" fillId="21" borderId="54" xfId="6" applyNumberFormat="1" applyFont="1" applyFill="1" applyBorder="1" applyAlignment="1">
      <alignment horizontal="left" vertical="center"/>
    </xf>
    <xf numFmtId="15" fontId="105" fillId="21" borderId="54" xfId="6" applyNumberFormat="1" applyFont="1" applyFill="1" applyBorder="1" applyAlignment="1">
      <alignment horizontal="center" vertical="center"/>
    </xf>
    <xf numFmtId="167" fontId="105" fillId="21" borderId="54" xfId="31" applyNumberFormat="1" applyFont="1" applyFill="1" applyBorder="1" applyAlignment="1">
      <alignment horizontal="center" vertical="center"/>
    </xf>
    <xf numFmtId="3" fontId="106" fillId="21" borderId="54" xfId="6" applyNumberFormat="1" applyFont="1" applyFill="1" applyBorder="1" applyAlignment="1">
      <alignment horizontal="center" vertical="center"/>
    </xf>
    <xf numFmtId="49" fontId="105" fillId="0" borderId="53" xfId="6" applyNumberFormat="1" applyFont="1" applyFill="1" applyBorder="1" applyAlignment="1">
      <alignment vertical="center" wrapText="1"/>
    </xf>
    <xf numFmtId="166" fontId="105" fillId="21" borderId="66" xfId="6" applyNumberFormat="1" applyFont="1" applyFill="1" applyBorder="1" applyAlignment="1">
      <alignment horizontal="center" vertical="center"/>
    </xf>
    <xf numFmtId="15" fontId="105" fillId="21" borderId="15" xfId="6" applyNumberFormat="1" applyFont="1" applyFill="1" applyBorder="1" applyAlignment="1">
      <alignment horizontal="center" vertical="center"/>
    </xf>
    <xf numFmtId="4" fontId="105" fillId="21" borderId="15" xfId="31" applyNumberFormat="1" applyFont="1" applyFill="1" applyBorder="1" applyAlignment="1">
      <alignment horizontal="center" vertical="center"/>
    </xf>
    <xf numFmtId="3" fontId="106" fillId="22" borderId="15" xfId="6" applyNumberFormat="1" applyFont="1" applyFill="1" applyBorder="1" applyAlignment="1">
      <alignment horizontal="center" vertical="center"/>
    </xf>
    <xf numFmtId="49" fontId="105" fillId="0" borderId="67" xfId="6" applyNumberFormat="1" applyFont="1" applyFill="1" applyBorder="1" applyAlignment="1">
      <alignment vertical="center" wrapText="1"/>
    </xf>
    <xf numFmtId="166" fontId="105" fillId="21" borderId="55" xfId="6" applyNumberFormat="1" applyFont="1" applyFill="1" applyBorder="1" applyAlignment="1">
      <alignment horizontal="center" vertical="center"/>
    </xf>
    <xf numFmtId="15" fontId="40" fillId="21" borderId="2" xfId="6" applyNumberFormat="1" applyFont="1" applyFill="1" applyBorder="1" applyAlignment="1">
      <alignment horizontal="left" vertical="center"/>
    </xf>
    <xf numFmtId="15" fontId="105" fillId="21" borderId="2" xfId="6" applyNumberFormat="1" applyFont="1" applyFill="1" applyBorder="1" applyAlignment="1">
      <alignment horizontal="center" vertical="center"/>
    </xf>
    <xf numFmtId="167" fontId="105" fillId="21" borderId="2" xfId="31" applyNumberFormat="1" applyFont="1" applyFill="1" applyBorder="1" applyAlignment="1">
      <alignment horizontal="center" vertical="center"/>
    </xf>
    <xf numFmtId="3" fontId="106" fillId="21" borderId="2" xfId="6" applyNumberFormat="1" applyFont="1" applyFill="1" applyBorder="1" applyAlignment="1">
      <alignment horizontal="center" vertical="center"/>
    </xf>
    <xf numFmtId="49" fontId="105" fillId="0" borderId="56" xfId="6" applyNumberFormat="1" applyFont="1" applyFill="1" applyBorder="1" applyAlignment="1">
      <alignment vertical="center" wrapText="1"/>
    </xf>
    <xf numFmtId="166" fontId="105" fillId="21" borderId="29" xfId="6" applyNumberFormat="1" applyFont="1" applyFill="1" applyBorder="1" applyAlignment="1">
      <alignment horizontal="center" vertical="center"/>
    </xf>
    <xf numFmtId="15" fontId="105" fillId="21" borderId="12" xfId="6" applyNumberFormat="1" applyFont="1" applyFill="1" applyBorder="1" applyAlignment="1">
      <alignment horizontal="center" vertical="center"/>
    </xf>
    <xf numFmtId="3" fontId="106" fillId="21" borderId="15" xfId="6" applyNumberFormat="1" applyFont="1" applyFill="1" applyBorder="1" applyAlignment="1">
      <alignment horizontal="center" vertical="center"/>
    </xf>
    <xf numFmtId="4" fontId="105" fillId="0" borderId="28" xfId="6" applyNumberFormat="1" applyFont="1" applyFill="1" applyBorder="1" applyAlignment="1">
      <alignment vertical="center" wrapText="1"/>
    </xf>
    <xf numFmtId="166" fontId="105" fillId="0" borderId="68" xfId="6" applyNumberFormat="1" applyFont="1" applyFill="1" applyBorder="1" applyAlignment="1">
      <alignment horizontal="center" vertical="center"/>
    </xf>
    <xf numFmtId="15" fontId="105" fillId="0" borderId="5" xfId="6" applyNumberFormat="1" applyFont="1" applyFill="1" applyBorder="1" applyAlignment="1">
      <alignment horizontal="center" vertical="center"/>
    </xf>
    <xf numFmtId="167" fontId="105" fillId="0" borderId="5" xfId="31" applyNumberFormat="1" applyFont="1" applyFill="1" applyBorder="1" applyAlignment="1">
      <alignment horizontal="center" vertical="center"/>
    </xf>
    <xf numFmtId="3" fontId="106" fillId="0" borderId="5" xfId="6" applyNumberFormat="1" applyFont="1" applyFill="1" applyBorder="1" applyAlignment="1">
      <alignment horizontal="center" vertical="center"/>
    </xf>
    <xf numFmtId="49" fontId="106" fillId="0" borderId="69" xfId="6" applyNumberFormat="1" applyFont="1" applyFill="1" applyBorder="1" applyAlignment="1">
      <alignment vertical="center" wrapText="1"/>
    </xf>
    <xf numFmtId="193" fontId="40" fillId="21" borderId="57" xfId="6" applyNumberFormat="1" applyFont="1" applyFill="1" applyBorder="1" applyAlignment="1">
      <alignment horizontal="center" vertical="center"/>
    </xf>
    <xf numFmtId="193" fontId="40" fillId="21" borderId="39" xfId="6" applyNumberFormat="1" applyFont="1" applyFill="1" applyBorder="1" applyAlignment="1">
      <alignment horizontal="center" vertical="center"/>
    </xf>
    <xf numFmtId="167" fontId="40" fillId="21" borderId="39" xfId="31" applyNumberFormat="1" applyFont="1" applyFill="1" applyBorder="1" applyAlignment="1">
      <alignment horizontal="right" vertical="center"/>
    </xf>
    <xf numFmtId="3" fontId="40" fillId="21" borderId="39" xfId="6" applyNumberFormat="1" applyFont="1" applyFill="1" applyBorder="1" applyAlignment="1">
      <alignment horizontal="center" vertical="center"/>
    </xf>
    <xf numFmtId="3" fontId="40" fillId="21" borderId="58" xfId="6" applyNumberFormat="1" applyFont="1" applyFill="1" applyBorder="1" applyAlignment="1">
      <alignment horizontal="center" vertical="center"/>
    </xf>
    <xf numFmtId="0" fontId="41" fillId="0" borderId="12" xfId="0" applyFont="1" applyBorder="1" applyAlignment="1">
      <alignment horizontal="left" vertical="center" indent="1"/>
    </xf>
    <xf numFmtId="0" fontId="43" fillId="0" borderId="1" xfId="0" applyFont="1" applyBorder="1" applyAlignment="1">
      <alignment vertical="center" wrapText="1"/>
    </xf>
    <xf numFmtId="0" fontId="43" fillId="0" borderId="2" xfId="0" applyFont="1" applyBorder="1" applyAlignment="1">
      <alignment horizontal="center" vertical="center"/>
    </xf>
    <xf numFmtId="164" fontId="43" fillId="0" borderId="2" xfId="1" applyFont="1" applyFill="1" applyBorder="1" applyAlignment="1">
      <alignment vertical="center"/>
    </xf>
    <xf numFmtId="165" fontId="41" fillId="19" borderId="5" xfId="1" applyNumberFormat="1" applyFont="1" applyFill="1" applyBorder="1" applyAlignment="1">
      <alignment horizontal="center" vertical="center" wrapText="1"/>
    </xf>
    <xf numFmtId="165" fontId="41" fillId="19" borderId="6" xfId="1" applyNumberFormat="1" applyFont="1" applyFill="1" applyBorder="1" applyAlignment="1">
      <alignment horizontal="center"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vertical="center" wrapText="1"/>
    </xf>
    <xf numFmtId="164" fontId="102" fillId="0" borderId="12" xfId="1" applyFont="1" applyFill="1" applyBorder="1" applyAlignment="1">
      <alignment vertical="center"/>
    </xf>
    <xf numFmtId="164" fontId="102" fillId="0" borderId="14" xfId="1" applyFont="1" applyFill="1" applyBorder="1" applyAlignment="1">
      <alignment vertical="center"/>
    </xf>
    <xf numFmtId="165" fontId="102" fillId="0" borderId="14" xfId="1" applyNumberFormat="1" applyFont="1" applyBorder="1" applyAlignment="1">
      <alignment vertical="center"/>
    </xf>
    <xf numFmtId="165" fontId="102" fillId="0" borderId="12" xfId="1" applyNumberFormat="1" applyFont="1" applyBorder="1" applyAlignment="1">
      <alignment vertical="center"/>
    </xf>
    <xf numFmtId="0" fontId="42" fillId="0" borderId="12" xfId="0" applyFont="1" applyBorder="1" applyAlignment="1">
      <alignment horizontal="left" vertical="center" indent="1"/>
    </xf>
    <xf numFmtId="0" fontId="102" fillId="0" borderId="1" xfId="0" applyFont="1" applyBorder="1" applyAlignment="1">
      <alignment vertical="center" wrapText="1"/>
    </xf>
    <xf numFmtId="0" fontId="102" fillId="0" borderId="3" xfId="0" applyFont="1" applyBorder="1" applyAlignment="1">
      <alignment horizontal="center" vertical="center"/>
    </xf>
    <xf numFmtId="164" fontId="102" fillId="0" borderId="1" xfId="1" applyFont="1" applyFill="1" applyBorder="1" applyAlignment="1">
      <alignment vertical="center"/>
    </xf>
    <xf numFmtId="164" fontId="102" fillId="0" borderId="2" xfId="1" applyFont="1" applyFill="1" applyBorder="1" applyAlignment="1">
      <alignment vertical="center"/>
    </xf>
    <xf numFmtId="165" fontId="102" fillId="0" borderId="2" xfId="1" applyNumberFormat="1" applyFont="1" applyBorder="1" applyAlignment="1">
      <alignment vertical="center"/>
    </xf>
    <xf numFmtId="165" fontId="102" fillId="0" borderId="3" xfId="1" applyNumberFormat="1" applyFont="1" applyBorder="1" applyAlignment="1">
      <alignment vertical="center"/>
    </xf>
    <xf numFmtId="0" fontId="42" fillId="0" borderId="12" xfId="0" applyFont="1" applyBorder="1" applyAlignment="1">
      <alignment horizontal="center" vertical="center"/>
    </xf>
    <xf numFmtId="165" fontId="42" fillId="0" borderId="12" xfId="1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103" fillId="0" borderId="0" xfId="0" applyFont="1" applyBorder="1" applyAlignment="1">
      <alignment vertical="center" wrapText="1"/>
    </xf>
    <xf numFmtId="0" fontId="103" fillId="0" borderId="7" xfId="0" applyFont="1" applyBorder="1" applyAlignment="1">
      <alignment vertical="center" wrapText="1"/>
    </xf>
    <xf numFmtId="0" fontId="64" fillId="0" borderId="0" xfId="0" applyFont="1" applyBorder="1" applyAlignment="1">
      <alignment horizontal="left" vertical="center" wrapText="1" indent="1"/>
    </xf>
    <xf numFmtId="0" fontId="103" fillId="0" borderId="0" xfId="0" applyFont="1" applyBorder="1" applyAlignment="1">
      <alignment horizontal="left" vertical="center" wrapText="1" indent="1"/>
    </xf>
    <xf numFmtId="0" fontId="103" fillId="0" borderId="7" xfId="0" applyFont="1" applyBorder="1" applyAlignment="1">
      <alignment horizontal="left" vertical="center" wrapText="1" indent="1"/>
    </xf>
    <xf numFmtId="0" fontId="22" fillId="0" borderId="7" xfId="0" applyFont="1" applyBorder="1" applyAlignment="1">
      <alignment vertical="center" wrapText="1"/>
    </xf>
    <xf numFmtId="0" fontId="41" fillId="0" borderId="12" xfId="0" applyFont="1" applyBorder="1" applyAlignment="1">
      <alignment horizontal="left" vertical="center" wrapText="1"/>
    </xf>
    <xf numFmtId="0" fontId="44" fillId="0" borderId="2" xfId="0" applyFont="1" applyBorder="1" applyAlignment="1">
      <alignment horizontal="left" vertical="center" wrapText="1"/>
    </xf>
    <xf numFmtId="0" fontId="42" fillId="0" borderId="0" xfId="8" applyFont="1" applyAlignment="1">
      <alignment horizontal="left" vertical="center" wrapText="1" indent="3"/>
    </xf>
    <xf numFmtId="0" fontId="94" fillId="0" borderId="12" xfId="0" applyFont="1" applyBorder="1" applyAlignment="1">
      <alignment horizontal="left" vertical="center" wrapText="1"/>
    </xf>
    <xf numFmtId="0" fontId="17" fillId="0" borderId="0" xfId="418" applyFont="1" applyFill="1" applyAlignment="1">
      <alignment horizontal="left" vertical="center" wrapText="1" indent="3"/>
    </xf>
    <xf numFmtId="0" fontId="24" fillId="0" borderId="0" xfId="418" applyFont="1" applyFill="1" applyBorder="1" applyAlignment="1">
      <alignment horizontal="center" vertical="center" wrapText="1"/>
    </xf>
    <xf numFmtId="0" fontId="55" fillId="0" borderId="9" xfId="418" applyFont="1" applyFill="1" applyBorder="1" applyAlignment="1">
      <alignment horizontal="center" vertical="center"/>
    </xf>
    <xf numFmtId="0" fontId="24" fillId="0" borderId="0" xfId="418" applyFont="1" applyFill="1" applyAlignment="1">
      <alignment horizontal="left" vertical="center" wrapText="1" indent="4"/>
    </xf>
    <xf numFmtId="0" fontId="24" fillId="0" borderId="0" xfId="418" applyFont="1" applyFill="1" applyBorder="1" applyAlignment="1">
      <alignment horizontal="left" vertical="center" wrapText="1" indent="4"/>
    </xf>
    <xf numFmtId="0" fontId="17" fillId="0" borderId="0" xfId="418" applyFont="1" applyFill="1" applyAlignment="1">
      <alignment horizontal="left" vertical="center" wrapText="1" indent="4"/>
    </xf>
    <xf numFmtId="0" fontId="24" fillId="0" borderId="0" xfId="418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22" fillId="0" borderId="0" xfId="6" applyFont="1" applyAlignment="1">
      <alignment horizontal="left" vertical="center" wrapText="1" indent="5"/>
    </xf>
    <xf numFmtId="0" fontId="57" fillId="0" borderId="63" xfId="6" applyFont="1" applyBorder="1" applyAlignment="1">
      <alignment vertical="center" wrapText="1"/>
    </xf>
    <xf numFmtId="0" fontId="57" fillId="0" borderId="64" xfId="6" applyFont="1" applyBorder="1" applyAlignment="1">
      <alignment vertical="center" wrapText="1"/>
    </xf>
    <xf numFmtId="0" fontId="57" fillId="0" borderId="40" xfId="6" applyFont="1" applyBorder="1" applyAlignment="1">
      <alignment horizontal="center" vertical="center" wrapText="1"/>
    </xf>
    <xf numFmtId="0" fontId="57" fillId="0" borderId="30" xfId="6" applyFont="1" applyBorder="1" applyAlignment="1">
      <alignment horizontal="center" vertical="center" wrapText="1"/>
    </xf>
    <xf numFmtId="0" fontId="57" fillId="0" borderId="37" xfId="6" applyFont="1" applyBorder="1" applyAlignment="1">
      <alignment horizontal="center" vertical="center" wrapText="1"/>
    </xf>
    <xf numFmtId="0" fontId="57" fillId="0" borderId="65" xfId="6" applyFont="1" applyBorder="1" applyAlignment="1">
      <alignment horizontal="center" vertical="center" wrapText="1"/>
    </xf>
    <xf numFmtId="0" fontId="40" fillId="0" borderId="63" xfId="6" applyFont="1" applyBorder="1" applyAlignment="1">
      <alignment vertical="center" wrapText="1"/>
    </xf>
    <xf numFmtId="0" fontId="40" fillId="0" borderId="64" xfId="6" applyFont="1" applyBorder="1" applyAlignment="1">
      <alignment vertical="center" wrapText="1"/>
    </xf>
    <xf numFmtId="0" fontId="40" fillId="0" borderId="40" xfId="6" applyFont="1" applyBorder="1" applyAlignment="1">
      <alignment horizontal="center" vertical="center" wrapText="1"/>
    </xf>
    <xf numFmtId="0" fontId="40" fillId="0" borderId="26" xfId="6" applyFont="1" applyBorder="1" applyAlignment="1">
      <alignment horizontal="center" vertical="center" wrapText="1"/>
    </xf>
    <xf numFmtId="0" fontId="40" fillId="0" borderId="32" xfId="6" applyFont="1" applyBorder="1" applyAlignment="1">
      <alignment horizontal="center" vertical="center" wrapText="1"/>
    </xf>
    <xf numFmtId="0" fontId="40" fillId="0" borderId="30" xfId="6" applyFont="1" applyBorder="1" applyAlignment="1">
      <alignment horizontal="center" vertical="center" wrapText="1"/>
    </xf>
    <xf numFmtId="0" fontId="40" fillId="0" borderId="37" xfId="6" applyFont="1" applyBorder="1" applyAlignment="1">
      <alignment horizontal="center" vertical="center" wrapText="1"/>
    </xf>
    <xf numFmtId="0" fontId="40" fillId="0" borderId="65" xfId="6" applyFont="1" applyBorder="1" applyAlignment="1">
      <alignment horizontal="center" vertical="center" wrapText="1"/>
    </xf>
    <xf numFmtId="0" fontId="42" fillId="0" borderId="12" xfId="0" applyFont="1" applyBorder="1" applyAlignment="1">
      <alignment horizontal="left" vertical="center" wrapText="1"/>
    </xf>
    <xf numFmtId="164" fontId="41" fillId="19" borderId="5" xfId="1" applyFont="1" applyFill="1" applyBorder="1" applyAlignment="1">
      <alignment horizontal="center" vertical="center" wrapText="1"/>
    </xf>
    <xf numFmtId="0" fontId="17" fillId="22" borderId="25" xfId="6" applyFont="1" applyFill="1" applyBorder="1" applyAlignment="1">
      <alignment horizontal="center" vertical="center" wrapText="1"/>
    </xf>
    <xf numFmtId="0" fontId="17" fillId="22" borderId="31" xfId="6" applyFont="1" applyFill="1" applyBorder="1" applyAlignment="1">
      <alignment horizontal="center" vertical="center" wrapText="1"/>
    </xf>
    <xf numFmtId="0" fontId="17" fillId="22" borderId="26" xfId="6" applyFont="1" applyFill="1" applyBorder="1" applyAlignment="1">
      <alignment horizontal="center" vertical="center" wrapText="1"/>
    </xf>
    <xf numFmtId="0" fontId="17" fillId="22" borderId="32" xfId="6" applyFont="1" applyFill="1" applyBorder="1" applyAlignment="1">
      <alignment horizontal="center" vertical="center" wrapText="1"/>
    </xf>
    <xf numFmtId="165" fontId="17" fillId="22" borderId="26" xfId="1" applyNumberFormat="1" applyFont="1" applyFill="1" applyBorder="1" applyAlignment="1">
      <alignment horizontal="center" vertical="center" wrapText="1"/>
    </xf>
    <xf numFmtId="165" fontId="17" fillId="22" borderId="32" xfId="1" applyNumberFormat="1" applyFont="1" applyFill="1" applyBorder="1" applyAlignment="1">
      <alignment horizontal="center" vertical="center" wrapText="1"/>
    </xf>
    <xf numFmtId="17" fontId="17" fillId="22" borderId="26" xfId="1" applyNumberFormat="1" applyFont="1" applyFill="1" applyBorder="1" applyAlignment="1">
      <alignment horizontal="center" vertical="center" wrapText="1"/>
    </xf>
    <xf numFmtId="17" fontId="17" fillId="22" borderId="32" xfId="1" applyNumberFormat="1" applyFont="1" applyFill="1" applyBorder="1" applyAlignment="1">
      <alignment horizontal="center" vertical="center" wrapText="1"/>
    </xf>
    <xf numFmtId="17" fontId="17" fillId="22" borderId="26" xfId="6" applyNumberFormat="1" applyFont="1" applyFill="1" applyBorder="1" applyAlignment="1">
      <alignment horizontal="center" vertical="center" wrapText="1"/>
    </xf>
    <xf numFmtId="17" fontId="17" fillId="22" borderId="32" xfId="6" applyNumberFormat="1" applyFont="1" applyFill="1" applyBorder="1" applyAlignment="1">
      <alignment horizontal="center" vertical="center" wrapText="1"/>
    </xf>
    <xf numFmtId="17" fontId="68" fillId="22" borderId="26" xfId="6" applyNumberFormat="1" applyFont="1" applyFill="1" applyBorder="1" applyAlignment="1">
      <alignment horizontal="center" vertical="center" wrapText="1"/>
    </xf>
    <xf numFmtId="17" fontId="68" fillId="22" borderId="32" xfId="6" applyNumberFormat="1" applyFont="1" applyFill="1" applyBorder="1" applyAlignment="1">
      <alignment horizontal="center" vertical="center" wrapText="1"/>
    </xf>
    <xf numFmtId="0" fontId="17" fillId="22" borderId="47" xfId="6" applyFont="1" applyFill="1" applyBorder="1" applyAlignment="1">
      <alignment horizontal="center" vertical="center" wrapText="1"/>
    </xf>
    <xf numFmtId="0" fontId="17" fillId="22" borderId="48" xfId="6" applyFont="1" applyFill="1" applyBorder="1" applyAlignment="1">
      <alignment horizontal="center" vertical="center" wrapText="1"/>
    </xf>
    <xf numFmtId="0" fontId="76" fillId="0" borderId="15" xfId="418" applyFont="1" applyFill="1" applyBorder="1" applyAlignment="1">
      <alignment horizontal="center" vertical="center" wrapText="1"/>
    </xf>
    <xf numFmtId="0" fontId="76" fillId="0" borderId="13" xfId="418" applyFont="1" applyFill="1" applyBorder="1" applyAlignment="1">
      <alignment horizontal="center" vertical="center" wrapText="1"/>
    </xf>
    <xf numFmtId="0" fontId="76" fillId="0" borderId="14" xfId="418" applyFont="1" applyFill="1" applyBorder="1" applyAlignment="1">
      <alignment horizontal="center" vertical="center" wrapText="1"/>
    </xf>
    <xf numFmtId="3" fontId="60" fillId="0" borderId="1" xfId="418" applyNumberFormat="1" applyFont="1" applyFill="1" applyBorder="1" applyAlignment="1">
      <alignment horizontal="center" vertical="center" wrapText="1"/>
    </xf>
    <xf numFmtId="3" fontId="60" fillId="0" borderId="3" xfId="418" applyNumberFormat="1" applyFont="1" applyFill="1" applyBorder="1" applyAlignment="1">
      <alignment horizontal="center" vertical="center" wrapText="1"/>
    </xf>
    <xf numFmtId="0" fontId="53" fillId="0" borderId="0" xfId="418" applyFont="1" applyFill="1" applyAlignment="1">
      <alignment horizontal="center" vertical="center"/>
    </xf>
    <xf numFmtId="0" fontId="59" fillId="0" borderId="0" xfId="117" applyFont="1" applyFill="1" applyAlignment="1">
      <alignment horizontal="center" vertical="center" wrapText="1"/>
    </xf>
    <xf numFmtId="0" fontId="59" fillId="0" borderId="9" xfId="117" applyFont="1" applyFill="1" applyBorder="1" applyAlignment="1">
      <alignment horizontal="center" vertical="center" wrapText="1"/>
    </xf>
    <xf numFmtId="0" fontId="60" fillId="0" borderId="15" xfId="418" applyFont="1" applyFill="1" applyBorder="1" applyAlignment="1">
      <alignment horizontal="center" vertical="center" wrapText="1"/>
    </xf>
    <xf numFmtId="0" fontId="60" fillId="0" borderId="13" xfId="418" applyFont="1" applyFill="1" applyBorder="1" applyAlignment="1">
      <alignment horizontal="center" vertical="center" wrapText="1"/>
    </xf>
    <xf numFmtId="0" fontId="60" fillId="0" borderId="14" xfId="418" applyFont="1" applyFill="1" applyBorder="1" applyAlignment="1">
      <alignment horizontal="center" vertical="center" wrapText="1"/>
    </xf>
    <xf numFmtId="164" fontId="61" fillId="0" borderId="1" xfId="34" applyFont="1" applyFill="1" applyBorder="1" applyAlignment="1">
      <alignment horizontal="center" vertical="center" wrapText="1"/>
    </xf>
    <xf numFmtId="164" fontId="61" fillId="0" borderId="3" xfId="34" applyFont="1" applyFill="1" applyBorder="1" applyAlignment="1">
      <alignment horizontal="center" vertical="center" wrapText="1"/>
    </xf>
    <xf numFmtId="0" fontId="17" fillId="0" borderId="0" xfId="418" applyFont="1" applyFill="1" applyBorder="1" applyAlignment="1">
      <alignment horizontal="center" vertical="center" wrapText="1"/>
    </xf>
    <xf numFmtId="15" fontId="60" fillId="0" borderId="1" xfId="418" applyNumberFormat="1" applyFont="1" applyFill="1" applyBorder="1" applyAlignment="1">
      <alignment horizontal="center" vertical="center" wrapText="1"/>
    </xf>
    <xf numFmtId="15" fontId="60" fillId="0" borderId="3" xfId="418" applyNumberFormat="1" applyFont="1" applyFill="1" applyBorder="1" applyAlignment="1">
      <alignment horizontal="center" vertical="center" wrapText="1"/>
    </xf>
    <xf numFmtId="3" fontId="53" fillId="0" borderId="0" xfId="418" applyNumberFormat="1" applyFont="1" applyFill="1" applyBorder="1" applyAlignment="1">
      <alignment horizontal="center" vertical="center" wrapText="1"/>
    </xf>
    <xf numFmtId="0" fontId="22" fillId="23" borderId="25" xfId="6" applyFont="1" applyFill="1" applyBorder="1" applyAlignment="1">
      <alignment horizontal="center" vertical="center" wrapText="1"/>
    </xf>
    <xf numFmtId="0" fontId="22" fillId="23" borderId="59" xfId="6" applyFont="1" applyFill="1" applyBorder="1" applyAlignment="1">
      <alignment horizontal="center" vertical="center" wrapText="1"/>
    </xf>
    <xf numFmtId="0" fontId="22" fillId="23" borderId="26" xfId="6" applyFont="1" applyFill="1" applyBorder="1" applyAlignment="1">
      <alignment horizontal="center" vertical="center" wrapText="1"/>
    </xf>
    <xf numFmtId="0" fontId="22" fillId="23" borderId="13" xfId="6" applyFont="1" applyFill="1" applyBorder="1" applyAlignment="1">
      <alignment horizontal="center" vertical="center" wrapText="1"/>
    </xf>
    <xf numFmtId="17" fontId="22" fillId="23" borderId="40" xfId="6" applyNumberFormat="1" applyFont="1" applyFill="1" applyBorder="1" applyAlignment="1">
      <alignment horizontal="center" vertical="center" wrapText="1"/>
    </xf>
    <xf numFmtId="0" fontId="22" fillId="23" borderId="47" xfId="6" applyFont="1" applyFill="1" applyBorder="1" applyAlignment="1">
      <alignment horizontal="center" vertical="center" wrapText="1"/>
    </xf>
    <xf numFmtId="0" fontId="22" fillId="23" borderId="41" xfId="6" applyFont="1" applyFill="1" applyBorder="1" applyAlignment="1">
      <alignment horizontal="center" vertical="center" wrapText="1"/>
    </xf>
    <xf numFmtId="17" fontId="22" fillId="23" borderId="26" xfId="6" applyNumberFormat="1" applyFont="1" applyFill="1" applyBorder="1" applyAlignment="1">
      <alignment horizontal="center" vertical="center" wrapText="1"/>
    </xf>
    <xf numFmtId="17" fontId="22" fillId="23" borderId="14" xfId="6" applyNumberFormat="1" applyFont="1" applyFill="1" applyBorder="1" applyAlignment="1">
      <alignment horizontal="center" vertical="center" wrapText="1"/>
    </xf>
    <xf numFmtId="165" fontId="22" fillId="23" borderId="26" xfId="1" applyNumberFormat="1" applyFont="1" applyFill="1" applyBorder="1" applyAlignment="1">
      <alignment horizontal="center" vertical="center" wrapText="1"/>
    </xf>
    <xf numFmtId="165" fontId="22" fillId="23" borderId="14" xfId="1" applyNumberFormat="1" applyFont="1" applyFill="1" applyBorder="1" applyAlignment="1">
      <alignment horizontal="center" vertical="center" wrapText="1"/>
    </xf>
    <xf numFmtId="4" fontId="22" fillId="23" borderId="26" xfId="6" applyNumberFormat="1" applyFont="1" applyFill="1" applyBorder="1" applyAlignment="1">
      <alignment horizontal="center" vertical="center" wrapText="1"/>
    </xf>
    <xf numFmtId="4" fontId="22" fillId="23" borderId="14" xfId="6" applyNumberFormat="1" applyFont="1" applyFill="1" applyBorder="1" applyAlignment="1">
      <alignment horizontal="center" vertical="center" wrapText="1"/>
    </xf>
    <xf numFmtId="0" fontId="42" fillId="0" borderId="0" xfId="122" applyFont="1" applyAlignment="1">
      <alignment horizontal="center" vertical="center" wrapText="1"/>
    </xf>
    <xf numFmtId="0" fontId="44" fillId="0" borderId="0" xfId="122" applyFont="1" applyAlignment="1">
      <alignment horizontal="center" vertical="center" wrapText="1"/>
    </xf>
    <xf numFmtId="0" fontId="45" fillId="0" borderId="0" xfId="122" applyFont="1" applyAlignment="1">
      <alignment horizontal="center" vertical="center" wrapText="1"/>
    </xf>
    <xf numFmtId="0" fontId="56" fillId="0" borderId="1" xfId="122" applyFont="1" applyBorder="1" applyAlignment="1">
      <alignment horizontal="left" vertical="center" wrapText="1"/>
    </xf>
    <xf numFmtId="0" fontId="56" fillId="0" borderId="2" xfId="122" applyFont="1" applyBorder="1" applyAlignment="1">
      <alignment horizontal="left" vertical="center" wrapText="1"/>
    </xf>
    <xf numFmtId="0" fontId="56" fillId="0" borderId="3" xfId="122" applyFont="1" applyBorder="1" applyAlignment="1">
      <alignment horizontal="left" vertical="center" wrapText="1"/>
    </xf>
    <xf numFmtId="0" fontId="45" fillId="0" borderId="0" xfId="0" applyFont="1" applyAlignment="1">
      <alignment horizontal="center" vertical="center" wrapText="1"/>
    </xf>
    <xf numFmtId="0" fontId="41" fillId="0" borderId="39" xfId="0" applyFont="1" applyBorder="1" applyAlignment="1">
      <alignment horizontal="left" vertical="center" wrapText="1"/>
    </xf>
  </cellXfs>
  <cellStyles count="423">
    <cellStyle name="_Column1" xfId="13"/>
    <cellStyle name="_Data" xfId="14"/>
    <cellStyle name="_Header" xfId="15"/>
    <cellStyle name="_Row1" xfId="16"/>
    <cellStyle name="12" xfId="17"/>
    <cellStyle name="20% - Accent1 2" xfId="137"/>
    <cellStyle name="20% - Accent1 3" xfId="138"/>
    <cellStyle name="20% - Accent1 4" xfId="139"/>
    <cellStyle name="20% - Accent1 5" xfId="140"/>
    <cellStyle name="20% - Accent1 6" xfId="141"/>
    <cellStyle name="20% - Accent2 2" xfId="142"/>
    <cellStyle name="20% - Accent2 3" xfId="143"/>
    <cellStyle name="20% - Accent2 4" xfId="144"/>
    <cellStyle name="20% - Accent2 5" xfId="145"/>
    <cellStyle name="20% - Accent2 6" xfId="146"/>
    <cellStyle name="20% - Accent3 2" xfId="147"/>
    <cellStyle name="20% - Accent3 3" xfId="148"/>
    <cellStyle name="20% - Accent3 4" xfId="149"/>
    <cellStyle name="20% - Accent3 5" xfId="150"/>
    <cellStyle name="20% - Accent3 6" xfId="151"/>
    <cellStyle name="20% - Accent4 2" xfId="152"/>
    <cellStyle name="20% - Accent4 3" xfId="153"/>
    <cellStyle name="20% - Accent4 4" xfId="154"/>
    <cellStyle name="20% - Accent4 5" xfId="155"/>
    <cellStyle name="20% - Accent4 6" xfId="156"/>
    <cellStyle name="20% - Accent5 2" xfId="157"/>
    <cellStyle name="20% - Accent5 3" xfId="158"/>
    <cellStyle name="20% - Accent5 4" xfId="159"/>
    <cellStyle name="20% - Accent5 5" xfId="160"/>
    <cellStyle name="20% - Accent5 6" xfId="161"/>
    <cellStyle name="20% - Accent6 2" xfId="162"/>
    <cellStyle name="20% - Accent6 3" xfId="163"/>
    <cellStyle name="20% - Accent6 4" xfId="164"/>
    <cellStyle name="20% - Accent6 5" xfId="165"/>
    <cellStyle name="20% - Accent6 6" xfId="166"/>
    <cellStyle name="40% - Accent1 2" xfId="167"/>
    <cellStyle name="40% - Accent1 3" xfId="168"/>
    <cellStyle name="40% - Accent1 4" xfId="169"/>
    <cellStyle name="40% - Accent1 5" xfId="170"/>
    <cellStyle name="40% - Accent1 6" xfId="171"/>
    <cellStyle name="40% - Accent2 2" xfId="172"/>
    <cellStyle name="40% - Accent2 3" xfId="173"/>
    <cellStyle name="40% - Accent2 4" xfId="174"/>
    <cellStyle name="40% - Accent2 5" xfId="175"/>
    <cellStyle name="40% - Accent2 6" xfId="176"/>
    <cellStyle name="40% - Accent3 2" xfId="177"/>
    <cellStyle name="40% - Accent3 3" xfId="178"/>
    <cellStyle name="40% - Accent3 4" xfId="179"/>
    <cellStyle name="40% - Accent3 5" xfId="180"/>
    <cellStyle name="40% - Accent3 6" xfId="181"/>
    <cellStyle name="40% - Accent4 2" xfId="182"/>
    <cellStyle name="40% - Accent4 3" xfId="183"/>
    <cellStyle name="40% - Accent4 4" xfId="184"/>
    <cellStyle name="40% - Accent4 5" xfId="185"/>
    <cellStyle name="40% - Accent4 6" xfId="186"/>
    <cellStyle name="40% - Accent5 2" xfId="187"/>
    <cellStyle name="40% - Accent5 3" xfId="188"/>
    <cellStyle name="40% - Accent5 4" xfId="189"/>
    <cellStyle name="40% - Accent5 5" xfId="190"/>
    <cellStyle name="40% - Accent5 6" xfId="191"/>
    <cellStyle name="40% - Accent6 2" xfId="192"/>
    <cellStyle name="40% - Accent6 3" xfId="193"/>
    <cellStyle name="40% - Accent6 4" xfId="194"/>
    <cellStyle name="40% - Accent6 5" xfId="195"/>
    <cellStyle name="40% - Accent6 6" xfId="196"/>
    <cellStyle name="5" xfId="18"/>
    <cellStyle name="ACIKLAMA" xfId="197"/>
    <cellStyle name="BASLIK" xfId="198"/>
    <cellStyle name="Besuchter Hyperlink" xfId="19"/>
    <cellStyle name="BODY" xfId="199"/>
    <cellStyle name="Calc Currency (0)" xfId="200"/>
    <cellStyle name="Calc Currency (2)" xfId="201"/>
    <cellStyle name="Calc Percent (0)" xfId="202"/>
    <cellStyle name="Calc Percent (1)" xfId="203"/>
    <cellStyle name="Calc Percent (2)" xfId="204"/>
    <cellStyle name="Calc Units (0)" xfId="205"/>
    <cellStyle name="Calc Units (1)" xfId="206"/>
    <cellStyle name="Calc Units (2)" xfId="207"/>
    <cellStyle name="Comma" xfId="1" builtinId="3"/>
    <cellStyle name="Comma [00]" xfId="208"/>
    <cellStyle name="Comma 10" xfId="20"/>
    <cellStyle name="Comma 100" xfId="381"/>
    <cellStyle name="Comma 102" xfId="421"/>
    <cellStyle name="Comma 11" xfId="21"/>
    <cellStyle name="Comma 12" xfId="22"/>
    <cellStyle name="Comma 12 2" xfId="23"/>
    <cellStyle name="Comma 13" xfId="24"/>
    <cellStyle name="Comma 14" xfId="25"/>
    <cellStyle name="Comma 15" xfId="26"/>
    <cellStyle name="Comma 16" xfId="27"/>
    <cellStyle name="Comma 17" xfId="28"/>
    <cellStyle name="Comma 18" xfId="29"/>
    <cellStyle name="Comma 19" xfId="30"/>
    <cellStyle name="Comma 2" xfId="2"/>
    <cellStyle name="Comma 2 2" xfId="31"/>
    <cellStyle name="Comma 2 3" xfId="32"/>
    <cellStyle name="Comma 2 4" xfId="33"/>
    <cellStyle name="Comma 2 5" xfId="34"/>
    <cellStyle name="Comma 2 5 2" xfId="382"/>
    <cellStyle name="Comma 2 6" xfId="136"/>
    <cellStyle name="Comma 20" xfId="35"/>
    <cellStyle name="Comma 21" xfId="36"/>
    <cellStyle name="Comma 22" xfId="37"/>
    <cellStyle name="Comma 23" xfId="38"/>
    <cellStyle name="Comma 24" xfId="39"/>
    <cellStyle name="Comma 25" xfId="40"/>
    <cellStyle name="Comma 26" xfId="41"/>
    <cellStyle name="Comma 27" xfId="42"/>
    <cellStyle name="Comma 27 2" xfId="43"/>
    <cellStyle name="Comma 28" xfId="44"/>
    <cellStyle name="Comma 29" xfId="45"/>
    <cellStyle name="Comma 3" xfId="3"/>
    <cellStyle name="Comma 3 2" xfId="46"/>
    <cellStyle name="Comma 3 3" xfId="209"/>
    <cellStyle name="Comma 3 4" xfId="383"/>
    <cellStyle name="Comma 30" xfId="47"/>
    <cellStyle name="Comma 31" xfId="48"/>
    <cellStyle name="Comma 32" xfId="49"/>
    <cellStyle name="Comma 33" xfId="50"/>
    <cellStyle name="Comma 34" xfId="51"/>
    <cellStyle name="Comma 35" xfId="52"/>
    <cellStyle name="Comma 36" xfId="53"/>
    <cellStyle name="Comma 37" xfId="54"/>
    <cellStyle name="Comma 38" xfId="55"/>
    <cellStyle name="Comma 39" xfId="56"/>
    <cellStyle name="Comma 4" xfId="4"/>
    <cellStyle name="Comma 4 2" xfId="384"/>
    <cellStyle name="Comma 4 3" xfId="419"/>
    <cellStyle name="Comma 40" xfId="57"/>
    <cellStyle name="Comma 41" xfId="58"/>
    <cellStyle name="Comma 42" xfId="59"/>
    <cellStyle name="Comma 42 2" xfId="210"/>
    <cellStyle name="Comma 43" xfId="60"/>
    <cellStyle name="Comma 44" xfId="61"/>
    <cellStyle name="Comma 45" xfId="62"/>
    <cellStyle name="Comma 46" xfId="63"/>
    <cellStyle name="Comma 47" xfId="64"/>
    <cellStyle name="Comma 48" xfId="65"/>
    <cellStyle name="Comma 49" xfId="66"/>
    <cellStyle name="Comma 5" xfId="5"/>
    <cellStyle name="Comma 5 2" xfId="211"/>
    <cellStyle name="Comma 5 4" xfId="212"/>
    <cellStyle name="Comma 50" xfId="67"/>
    <cellStyle name="Comma 51" xfId="68"/>
    <cellStyle name="Comma 52" xfId="69"/>
    <cellStyle name="Comma 53" xfId="70"/>
    <cellStyle name="Comma 54" xfId="71"/>
    <cellStyle name="Comma 55" xfId="72"/>
    <cellStyle name="Comma 56" xfId="73"/>
    <cellStyle name="Comma 57" xfId="74"/>
    <cellStyle name="Comma 58" xfId="75"/>
    <cellStyle name="Comma 58 2" xfId="213"/>
    <cellStyle name="Comma 59" xfId="76"/>
    <cellStyle name="Comma 6" xfId="11"/>
    <cellStyle name="Comma 60" xfId="77"/>
    <cellStyle name="Comma 60 2" xfId="214"/>
    <cellStyle name="Comma 61" xfId="78"/>
    <cellStyle name="Comma 62" xfId="79"/>
    <cellStyle name="Comma 63" xfId="80"/>
    <cellStyle name="Comma 64" xfId="81"/>
    <cellStyle name="Comma 65" xfId="82"/>
    <cellStyle name="Comma 66" xfId="83"/>
    <cellStyle name="Comma 67" xfId="84"/>
    <cellStyle name="Comma 68" xfId="85"/>
    <cellStyle name="Comma 69" xfId="86"/>
    <cellStyle name="Comma 7" xfId="87"/>
    <cellStyle name="Comma 70" xfId="88"/>
    <cellStyle name="Comma 71" xfId="89"/>
    <cellStyle name="Comma 72" xfId="90"/>
    <cellStyle name="Comma 72 2" xfId="215"/>
    <cellStyle name="Comma 73" xfId="91"/>
    <cellStyle name="Comma 74" xfId="92"/>
    <cellStyle name="Comma 75" xfId="93"/>
    <cellStyle name="Comma 76" xfId="94"/>
    <cellStyle name="Comma 76 2" xfId="216"/>
    <cellStyle name="Comma 77" xfId="95"/>
    <cellStyle name="Comma 78" xfId="96"/>
    <cellStyle name="Comma 78 2" xfId="217"/>
    <cellStyle name="Comma 79" xfId="97"/>
    <cellStyle name="Comma 79 2" xfId="218"/>
    <cellStyle name="Comma 8" xfId="98"/>
    <cellStyle name="Comma 80" xfId="99"/>
    <cellStyle name="Comma 81" xfId="100"/>
    <cellStyle name="Comma 81 2" xfId="219"/>
    <cellStyle name="Comma 82" xfId="101"/>
    <cellStyle name="Comma 83" xfId="102"/>
    <cellStyle name="Comma 84" xfId="103"/>
    <cellStyle name="Comma 84 10" xfId="385"/>
    <cellStyle name="Comma 84 11" xfId="386"/>
    <cellStyle name="Comma 84 11 2" xfId="387"/>
    <cellStyle name="Comma 84 12" xfId="388"/>
    <cellStyle name="Comma 84 13" xfId="389"/>
    <cellStyle name="Comma 84 2" xfId="390"/>
    <cellStyle name="Comma 84 3" xfId="391"/>
    <cellStyle name="Comma 84 4" xfId="392"/>
    <cellStyle name="Comma 84 5" xfId="393"/>
    <cellStyle name="Comma 84 6" xfId="394"/>
    <cellStyle name="Comma 84 7" xfId="395"/>
    <cellStyle name="Comma 84 8" xfId="396"/>
    <cellStyle name="Comma 84 9" xfId="397"/>
    <cellStyle name="Comma 85" xfId="104"/>
    <cellStyle name="Comma 86" xfId="398"/>
    <cellStyle name="Comma 87" xfId="399"/>
    <cellStyle name="Comma 88" xfId="400"/>
    <cellStyle name="Comma 89" xfId="401"/>
    <cellStyle name="Comma 9" xfId="105"/>
    <cellStyle name="Comma 90" xfId="10"/>
    <cellStyle name="Comma 91" xfId="402"/>
    <cellStyle name="Comma 92" xfId="403"/>
    <cellStyle name="Comma 93" xfId="404"/>
    <cellStyle name="Comma 94" xfId="405"/>
    <cellStyle name="Comma 95" xfId="406"/>
    <cellStyle name="Comma 96" xfId="407"/>
    <cellStyle name="Comma 97" xfId="408"/>
    <cellStyle name="Comma 98" xfId="409"/>
    <cellStyle name="Comma 99" xfId="410"/>
    <cellStyle name="Comma0" xfId="220"/>
    <cellStyle name="Comma0 2" xfId="221"/>
    <cellStyle name="Comma0 3" xfId="222"/>
    <cellStyle name="Currency [00]" xfId="223"/>
    <cellStyle name="Currency0" xfId="224"/>
    <cellStyle name="Currency0 2" xfId="225"/>
    <cellStyle name="Currency0 3" xfId="226"/>
    <cellStyle name="Date" xfId="106"/>
    <cellStyle name="Date 2" xfId="227"/>
    <cellStyle name="Date 3" xfId="228"/>
    <cellStyle name="Date Short" xfId="229"/>
    <cellStyle name="DELTA" xfId="230"/>
    <cellStyle name="Dezimal [0]_AR_CC_Eko-zwgw_Monthly Report_12_01" xfId="107"/>
    <cellStyle name="Dezimal_AR_CC_Eko-zwgw_Monthly Report_12_01" xfId="108"/>
    <cellStyle name="Enter Currency (0)" xfId="231"/>
    <cellStyle name="Enter Currency (2)" xfId="232"/>
    <cellStyle name="Enter Units (0)" xfId="233"/>
    <cellStyle name="Enter Units (1)" xfId="234"/>
    <cellStyle name="Enter Units (2)" xfId="235"/>
    <cellStyle name="Fixed" xfId="109"/>
    <cellStyle name="Fixed 2" xfId="236"/>
    <cellStyle name="Fixed 3" xfId="237"/>
    <cellStyle name="FIYAT" xfId="238"/>
    <cellStyle name="Flag" xfId="239"/>
    <cellStyle name="GRUP" xfId="240"/>
    <cellStyle name="HEADER" xfId="241"/>
    <cellStyle name="Header1" xfId="242"/>
    <cellStyle name="HEADER2" xfId="243"/>
    <cellStyle name="Heading1" xfId="110"/>
    <cellStyle name="Heading2" xfId="111"/>
    <cellStyle name="Heading3" xfId="244"/>
    <cellStyle name="Heading4" xfId="245"/>
    <cellStyle name="Horizontal" xfId="246"/>
    <cellStyle name="Horizontal 2" xfId="247"/>
    <cellStyle name="Horizontal 3" xfId="248"/>
    <cellStyle name="Link Currency (0)" xfId="249"/>
    <cellStyle name="Link Currency (2)" xfId="250"/>
    <cellStyle name="Link Units (0)" xfId="251"/>
    <cellStyle name="Link Units (1)" xfId="252"/>
    <cellStyle name="Link Units (2)" xfId="253"/>
    <cellStyle name="MAINHEADER" xfId="254"/>
    <cellStyle name="MARKA" xfId="255"/>
    <cellStyle name="Millares [0]_detalle" xfId="256"/>
    <cellStyle name="Millares_detalle" xfId="257"/>
    <cellStyle name="MODEL" xfId="258"/>
    <cellStyle name="Moneda [0]_detalle" xfId="259"/>
    <cellStyle name="Moneda_detalle" xfId="260"/>
    <cellStyle name="Normal" xfId="0" builtinId="0"/>
    <cellStyle name="Normal 10" xfId="112"/>
    <cellStyle name="Normal 11" xfId="113"/>
    <cellStyle name="Normal 12" xfId="261"/>
    <cellStyle name="Normal 13" xfId="262"/>
    <cellStyle name="Normal 14" xfId="263"/>
    <cellStyle name="Normal 15" xfId="264"/>
    <cellStyle name="Normal 16" xfId="265"/>
    <cellStyle name="Normal 17" xfId="266"/>
    <cellStyle name="Normal 18" xfId="267"/>
    <cellStyle name="Normal 19" xfId="268"/>
    <cellStyle name="Normal 2" xfId="6"/>
    <cellStyle name="Normal 2 2" xfId="114"/>
    <cellStyle name="Normal 2 2 2" xfId="269"/>
    <cellStyle name="Normal 2 2 3" xfId="411"/>
    <cellStyle name="Normal 2 2 4" xfId="412"/>
    <cellStyle name="Normal 2 2 5" xfId="418"/>
    <cellStyle name="Normal 2 3" xfId="115"/>
    <cellStyle name="Normal 2 4" xfId="116"/>
    <cellStyle name="Normal 2 5" xfId="135"/>
    <cellStyle name="Normal 20" xfId="413"/>
    <cellStyle name="Normal 20 2" xfId="414"/>
    <cellStyle name="Normal 20 3" xfId="415"/>
    <cellStyle name="Normal 21" xfId="416"/>
    <cellStyle name="Normal 22" xfId="8"/>
    <cellStyle name="Normal 23" xfId="417"/>
    <cellStyle name="Normal 24" xfId="270"/>
    <cellStyle name="Normal 25" xfId="271"/>
    <cellStyle name="Normal 26" xfId="272"/>
    <cellStyle name="Normal 27" xfId="273"/>
    <cellStyle name="Normal 28" xfId="274"/>
    <cellStyle name="Normal 29" xfId="275"/>
    <cellStyle name="Normal 3" xfId="7"/>
    <cellStyle name="Normal 3 2" xfId="117"/>
    <cellStyle name="Normal 3 2 2" xfId="118"/>
    <cellStyle name="Normal 3 2 3" xfId="119"/>
    <cellStyle name="Normal 3 3" xfId="120"/>
    <cellStyle name="Normal 3 4" xfId="276"/>
    <cellStyle name="Normal 30" xfId="420"/>
    <cellStyle name="Normal 31" xfId="277"/>
    <cellStyle name="Normal 32" xfId="278"/>
    <cellStyle name="Normal 33" xfId="279"/>
    <cellStyle name="Normal 34" xfId="280"/>
    <cellStyle name="Normal 35" xfId="281"/>
    <cellStyle name="Normal 36" xfId="282"/>
    <cellStyle name="Normal 37" xfId="283"/>
    <cellStyle name="Normal 38" xfId="284"/>
    <cellStyle name="Normal 39" xfId="285"/>
    <cellStyle name="Normal 4" xfId="121"/>
    <cellStyle name="Normal 4 2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122"/>
    <cellStyle name="Normal 50" xfId="297"/>
    <cellStyle name="Normal 51" xfId="298"/>
    <cellStyle name="Normal 52" xfId="299"/>
    <cellStyle name="Normal 54" xfId="300"/>
    <cellStyle name="Normal 56" xfId="301"/>
    <cellStyle name="Normal 57" xfId="302"/>
    <cellStyle name="Normal 58" xfId="303"/>
    <cellStyle name="Normal 59" xfId="304"/>
    <cellStyle name="Normal 6" xfId="123"/>
    <cellStyle name="Normal 60" xfId="305"/>
    <cellStyle name="Normal 7" xfId="124"/>
    <cellStyle name="Normal 8" xfId="125"/>
    <cellStyle name="Normal 9" xfId="126"/>
    <cellStyle name="Normal_Budget - 7003 Data" xfId="9"/>
    <cellStyle name="NORMAL1" xfId="127"/>
    <cellStyle name="Note 10" xfId="306"/>
    <cellStyle name="Note 11" xfId="307"/>
    <cellStyle name="Note 12" xfId="308"/>
    <cellStyle name="Note 13" xfId="309"/>
    <cellStyle name="Note 14" xfId="310"/>
    <cellStyle name="Note 15" xfId="311"/>
    <cellStyle name="Note 16" xfId="312"/>
    <cellStyle name="Note 17" xfId="313"/>
    <cellStyle name="Note 18" xfId="314"/>
    <cellStyle name="Note 19" xfId="315"/>
    <cellStyle name="Note 2" xfId="316"/>
    <cellStyle name="Note 20" xfId="317"/>
    <cellStyle name="Note 21" xfId="318"/>
    <cellStyle name="Note 22" xfId="319"/>
    <cellStyle name="Note 23" xfId="320"/>
    <cellStyle name="Note 24" xfId="321"/>
    <cellStyle name="Note 25" xfId="322"/>
    <cellStyle name="Note 26" xfId="323"/>
    <cellStyle name="Note 27" xfId="324"/>
    <cellStyle name="Note 28" xfId="325"/>
    <cellStyle name="Note 29" xfId="326"/>
    <cellStyle name="Note 3" xfId="327"/>
    <cellStyle name="Note 30" xfId="328"/>
    <cellStyle name="Note 31" xfId="329"/>
    <cellStyle name="Note 32" xfId="330"/>
    <cellStyle name="Note 33" xfId="331"/>
    <cellStyle name="Note 34" xfId="332"/>
    <cellStyle name="Note 35" xfId="333"/>
    <cellStyle name="Note 36" xfId="334"/>
    <cellStyle name="Note 37" xfId="335"/>
    <cellStyle name="Note 38" xfId="336"/>
    <cellStyle name="Note 39" xfId="337"/>
    <cellStyle name="Note 4" xfId="338"/>
    <cellStyle name="Note 40" xfId="339"/>
    <cellStyle name="Note 41" xfId="340"/>
    <cellStyle name="Note 42" xfId="341"/>
    <cellStyle name="Note 43" xfId="342"/>
    <cellStyle name="Note 44" xfId="343"/>
    <cellStyle name="Note 45" xfId="344"/>
    <cellStyle name="Note 46" xfId="345"/>
    <cellStyle name="Note 47" xfId="346"/>
    <cellStyle name="Note 48" xfId="347"/>
    <cellStyle name="Note 49" xfId="348"/>
    <cellStyle name="Note 5" xfId="349"/>
    <cellStyle name="Note 6" xfId="350"/>
    <cellStyle name="Note 7" xfId="351"/>
    <cellStyle name="Note 8" xfId="352"/>
    <cellStyle name="Note 9" xfId="353"/>
    <cellStyle name="Œ…‹æØ‚è [0.00]_ALL" xfId="128"/>
    <cellStyle name="Œ…‹æØ‚è_ALL" xfId="129"/>
    <cellStyle name="Option" xfId="354"/>
    <cellStyle name="OptionHeading" xfId="355"/>
    <cellStyle name="ParaBirimi [0]_PERSONAL" xfId="356"/>
    <cellStyle name="ParaBirimi_PERSONAL" xfId="357"/>
    <cellStyle name="Percent [0]" xfId="358"/>
    <cellStyle name="Percent [00]" xfId="359"/>
    <cellStyle name="Percent 2" xfId="12"/>
    <cellStyle name="Percent 2 2" xfId="360"/>
    <cellStyle name="Percent 3" xfId="130"/>
    <cellStyle name="Percent 4" xfId="131"/>
    <cellStyle name="PrePop Currency (0)" xfId="361"/>
    <cellStyle name="PrePop Currency (2)" xfId="362"/>
    <cellStyle name="PrePop Units (0)" xfId="363"/>
    <cellStyle name="PrePop Units (1)" xfId="364"/>
    <cellStyle name="PrePop Units (2)" xfId="365"/>
    <cellStyle name="Price" xfId="366"/>
    <cellStyle name="Standard_AR_CC_Eko-zwgw_Monthly Report_12_01" xfId="132"/>
    <cellStyle name="Text Indent A" xfId="367"/>
    <cellStyle name="Text Indent B" xfId="368"/>
    <cellStyle name="Text Indent C" xfId="369"/>
    <cellStyle name="Total 2" xfId="370"/>
    <cellStyle name="Total 3" xfId="371"/>
    <cellStyle name="Unit" xfId="372"/>
    <cellStyle name="URUNKODU" xfId="373"/>
    <cellStyle name="URUNKODU 2" xfId="374"/>
    <cellStyle name="URUNKODU 3" xfId="375"/>
    <cellStyle name="Vertical" xfId="376"/>
    <cellStyle name="Vertical 2" xfId="377"/>
    <cellStyle name="Vertical 3" xfId="378"/>
    <cellStyle name="Währung [0]_AR_CC_Eko-zwgw_Monthly Report_12_01" xfId="133"/>
    <cellStyle name="Währung_AR_CC_Eko-zwgw_Monthly Report_12_01" xfId="134"/>
    <cellStyle name="千位分隔 2" xfId="379"/>
    <cellStyle name="千位分隔 3" xfId="380"/>
    <cellStyle name="常规_measurement sheet土方工程月进度报表" xfId="42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173355</xdr:colOff>
      <xdr:row>1</xdr:row>
      <xdr:rowOff>64770</xdr:rowOff>
    </xdr:from>
    <xdr:to>
      <xdr:col>5</xdr:col>
      <xdr:colOff>1123613</xdr:colOff>
      <xdr:row>1</xdr:row>
      <xdr:rowOff>369570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450205" y="483870"/>
          <a:ext cx="2455208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A-1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(a)</a:t>
          </a:r>
          <a:endParaRPr lang="en-US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</xdr:row>
      <xdr:rowOff>0</xdr:rowOff>
    </xdr:from>
    <xdr:to>
      <xdr:col>7</xdr:col>
      <xdr:colOff>1026458</xdr:colOff>
      <xdr:row>1</xdr:row>
      <xdr:rowOff>281940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35A3E7-7400-4F45-965B-7D3E3D7AA696}"/>
            </a:ext>
          </a:extLst>
        </xdr:cNvPr>
        <xdr:cNvSpPr txBox="1"/>
      </xdr:nvSpPr>
      <xdr:spPr>
        <a:xfrm>
          <a:off x="4646295" y="438150"/>
          <a:ext cx="1837988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ANNEX-A-2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</xdr:row>
      <xdr:rowOff>0</xdr:rowOff>
    </xdr:from>
    <xdr:to>
      <xdr:col>7</xdr:col>
      <xdr:colOff>1026458</xdr:colOff>
      <xdr:row>1</xdr:row>
      <xdr:rowOff>281940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D8DA3D-B795-4183-AE26-A96D4E8B7A1F}"/>
            </a:ext>
          </a:extLst>
        </xdr:cNvPr>
        <xdr:cNvSpPr txBox="1"/>
      </xdr:nvSpPr>
      <xdr:spPr>
        <a:xfrm>
          <a:off x="4646295" y="438150"/>
          <a:ext cx="1837988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ANNEX-A-2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</xdr:row>
      <xdr:rowOff>0</xdr:rowOff>
    </xdr:from>
    <xdr:to>
      <xdr:col>7</xdr:col>
      <xdr:colOff>1026458</xdr:colOff>
      <xdr:row>1</xdr:row>
      <xdr:rowOff>281940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9B902F-C9BC-4112-A1CA-A8C6DA5290BD}"/>
            </a:ext>
          </a:extLst>
        </xdr:cNvPr>
        <xdr:cNvSpPr txBox="1"/>
      </xdr:nvSpPr>
      <xdr:spPr>
        <a:xfrm>
          <a:off x="4646295" y="438150"/>
          <a:ext cx="1837988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ANNEX-A-2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1150620</xdr:colOff>
      <xdr:row>1</xdr:row>
      <xdr:rowOff>13335</xdr:rowOff>
    </xdr:from>
    <xdr:to>
      <xdr:col>4</xdr:col>
      <xdr:colOff>1018838</xdr:colOff>
      <xdr:row>2</xdr:row>
      <xdr:rowOff>93345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3579495" y="470535"/>
          <a:ext cx="1811318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ANNEX-A3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140017</xdr:colOff>
      <xdr:row>1</xdr:row>
      <xdr:rowOff>7620</xdr:rowOff>
    </xdr:from>
    <xdr:to>
      <xdr:col>5</xdr:col>
      <xdr:colOff>1120755</xdr:colOff>
      <xdr:row>2</xdr:row>
      <xdr:rowOff>22861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49A46D-75AC-4258-98E9-600CF8DEFEEA}"/>
            </a:ext>
          </a:extLst>
        </xdr:cNvPr>
        <xdr:cNvSpPr txBox="1"/>
      </xdr:nvSpPr>
      <xdr:spPr>
        <a:xfrm>
          <a:off x="4426267" y="274320"/>
          <a:ext cx="1837988" cy="281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ANNEX-A3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140017</xdr:colOff>
      <xdr:row>1</xdr:row>
      <xdr:rowOff>7620</xdr:rowOff>
    </xdr:from>
    <xdr:to>
      <xdr:col>5</xdr:col>
      <xdr:colOff>1120755</xdr:colOff>
      <xdr:row>2</xdr:row>
      <xdr:rowOff>22861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913B12-BF62-403E-95BE-A0B08AEB068C}"/>
            </a:ext>
          </a:extLst>
        </xdr:cNvPr>
        <xdr:cNvSpPr txBox="1"/>
      </xdr:nvSpPr>
      <xdr:spPr>
        <a:xfrm>
          <a:off x="4426267" y="274320"/>
          <a:ext cx="1837988" cy="281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ANNEX-A3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140017</xdr:colOff>
      <xdr:row>1</xdr:row>
      <xdr:rowOff>7620</xdr:rowOff>
    </xdr:from>
    <xdr:to>
      <xdr:col>5</xdr:col>
      <xdr:colOff>1120755</xdr:colOff>
      <xdr:row>2</xdr:row>
      <xdr:rowOff>22861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C6FA29-DF95-4E3D-B084-CD1BB55AF8BE}"/>
            </a:ext>
          </a:extLst>
        </xdr:cNvPr>
        <xdr:cNvSpPr txBox="1"/>
      </xdr:nvSpPr>
      <xdr:spPr>
        <a:xfrm>
          <a:off x="4426267" y="274320"/>
          <a:ext cx="1837988" cy="281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ANNEX-A3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140017</xdr:colOff>
      <xdr:row>1</xdr:row>
      <xdr:rowOff>7620</xdr:rowOff>
    </xdr:from>
    <xdr:to>
      <xdr:col>5</xdr:col>
      <xdr:colOff>1120755</xdr:colOff>
      <xdr:row>2</xdr:row>
      <xdr:rowOff>22861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79E871-F2B7-4BE4-842E-4B8A5E123A95}"/>
            </a:ext>
          </a:extLst>
        </xdr:cNvPr>
        <xdr:cNvSpPr txBox="1"/>
      </xdr:nvSpPr>
      <xdr:spPr>
        <a:xfrm>
          <a:off x="4426267" y="274320"/>
          <a:ext cx="1837988" cy="281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ANNEX-A3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140017</xdr:colOff>
      <xdr:row>1</xdr:row>
      <xdr:rowOff>7620</xdr:rowOff>
    </xdr:from>
    <xdr:to>
      <xdr:col>5</xdr:col>
      <xdr:colOff>1120755</xdr:colOff>
      <xdr:row>2</xdr:row>
      <xdr:rowOff>22861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B09BC1-3256-49D1-9E9A-85932446295F}"/>
            </a:ext>
          </a:extLst>
        </xdr:cNvPr>
        <xdr:cNvSpPr txBox="1"/>
      </xdr:nvSpPr>
      <xdr:spPr>
        <a:xfrm>
          <a:off x="4426267" y="274320"/>
          <a:ext cx="1837988" cy="281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ANNEX-A3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140017</xdr:colOff>
      <xdr:row>1</xdr:row>
      <xdr:rowOff>7620</xdr:rowOff>
    </xdr:from>
    <xdr:to>
      <xdr:col>5</xdr:col>
      <xdr:colOff>1120755</xdr:colOff>
      <xdr:row>2</xdr:row>
      <xdr:rowOff>22861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FABC35-07FA-4DF1-9E30-F76E06E65EF4}"/>
            </a:ext>
          </a:extLst>
        </xdr:cNvPr>
        <xdr:cNvSpPr txBox="1"/>
      </xdr:nvSpPr>
      <xdr:spPr>
        <a:xfrm>
          <a:off x="4426267" y="274320"/>
          <a:ext cx="1837988" cy="281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ANNEX-A3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53788</xdr:colOff>
      <xdr:row>0</xdr:row>
      <xdr:rowOff>502024</xdr:rowOff>
    </xdr:from>
    <xdr:to>
      <xdr:col>5</xdr:col>
      <xdr:colOff>1004046</xdr:colOff>
      <xdr:row>1</xdr:row>
      <xdr:rowOff>295836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522259" y="600636"/>
          <a:ext cx="1864658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A-1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(b)</a:t>
          </a:r>
          <a:endParaRPr lang="en-US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140017</xdr:colOff>
      <xdr:row>1</xdr:row>
      <xdr:rowOff>7620</xdr:rowOff>
    </xdr:from>
    <xdr:to>
      <xdr:col>5</xdr:col>
      <xdr:colOff>1120755</xdr:colOff>
      <xdr:row>2</xdr:row>
      <xdr:rowOff>22861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C61C78-E5FD-4F20-96B0-115C819322A6}"/>
            </a:ext>
          </a:extLst>
        </xdr:cNvPr>
        <xdr:cNvSpPr txBox="1"/>
      </xdr:nvSpPr>
      <xdr:spPr>
        <a:xfrm>
          <a:off x="4426267" y="274320"/>
          <a:ext cx="1837988" cy="281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ANNEX-A3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115358</xdr:rowOff>
    </xdr:from>
    <xdr:to>
      <xdr:col>7</xdr:col>
      <xdr:colOff>2140883</xdr:colOff>
      <xdr:row>1</xdr:row>
      <xdr:rowOff>398356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18CB79-184D-4396-8F88-FF8A49960371}"/>
            </a:ext>
          </a:extLst>
        </xdr:cNvPr>
        <xdr:cNvSpPr txBox="1"/>
      </xdr:nvSpPr>
      <xdr:spPr>
        <a:xfrm>
          <a:off x="5915025" y="658283"/>
          <a:ext cx="1864658" cy="282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ANNEX-A4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153458</xdr:rowOff>
    </xdr:from>
    <xdr:to>
      <xdr:col>6</xdr:col>
      <xdr:colOff>2112308</xdr:colOff>
      <xdr:row>1</xdr:row>
      <xdr:rowOff>436456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29EEC2-3BC5-436C-AB59-7821A83B0371}"/>
            </a:ext>
          </a:extLst>
        </xdr:cNvPr>
        <xdr:cNvSpPr txBox="1"/>
      </xdr:nvSpPr>
      <xdr:spPr>
        <a:xfrm>
          <a:off x="4914900" y="696383"/>
          <a:ext cx="1864658" cy="282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ANNEX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-</a:t>
          </a:r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A5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97155</xdr:colOff>
      <xdr:row>1</xdr:row>
      <xdr:rowOff>74295</xdr:rowOff>
    </xdr:from>
    <xdr:to>
      <xdr:col>7</xdr:col>
      <xdr:colOff>1047413</xdr:colOff>
      <xdr:row>1</xdr:row>
      <xdr:rowOff>379095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 txBox="1"/>
      </xdr:nvSpPr>
      <xdr:spPr>
        <a:xfrm>
          <a:off x="6850380" y="493395"/>
          <a:ext cx="2455208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A10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619125</xdr:colOff>
      <xdr:row>1</xdr:row>
      <xdr:rowOff>714375</xdr:rowOff>
    </xdr:from>
    <xdr:to>
      <xdr:col>23</xdr:col>
      <xdr:colOff>0</xdr:colOff>
      <xdr:row>1</xdr:row>
      <xdr:rowOff>1123950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 txBox="1"/>
      </xdr:nvSpPr>
      <xdr:spPr>
        <a:xfrm>
          <a:off x="13573125" y="1217295"/>
          <a:ext cx="2735580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1" u="sng"/>
            <a:t>Jan 2012~ Jan-2013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240030</xdr:colOff>
      <xdr:row>1</xdr:row>
      <xdr:rowOff>60960</xdr:rowOff>
    </xdr:from>
    <xdr:to>
      <xdr:col>4</xdr:col>
      <xdr:colOff>1114088</xdr:colOff>
      <xdr:row>1</xdr:row>
      <xdr:rowOff>365760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4126230" y="480060"/>
          <a:ext cx="1836083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A-1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(c)</a:t>
          </a:r>
          <a:endParaRPr lang="en-US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2</xdr:row>
      <xdr:rowOff>69057</xdr:rowOff>
    </xdr:from>
    <xdr:to>
      <xdr:col>7</xdr:col>
      <xdr:colOff>1255058</xdr:colOff>
      <xdr:row>3</xdr:row>
      <xdr:rowOff>66114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286625" y="557213"/>
          <a:ext cx="1826558" cy="461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A-1(d)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1310640</xdr:colOff>
      <xdr:row>1</xdr:row>
      <xdr:rowOff>91440</xdr:rowOff>
    </xdr:from>
    <xdr:to>
      <xdr:col>4</xdr:col>
      <xdr:colOff>1178858</xdr:colOff>
      <xdr:row>1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3810000" y="426720"/>
          <a:ext cx="1864658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ANNEX-A-2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</xdr:row>
      <xdr:rowOff>0</xdr:rowOff>
    </xdr:from>
    <xdr:to>
      <xdr:col>7</xdr:col>
      <xdr:colOff>1026458</xdr:colOff>
      <xdr:row>1</xdr:row>
      <xdr:rowOff>281940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496B6B-CD09-4BEB-A451-104D4A19E754}"/>
            </a:ext>
          </a:extLst>
        </xdr:cNvPr>
        <xdr:cNvSpPr txBox="1"/>
      </xdr:nvSpPr>
      <xdr:spPr>
        <a:xfrm>
          <a:off x="4017645" y="438150"/>
          <a:ext cx="1837988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ANNEX-A-2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</xdr:row>
      <xdr:rowOff>0</xdr:rowOff>
    </xdr:from>
    <xdr:to>
      <xdr:col>7</xdr:col>
      <xdr:colOff>1026458</xdr:colOff>
      <xdr:row>1</xdr:row>
      <xdr:rowOff>281940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565CAF-FDDB-492C-953D-33682CD322CC}"/>
            </a:ext>
          </a:extLst>
        </xdr:cNvPr>
        <xdr:cNvSpPr txBox="1"/>
      </xdr:nvSpPr>
      <xdr:spPr>
        <a:xfrm>
          <a:off x="4646295" y="438150"/>
          <a:ext cx="1837988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ANNEX-A-2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</xdr:row>
      <xdr:rowOff>0</xdr:rowOff>
    </xdr:from>
    <xdr:to>
      <xdr:col>7</xdr:col>
      <xdr:colOff>1026458</xdr:colOff>
      <xdr:row>1</xdr:row>
      <xdr:rowOff>281940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8522FC-662C-43D0-994A-DF42ACA6FDF4}"/>
            </a:ext>
          </a:extLst>
        </xdr:cNvPr>
        <xdr:cNvSpPr txBox="1"/>
      </xdr:nvSpPr>
      <xdr:spPr>
        <a:xfrm>
          <a:off x="4646295" y="438150"/>
          <a:ext cx="1837988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ANNEX-A-2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</xdr:row>
      <xdr:rowOff>0</xdr:rowOff>
    </xdr:from>
    <xdr:to>
      <xdr:col>7</xdr:col>
      <xdr:colOff>1026458</xdr:colOff>
      <xdr:row>1</xdr:row>
      <xdr:rowOff>281940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6A3ACB-291E-411E-AB94-1730AAFD2198}"/>
            </a:ext>
          </a:extLst>
        </xdr:cNvPr>
        <xdr:cNvSpPr txBox="1"/>
      </xdr:nvSpPr>
      <xdr:spPr>
        <a:xfrm>
          <a:off x="4646295" y="438150"/>
          <a:ext cx="1837988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ANNEX-A-2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SHAR%20(G)\WAH%20GATE-7009\BUDGET\PKG\1286m\1286m%2016%20mont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SHAR%20(G)\WAH%20GATE-7009\BUDGET\PKG\1286m\1286m%2016%20mont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KC-5/Section%20C/IPC/Approved%20IPC's/IPC%20%23%20C-3%20(After%20MOU)%20Checked%20by%20Bzdar%20sb%20(Final)/IPC%20NO-C-03,%2022-May-20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Drive\Outlook\COST%20OF%20IDLE%20EQPT(124%20DAYS)%2028-SEP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BL-J10"/>
      <sheetName val="#REF"/>
      <sheetName val="PipWT"/>
      <sheetName val="BQ Working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BL-J10"/>
      <sheetName val="#REF"/>
      <sheetName val="PipWT"/>
      <sheetName val="BQ Working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DUCTIONS"/>
      <sheetName val="PAYMENT SUMMARY"/>
      <sheetName val="BILL SUMMARY"/>
      <sheetName val="BILLS_DETAIL"/>
      <sheetName val="ESCALATION SUMMARY"/>
      <sheetName val="ESC_LABOUR"/>
      <sheetName val="ESC_FUEL"/>
      <sheetName val="ESC_MATERIAL"/>
      <sheetName val="ESC_MAT-CEMENT"/>
      <sheetName val="ESC_MAT-STEEL"/>
      <sheetName val="2.1_DETAIL"/>
      <sheetName val="2.1__CROSS"/>
      <sheetName val="2.3"/>
      <sheetName val=".2.4"/>
      <sheetName val="2.7"/>
      <sheetName val="2.8"/>
      <sheetName val="2.9"/>
      <sheetName val="2.10a"/>
      <sheetName val="2.10b"/>
      <sheetName val="2.11"/>
      <sheetName val="2.19"/>
      <sheetName val="3.1"/>
      <sheetName val="3.2"/>
      <sheetName val="3.3"/>
      <sheetName val="3.4"/>
      <sheetName val="3.5"/>
      <sheetName val="3.7"/>
      <sheetName val="3.8"/>
      <sheetName val="3.9"/>
      <sheetName val="3.10"/>
      <sheetName val="3.11"/>
      <sheetName val="3.12 "/>
      <sheetName val="3.13 (3)"/>
      <sheetName val="3.13"/>
      <sheetName val="3.14"/>
      <sheetName val="3.15"/>
      <sheetName val="3.17"/>
      <sheetName val="3.18"/>
      <sheetName val="320A"/>
      <sheetName val="3.20"/>
      <sheetName val="3.21"/>
      <sheetName val="3.22"/>
      <sheetName val="3.26"/>
      <sheetName val="4.1"/>
      <sheetName val="4.2"/>
      <sheetName val="4.3"/>
      <sheetName val="4.4"/>
      <sheetName val="4.5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7.4"/>
      <sheetName val="7.9"/>
      <sheetName val="7.10"/>
      <sheetName val="7.18"/>
      <sheetName val="7.19"/>
      <sheetName val="7.20"/>
      <sheetName val="7.21"/>
      <sheetName val="10.1"/>
      <sheetName val="10.3"/>
      <sheetName val="SECURED ADVANCE"/>
      <sheetName val="VO-2, WORK DONE SUMMARY"/>
      <sheetName val="VO-2, PAYMENT DETAIL"/>
      <sheetName val="PLUGS"/>
      <sheetName val="VO 3, WORK DONE SUMMARY"/>
      <sheetName val="VO3, PAYMENT DETAIL"/>
    </sheetNames>
    <sheetDataSet>
      <sheetData sheetId="0" refreshError="1"/>
      <sheetData sheetId="1" refreshError="1"/>
      <sheetData sheetId="2" refreshError="1"/>
      <sheetData sheetId="3">
        <row r="38">
          <cell r="L38">
            <v>199.14666666666017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53">
          <cell r="L53">
            <v>0</v>
          </cell>
        </row>
        <row r="68">
          <cell r="L68">
            <v>0</v>
          </cell>
        </row>
        <row r="71">
          <cell r="L71">
            <v>154</v>
          </cell>
        </row>
        <row r="72">
          <cell r="L72">
            <v>509.04999999999927</v>
          </cell>
        </row>
        <row r="73">
          <cell r="L73">
            <v>2.0000000006348273E-4</v>
          </cell>
        </row>
        <row r="74">
          <cell r="L74">
            <v>9.0099999999999909</v>
          </cell>
        </row>
        <row r="81">
          <cell r="L81">
            <v>0</v>
          </cell>
        </row>
        <row r="83">
          <cell r="L83">
            <v>0</v>
          </cell>
        </row>
        <row r="120">
          <cell r="L120">
            <v>0</v>
          </cell>
        </row>
        <row r="123">
          <cell r="L123">
            <v>0</v>
          </cell>
        </row>
        <row r="124">
          <cell r="L124">
            <v>0</v>
          </cell>
        </row>
        <row r="125">
          <cell r="L125">
            <v>0</v>
          </cell>
        </row>
        <row r="126">
          <cell r="L126">
            <v>0</v>
          </cell>
        </row>
        <row r="145">
          <cell r="L145">
            <v>0</v>
          </cell>
        </row>
      </sheetData>
      <sheetData sheetId="4">
        <row r="5">
          <cell r="E5" t="str">
            <v>April, 2012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-E-COST (DEP)"/>
      <sheetName val="FEB-13"/>
      <sheetName val="MAR-13"/>
      <sheetName val="APR-13"/>
      <sheetName val="MAY-13"/>
      <sheetName val="JUN-13"/>
    </sheetNames>
    <sheetDataSet>
      <sheetData sheetId="0">
        <row r="7">
          <cell r="B7" t="str">
            <v>Excavator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2"/>
  <sheetViews>
    <sheetView tabSelected="1" zoomScale="85" zoomScaleNormal="85" zoomScaleSheetLayoutView="85" workbookViewId="0">
      <pane xSplit="3" ySplit="4" topLeftCell="D5" activePane="bottomRight" state="frozen"/>
      <selection activeCell="F16" sqref="F16"/>
      <selection pane="topRight" activeCell="F16" sqref="F16"/>
      <selection pane="bottomLeft" activeCell="F16" sqref="F16"/>
      <selection pane="bottomRight" activeCell="K6" sqref="K6:L6"/>
    </sheetView>
  </sheetViews>
  <sheetFormatPr defaultColWidth="8.88671875" defaultRowHeight="13.8"/>
  <cols>
    <col min="1" max="1" width="9" style="471" bestFit="1" customWidth="1"/>
    <col min="2" max="2" width="18.109375" style="471" customWidth="1"/>
    <col min="3" max="3" width="28.6640625" style="471" customWidth="1"/>
    <col min="4" max="5" width="4.5546875" style="471" customWidth="1"/>
    <col min="6" max="6" width="32.44140625" style="488" customWidth="1"/>
    <col min="7" max="7" width="7.5546875" style="488" customWidth="1"/>
    <col min="8" max="8" width="15.88671875" style="488" customWidth="1"/>
    <col min="9" max="9" width="16.109375" style="488" customWidth="1"/>
    <col min="10" max="16384" width="8.88671875" style="471"/>
  </cols>
  <sheetData>
    <row r="1" spans="1:9" ht="33" customHeight="1">
      <c r="A1" s="514" t="s">
        <v>375</v>
      </c>
      <c r="B1" s="469"/>
      <c r="C1" s="469"/>
      <c r="D1" s="469"/>
      <c r="E1" s="469"/>
      <c r="F1" s="469"/>
      <c r="G1" s="469"/>
      <c r="H1" s="469"/>
      <c r="I1" s="470"/>
    </row>
    <row r="2" spans="1:9" ht="33" customHeight="1">
      <c r="A2" s="514" t="s">
        <v>343</v>
      </c>
      <c r="B2" s="472"/>
      <c r="C2" s="472"/>
      <c r="D2" s="585"/>
      <c r="E2" s="472"/>
      <c r="F2" s="472"/>
      <c r="G2" s="472"/>
      <c r="H2" s="472"/>
      <c r="I2" s="473"/>
    </row>
    <row r="3" spans="1:9" ht="33" customHeight="1" thickBot="1">
      <c r="A3" s="514" t="s">
        <v>400</v>
      </c>
      <c r="B3" s="472"/>
      <c r="C3" s="472"/>
      <c r="D3" s="472"/>
      <c r="E3" s="472"/>
      <c r="F3" s="472"/>
      <c r="G3" s="472"/>
      <c r="H3" s="472"/>
      <c r="I3" s="473"/>
    </row>
    <row r="4" spans="1:9" s="479" customFormat="1" ht="51.6" customHeight="1" thickBot="1">
      <c r="A4" s="474" t="s">
        <v>248</v>
      </c>
      <c r="B4" s="475" t="s">
        <v>261</v>
      </c>
      <c r="C4" s="475"/>
      <c r="D4" s="475"/>
      <c r="E4" s="475"/>
      <c r="F4" s="513" t="s">
        <v>401</v>
      </c>
      <c r="G4" s="476"/>
      <c r="H4" s="477" t="s">
        <v>61</v>
      </c>
      <c r="I4" s="478"/>
    </row>
    <row r="5" spans="1:9" ht="20.399999999999999">
      <c r="A5" s="480"/>
      <c r="B5" s="572"/>
      <c r="C5" s="572"/>
      <c r="D5" s="572"/>
      <c r="E5" s="587"/>
      <c r="F5" s="573"/>
      <c r="G5" s="574"/>
      <c r="H5" s="575"/>
      <c r="I5" s="481"/>
    </row>
    <row r="6" spans="1:9" s="484" customFormat="1" ht="44.1" customHeight="1">
      <c r="A6" s="482">
        <v>1</v>
      </c>
      <c r="B6" s="666" t="s">
        <v>109</v>
      </c>
      <c r="C6" s="667"/>
      <c r="D6" s="667"/>
      <c r="E6" s="668"/>
      <c r="F6" s="576">
        <f>SUM(F7:F10)</f>
        <v>29495545.336306207</v>
      </c>
      <c r="G6" s="577"/>
      <c r="H6" s="583" t="s">
        <v>264</v>
      </c>
      <c r="I6" s="483"/>
    </row>
    <row r="7" spans="1:9" ht="44.1" customHeight="1">
      <c r="A7" s="485"/>
      <c r="B7" s="669" t="str">
        <f>'SITE FACILITY'!A3</f>
        <v>a) SITE FACILITIES EXPENSES</v>
      </c>
      <c r="C7" s="670"/>
      <c r="D7" s="670"/>
      <c r="E7" s="671"/>
      <c r="F7" s="578">
        <f>'SITE FACILITY'!F22</f>
        <v>6525000</v>
      </c>
      <c r="G7" s="574"/>
      <c r="H7" s="584" t="s">
        <v>267</v>
      </c>
      <c r="I7" s="481">
        <v>0</v>
      </c>
    </row>
    <row r="8" spans="1:9" ht="44.1" customHeight="1">
      <c r="A8" s="485"/>
      <c r="B8" s="669" t="str">
        <f>VEHICLES!A3</f>
        <v>b) VEHICLE  EXPENSES</v>
      </c>
      <c r="C8" s="670"/>
      <c r="D8" s="670"/>
      <c r="E8" s="671"/>
      <c r="F8" s="578">
        <f>VEHICLES!F14</f>
        <v>5625000</v>
      </c>
      <c r="G8" s="574"/>
      <c r="H8" s="584" t="s">
        <v>269</v>
      </c>
      <c r="I8" s="481">
        <v>0</v>
      </c>
    </row>
    <row r="9" spans="1:9" ht="44.1" customHeight="1">
      <c r="A9" s="485"/>
      <c r="B9" s="669" t="str">
        <f>'GEN OH'!A3</f>
        <v>c) GENERAL OVER HEAD COST</v>
      </c>
      <c r="C9" s="670"/>
      <c r="D9" s="670"/>
      <c r="E9" s="671"/>
      <c r="F9" s="578">
        <f>'GEN OH'!E14</f>
        <v>3762500</v>
      </c>
      <c r="G9" s="574"/>
      <c r="H9" s="584" t="s">
        <v>268</v>
      </c>
      <c r="I9" s="481">
        <v>0</v>
      </c>
    </row>
    <row r="10" spans="1:9" ht="44.1" customHeight="1">
      <c r="A10" s="485"/>
      <c r="B10" s="669" t="s">
        <v>373</v>
      </c>
      <c r="C10" s="670"/>
      <c r="D10" s="670"/>
      <c r="E10" s="671"/>
      <c r="F10" s="578">
        <f>'HO-MULTAN'!G25</f>
        <v>13583045.336306207</v>
      </c>
      <c r="G10" s="574"/>
      <c r="H10" s="584" t="s">
        <v>374</v>
      </c>
      <c r="I10" s="481">
        <v>0</v>
      </c>
    </row>
    <row r="11" spans="1:9" s="484" customFormat="1" ht="44.1" customHeight="1">
      <c r="A11" s="482">
        <v>2</v>
      </c>
      <c r="B11" s="666" t="s">
        <v>368</v>
      </c>
      <c r="C11" s="666"/>
      <c r="D11" s="666"/>
      <c r="E11" s="672"/>
      <c r="F11" s="576">
        <f>'EQPT COST-SUMMARY'!D13</f>
        <v>35710769.230769232</v>
      </c>
      <c r="G11" s="577"/>
      <c r="H11" s="583" t="s">
        <v>265</v>
      </c>
      <c r="I11" s="486">
        <v>0</v>
      </c>
    </row>
    <row r="12" spans="1:9" s="484" customFormat="1" ht="44.1" customHeight="1">
      <c r="A12" s="482">
        <v>4</v>
      </c>
      <c r="B12" s="666" t="s">
        <v>367</v>
      </c>
      <c r="C12" s="666"/>
      <c r="D12" s="666"/>
      <c r="E12" s="672"/>
      <c r="F12" s="579">
        <f>'MDS COST-SUMMARY'!D13</f>
        <v>24780000</v>
      </c>
      <c r="G12" s="577"/>
      <c r="H12" s="583" t="s">
        <v>266</v>
      </c>
      <c r="I12" s="486">
        <v>0</v>
      </c>
    </row>
    <row r="13" spans="1:9" s="484" customFormat="1" ht="44.1" customHeight="1">
      <c r="A13" s="482">
        <v>5</v>
      </c>
      <c r="B13" s="666" t="s">
        <v>333</v>
      </c>
      <c r="C13" s="666"/>
      <c r="D13" s="666"/>
      <c r="E13" s="672"/>
      <c r="F13" s="576">
        <f>'PERFORMANCE GUARANTEE'!G12</f>
        <v>8240338.0332000004</v>
      </c>
      <c r="G13" s="577"/>
      <c r="H13" s="583" t="s">
        <v>342</v>
      </c>
      <c r="I13" s="483"/>
    </row>
    <row r="14" spans="1:9" s="484" customFormat="1" ht="44.1" customHeight="1">
      <c r="A14" s="482">
        <v>6</v>
      </c>
      <c r="B14" s="666" t="s">
        <v>332</v>
      </c>
      <c r="C14" s="666"/>
      <c r="D14" s="666"/>
      <c r="E14" s="672"/>
      <c r="F14" s="576">
        <f>INSURANCE!F12</f>
        <v>1216210.0416666667</v>
      </c>
      <c r="G14" s="577"/>
      <c r="H14" s="583" t="s">
        <v>370</v>
      </c>
      <c r="I14" s="483"/>
    </row>
    <row r="15" spans="1:9" s="484" customFormat="1" ht="29.1" customHeight="1" thickBot="1">
      <c r="A15" s="487"/>
      <c r="B15" s="580" t="s">
        <v>263</v>
      </c>
      <c r="C15" s="580"/>
      <c r="D15" s="580"/>
      <c r="E15" s="586"/>
      <c r="F15" s="581">
        <f>SUM(F11:F14,F6)</f>
        <v>99442862.641942114</v>
      </c>
      <c r="G15" s="581"/>
      <c r="H15" s="582"/>
      <c r="I15" s="483"/>
    </row>
    <row r="16" spans="1:9" s="484" customFormat="1" ht="29.1" customHeight="1">
      <c r="A16" s="471"/>
      <c r="B16" s="471"/>
      <c r="C16" s="471"/>
      <c r="D16" s="471"/>
      <c r="E16" s="471"/>
      <c r="F16" s="488"/>
      <c r="G16" s="488"/>
      <c r="H16" s="488"/>
      <c r="I16" s="483"/>
    </row>
    <row r="17" spans="1:9" s="484" customFormat="1" ht="21.6" customHeight="1">
      <c r="A17" s="471"/>
      <c r="B17" s="471"/>
      <c r="C17" s="471"/>
      <c r="D17" s="471"/>
      <c r="E17" s="471"/>
      <c r="F17" s="488"/>
      <c r="G17" s="488"/>
      <c r="H17" s="488"/>
      <c r="I17" s="483"/>
    </row>
    <row r="21" spans="1:9">
      <c r="H21" s="566"/>
    </row>
    <row r="22" spans="1:9">
      <c r="H22" s="566"/>
    </row>
  </sheetData>
  <mergeCells count="9">
    <mergeCell ref="B6:E6"/>
    <mergeCell ref="B7:E7"/>
    <mergeCell ref="B8:E8"/>
    <mergeCell ref="B13:E13"/>
    <mergeCell ref="B14:E14"/>
    <mergeCell ref="B9:E9"/>
    <mergeCell ref="B11:E11"/>
    <mergeCell ref="B12:E12"/>
    <mergeCell ref="B10:E10"/>
  </mergeCells>
  <printOptions horizontalCentered="1"/>
  <pageMargins left="0" right="0.39370078740157483" top="0.55118110236220474" bottom="0" header="0.51181102362204722" footer="2.5590551181102366"/>
  <pageSetup paperSize="9" scale="8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183"/>
  <sheetViews>
    <sheetView view="pageBreakPreview" zoomScaleNormal="100" zoomScaleSheetLayoutView="100" workbookViewId="0">
      <pane xSplit="3" ySplit="4" topLeftCell="D5" activePane="bottomRight" state="frozen"/>
      <selection activeCell="G7" sqref="G7"/>
      <selection pane="topRight" activeCell="G7" sqref="G7"/>
      <selection pane="bottomLeft" activeCell="G7" sqref="G7"/>
      <selection pane="bottomRight" activeCell="H8" sqref="H8"/>
    </sheetView>
  </sheetViews>
  <sheetFormatPr defaultColWidth="8.88671875" defaultRowHeight="13.8"/>
  <cols>
    <col min="1" max="1" width="8.88671875" style="157"/>
    <col min="2" max="2" width="27.5546875" style="157" bestFit="1" customWidth="1"/>
    <col min="3" max="3" width="33.33203125" style="157" customWidth="1"/>
    <col min="4" max="4" width="10.44140625" style="158" customWidth="1"/>
    <col min="5" max="5" width="11.5546875" style="159" hidden="1" customWidth="1"/>
    <col min="6" max="6" width="11.5546875" style="159" customWidth="1"/>
    <col min="7" max="7" width="14" style="159" bestFit="1" customWidth="1"/>
    <col min="8" max="8" width="23.33203125" style="157" customWidth="1"/>
    <col min="9" max="16384" width="8.88671875" style="428"/>
  </cols>
  <sheetData>
    <row r="1" spans="1:8" ht="34.5" customHeight="1">
      <c r="A1" s="680" t="str">
        <f>SUMMARY!A1</f>
        <v>LOT NO-06, DUALIZATION OF HATTAR -HARIPUR ROAD SECTION (22 KM)</v>
      </c>
      <c r="B1" s="680"/>
      <c r="C1" s="680"/>
      <c r="D1" s="680"/>
      <c r="E1" s="680"/>
      <c r="F1" s="680"/>
      <c r="G1" s="680"/>
      <c r="H1" s="680"/>
    </row>
    <row r="2" spans="1:8" ht="33" customHeight="1">
      <c r="A2" s="681" t="str">
        <f>SUMMARY!A3</f>
        <v>IDLENESS OF RESOURCES CLAIM (JUL, 2018 ~ DEC, 2018)</v>
      </c>
      <c r="B2" s="681"/>
      <c r="C2" s="681"/>
      <c r="D2" s="681"/>
      <c r="E2" s="681"/>
      <c r="F2" s="681"/>
      <c r="G2" s="681"/>
      <c r="H2" s="681"/>
    </row>
    <row r="3" spans="1:8" ht="29.85" customHeight="1">
      <c r="A3" s="120"/>
      <c r="B3" s="120"/>
      <c r="C3" s="567"/>
      <c r="D3" s="121" t="s">
        <v>124</v>
      </c>
      <c r="E3" s="122"/>
      <c r="F3" s="122"/>
      <c r="G3" s="123"/>
      <c r="H3" s="124" t="s">
        <v>390</v>
      </c>
    </row>
    <row r="4" spans="1:8" ht="33.6" customHeight="1">
      <c r="A4" s="125" t="s">
        <v>12</v>
      </c>
      <c r="B4" s="125" t="s">
        <v>59</v>
      </c>
      <c r="C4" s="125" t="s">
        <v>36</v>
      </c>
      <c r="D4" s="126" t="s">
        <v>126</v>
      </c>
      <c r="E4" s="127" t="s">
        <v>15</v>
      </c>
      <c r="F4" s="127" t="s">
        <v>127</v>
      </c>
      <c r="G4" s="127" t="s">
        <v>62</v>
      </c>
      <c r="H4" s="125" t="s">
        <v>16</v>
      </c>
    </row>
    <row r="5" spans="1:8" s="430" customFormat="1" ht="23.1" customHeight="1">
      <c r="A5" s="128"/>
      <c r="B5" s="129"/>
      <c r="C5" s="130"/>
      <c r="D5" s="131"/>
      <c r="E5" s="132"/>
      <c r="F5" s="132"/>
      <c r="G5" s="132">
        <f>SUM(G6:G23)</f>
        <v>5182692.307692307</v>
      </c>
      <c r="H5" s="133"/>
    </row>
    <row r="6" spans="1:8" s="430" customFormat="1" ht="28.5" customHeight="1">
      <c r="A6" s="134">
        <f>COUNTA($B$6:B6)</f>
        <v>1</v>
      </c>
      <c r="B6" s="468" t="s">
        <v>17</v>
      </c>
      <c r="C6" s="569">
        <v>7</v>
      </c>
      <c r="D6" s="136">
        <f>100*C6</f>
        <v>700</v>
      </c>
      <c r="E6" s="137">
        <v>150000</v>
      </c>
      <c r="F6" s="138">
        <f>E6/208</f>
        <v>721.15384615384619</v>
      </c>
      <c r="G6" s="137">
        <f>F6*D6</f>
        <v>504807.69230769231</v>
      </c>
      <c r="H6" s="139"/>
    </row>
    <row r="7" spans="1:8" s="430" customFormat="1" ht="28.5" customHeight="1">
      <c r="A7" s="134">
        <f>COUNTA($B$6:B7)</f>
        <v>2</v>
      </c>
      <c r="B7" s="468" t="s">
        <v>378</v>
      </c>
      <c r="C7" s="570">
        <v>4</v>
      </c>
      <c r="D7" s="136">
        <f t="shared" ref="D7:D22" si="0">100*C7</f>
        <v>400</v>
      </c>
      <c r="E7" s="137">
        <v>350000</v>
      </c>
      <c r="F7" s="138">
        <f t="shared" ref="F7:F22" si="1">E7/208</f>
        <v>1682.6923076923076</v>
      </c>
      <c r="G7" s="137">
        <f t="shared" ref="G7:G22" si="2">F7*D7</f>
        <v>673076.92307692301</v>
      </c>
      <c r="H7" s="139"/>
    </row>
    <row r="8" spans="1:8" s="430" customFormat="1" ht="28.5" customHeight="1">
      <c r="A8" s="134">
        <f>COUNTA($B$6:B8)</f>
        <v>3</v>
      </c>
      <c r="B8" s="468" t="s">
        <v>275</v>
      </c>
      <c r="C8" s="569">
        <v>25</v>
      </c>
      <c r="D8" s="136">
        <f t="shared" si="0"/>
        <v>2500</v>
      </c>
      <c r="E8" s="137">
        <v>100000</v>
      </c>
      <c r="F8" s="138">
        <f>E8/208</f>
        <v>480.76923076923077</v>
      </c>
      <c r="G8" s="137">
        <f t="shared" si="2"/>
        <v>1201923.076923077</v>
      </c>
      <c r="H8" s="139"/>
    </row>
    <row r="9" spans="1:8" s="430" customFormat="1" ht="28.5" customHeight="1">
      <c r="A9" s="134">
        <f>COUNTA($B$6:B9)</f>
        <v>4</v>
      </c>
      <c r="B9" s="468" t="s">
        <v>379</v>
      </c>
      <c r="C9" s="569">
        <v>8</v>
      </c>
      <c r="D9" s="136">
        <f t="shared" si="0"/>
        <v>800</v>
      </c>
      <c r="E9" s="137">
        <v>150000</v>
      </c>
      <c r="F9" s="138">
        <f t="shared" si="1"/>
        <v>721.15384615384619</v>
      </c>
      <c r="G9" s="137">
        <f t="shared" si="2"/>
        <v>576923.07692307699</v>
      </c>
      <c r="H9" s="139"/>
    </row>
    <row r="10" spans="1:8" s="430" customFormat="1" ht="28.5" customHeight="1">
      <c r="A10" s="134">
        <f>COUNTA($B$6:B10)</f>
        <v>5</v>
      </c>
      <c r="B10" s="468" t="s">
        <v>380</v>
      </c>
      <c r="C10" s="569">
        <v>2</v>
      </c>
      <c r="D10" s="136">
        <f t="shared" si="0"/>
        <v>200</v>
      </c>
      <c r="E10" s="137">
        <v>220000</v>
      </c>
      <c r="F10" s="138">
        <f t="shared" si="1"/>
        <v>1057.6923076923076</v>
      </c>
      <c r="G10" s="137">
        <f t="shared" si="2"/>
        <v>211538.46153846153</v>
      </c>
      <c r="H10" s="139"/>
    </row>
    <row r="11" spans="1:8" s="430" customFormat="1" ht="28.5" customHeight="1">
      <c r="A11" s="134">
        <f>COUNTA($B$6:B11)</f>
        <v>6</v>
      </c>
      <c r="B11" s="468" t="s">
        <v>348</v>
      </c>
      <c r="C11" s="569">
        <v>1</v>
      </c>
      <c r="D11" s="136">
        <f t="shared" si="0"/>
        <v>100</v>
      </c>
      <c r="E11" s="137">
        <v>350000</v>
      </c>
      <c r="F11" s="138">
        <f t="shared" si="1"/>
        <v>1682.6923076923076</v>
      </c>
      <c r="G11" s="137">
        <f t="shared" si="2"/>
        <v>168269.23076923075</v>
      </c>
      <c r="H11" s="139"/>
    </row>
    <row r="12" spans="1:8" s="430" customFormat="1" ht="28.5" customHeight="1">
      <c r="A12" s="134">
        <f>COUNTA($B$6:B12)</f>
        <v>7</v>
      </c>
      <c r="B12" s="468" t="s">
        <v>381</v>
      </c>
      <c r="C12" s="569">
        <v>1</v>
      </c>
      <c r="D12" s="136">
        <f t="shared" si="0"/>
        <v>100</v>
      </c>
      <c r="E12" s="137">
        <v>350000</v>
      </c>
      <c r="F12" s="138">
        <f t="shared" si="1"/>
        <v>1682.6923076923076</v>
      </c>
      <c r="G12" s="137">
        <f t="shared" si="2"/>
        <v>168269.23076923075</v>
      </c>
      <c r="H12" s="139"/>
    </row>
    <row r="13" spans="1:8" s="430" customFormat="1" ht="28.5" customHeight="1">
      <c r="A13" s="134">
        <v>8</v>
      </c>
      <c r="B13" s="468" t="s">
        <v>113</v>
      </c>
      <c r="C13" s="569">
        <v>8</v>
      </c>
      <c r="D13" s="136">
        <f t="shared" si="0"/>
        <v>800</v>
      </c>
      <c r="E13" s="137">
        <v>180000</v>
      </c>
      <c r="F13" s="138">
        <f t="shared" si="1"/>
        <v>865.38461538461536</v>
      </c>
      <c r="G13" s="137">
        <f t="shared" si="2"/>
        <v>692307.69230769225</v>
      </c>
      <c r="H13" s="139"/>
    </row>
    <row r="14" spans="1:8" s="430" customFormat="1" ht="28.5" customHeight="1">
      <c r="A14" s="134">
        <v>9</v>
      </c>
      <c r="B14" s="468" t="s">
        <v>382</v>
      </c>
      <c r="C14" s="569">
        <v>1</v>
      </c>
      <c r="D14" s="136">
        <f t="shared" si="0"/>
        <v>100</v>
      </c>
      <c r="E14" s="137">
        <v>250000</v>
      </c>
      <c r="F14" s="138">
        <f t="shared" si="1"/>
        <v>1201.9230769230769</v>
      </c>
      <c r="G14" s="137">
        <f t="shared" si="2"/>
        <v>120192.30769230769</v>
      </c>
      <c r="H14" s="139"/>
    </row>
    <row r="15" spans="1:8" s="430" customFormat="1" ht="28.5" customHeight="1">
      <c r="A15" s="134">
        <v>10</v>
      </c>
      <c r="B15" s="468" t="s">
        <v>20</v>
      </c>
      <c r="C15" s="569">
        <v>2</v>
      </c>
      <c r="D15" s="136">
        <f t="shared" si="0"/>
        <v>200</v>
      </c>
      <c r="E15" s="137">
        <v>300000</v>
      </c>
      <c r="F15" s="138">
        <f t="shared" si="1"/>
        <v>1442.3076923076924</v>
      </c>
      <c r="G15" s="137">
        <f t="shared" si="2"/>
        <v>288461.5384615385</v>
      </c>
      <c r="H15" s="139"/>
    </row>
    <row r="16" spans="1:8" s="430" customFormat="1" ht="28.5" customHeight="1">
      <c r="A16" s="134">
        <v>11</v>
      </c>
      <c r="B16" s="468" t="s">
        <v>383</v>
      </c>
      <c r="C16" s="569">
        <v>2</v>
      </c>
      <c r="D16" s="136">
        <f t="shared" si="0"/>
        <v>200</v>
      </c>
      <c r="E16" s="137">
        <v>150000</v>
      </c>
      <c r="F16" s="138">
        <f t="shared" si="1"/>
        <v>721.15384615384619</v>
      </c>
      <c r="G16" s="137">
        <f t="shared" si="2"/>
        <v>144230.76923076925</v>
      </c>
      <c r="H16" s="139"/>
    </row>
    <row r="17" spans="1:8" s="430" customFormat="1" ht="28.5" customHeight="1">
      <c r="A17" s="134">
        <v>12</v>
      </c>
      <c r="B17" s="468" t="s">
        <v>349</v>
      </c>
      <c r="C17" s="569">
        <v>3</v>
      </c>
      <c r="D17" s="136">
        <f t="shared" si="0"/>
        <v>300</v>
      </c>
      <c r="E17" s="137">
        <v>65000</v>
      </c>
      <c r="F17" s="138">
        <f t="shared" si="1"/>
        <v>312.5</v>
      </c>
      <c r="G17" s="137">
        <f t="shared" si="2"/>
        <v>93750</v>
      </c>
      <c r="H17" s="139"/>
    </row>
    <row r="18" spans="1:8" s="430" customFormat="1" ht="28.5" customHeight="1">
      <c r="A18" s="134">
        <v>13</v>
      </c>
      <c r="B18" s="468" t="s">
        <v>114</v>
      </c>
      <c r="C18" s="569">
        <v>5</v>
      </c>
      <c r="D18" s="136">
        <f t="shared" si="0"/>
        <v>500</v>
      </c>
      <c r="E18" s="137">
        <v>65000</v>
      </c>
      <c r="F18" s="138">
        <f t="shared" si="1"/>
        <v>312.5</v>
      </c>
      <c r="G18" s="137">
        <f t="shared" si="2"/>
        <v>156250</v>
      </c>
      <c r="H18" s="139"/>
    </row>
    <row r="19" spans="1:8" s="430" customFormat="1" ht="28.5" customHeight="1">
      <c r="A19" s="134">
        <v>14</v>
      </c>
      <c r="B19" s="468" t="s">
        <v>384</v>
      </c>
      <c r="C19" s="569">
        <v>2</v>
      </c>
      <c r="D19" s="136">
        <f t="shared" si="0"/>
        <v>200</v>
      </c>
      <c r="E19" s="137">
        <v>90000</v>
      </c>
      <c r="F19" s="138">
        <f t="shared" si="1"/>
        <v>432.69230769230768</v>
      </c>
      <c r="G19" s="137">
        <f t="shared" si="2"/>
        <v>86538.461538461532</v>
      </c>
      <c r="H19" s="139"/>
    </row>
    <row r="20" spans="1:8" s="430" customFormat="1" ht="28.5" customHeight="1">
      <c r="A20" s="134">
        <v>15</v>
      </c>
      <c r="B20" s="468" t="s">
        <v>385</v>
      </c>
      <c r="C20" s="569"/>
      <c r="D20" s="136">
        <f t="shared" si="0"/>
        <v>0</v>
      </c>
      <c r="E20" s="137">
        <v>350000</v>
      </c>
      <c r="F20" s="138">
        <f t="shared" si="1"/>
        <v>1682.6923076923076</v>
      </c>
      <c r="G20" s="137">
        <f t="shared" si="2"/>
        <v>0</v>
      </c>
      <c r="H20" s="139"/>
    </row>
    <row r="21" spans="1:8" s="430" customFormat="1" ht="28.5" customHeight="1">
      <c r="A21" s="134">
        <v>16</v>
      </c>
      <c r="B21" s="468" t="s">
        <v>386</v>
      </c>
      <c r="C21" s="569"/>
      <c r="D21" s="136">
        <f t="shared" si="0"/>
        <v>0</v>
      </c>
      <c r="E21" s="137">
        <v>350000</v>
      </c>
      <c r="F21" s="138">
        <f t="shared" si="1"/>
        <v>1682.6923076923076</v>
      </c>
      <c r="G21" s="137">
        <f t="shared" si="2"/>
        <v>0</v>
      </c>
      <c r="H21" s="139"/>
    </row>
    <row r="22" spans="1:8" s="430" customFormat="1" ht="28.5" customHeight="1">
      <c r="A22" s="134">
        <f>COUNTA($B$6:B22)</f>
        <v>17</v>
      </c>
      <c r="B22" s="468" t="s">
        <v>387</v>
      </c>
      <c r="C22" s="569">
        <v>1</v>
      </c>
      <c r="D22" s="136">
        <f t="shared" si="0"/>
        <v>100</v>
      </c>
      <c r="E22" s="137">
        <v>200000</v>
      </c>
      <c r="F22" s="138">
        <f t="shared" si="1"/>
        <v>961.53846153846155</v>
      </c>
      <c r="G22" s="137">
        <f t="shared" si="2"/>
        <v>96153.846153846156</v>
      </c>
      <c r="H22" s="139"/>
    </row>
    <row r="23" spans="1:8" s="430" customFormat="1" ht="28.5" customHeight="1">
      <c r="A23" s="134"/>
      <c r="B23" s="468"/>
      <c r="C23" s="135"/>
      <c r="D23" s="136"/>
      <c r="E23" s="137"/>
      <c r="F23" s="138"/>
      <c r="G23" s="137"/>
      <c r="H23" s="139"/>
    </row>
    <row r="24" spans="1:8">
      <c r="A24" s="146"/>
      <c r="B24" s="442"/>
      <c r="C24" s="146"/>
      <c r="D24" s="143"/>
      <c r="E24" s="144"/>
      <c r="F24" s="447"/>
      <c r="G24" s="144"/>
      <c r="H24" s="148"/>
    </row>
    <row r="25" spans="1:8">
      <c r="A25" s="146"/>
      <c r="B25" s="442"/>
      <c r="C25" s="146"/>
      <c r="D25" s="143"/>
      <c r="E25" s="144"/>
      <c r="F25" s="447"/>
      <c r="G25" s="144"/>
      <c r="H25" s="148"/>
    </row>
    <row r="26" spans="1:8">
      <c r="A26" s="146"/>
      <c r="B26" s="442"/>
      <c r="C26" s="146"/>
      <c r="D26" s="143"/>
      <c r="E26" s="144"/>
      <c r="F26" s="447"/>
      <c r="G26" s="144"/>
      <c r="H26" s="148"/>
    </row>
    <row r="27" spans="1:8">
      <c r="A27" s="146"/>
      <c r="B27" s="442"/>
      <c r="C27" s="146"/>
      <c r="D27" s="143"/>
      <c r="E27" s="144"/>
      <c r="F27" s="447"/>
      <c r="G27" s="144"/>
      <c r="H27" s="148"/>
    </row>
    <row r="28" spans="1:8">
      <c r="A28" s="146"/>
      <c r="B28" s="442"/>
      <c r="C28" s="146"/>
      <c r="D28" s="143"/>
      <c r="E28" s="144"/>
      <c r="F28" s="447"/>
      <c r="G28" s="144"/>
      <c r="H28" s="148"/>
    </row>
    <row r="29" spans="1:8">
      <c r="A29" s="146"/>
      <c r="B29" s="442"/>
      <c r="C29" s="146"/>
      <c r="D29" s="143"/>
      <c r="E29" s="144"/>
      <c r="F29" s="447"/>
      <c r="G29" s="144"/>
      <c r="H29" s="148"/>
    </row>
    <row r="30" spans="1:8">
      <c r="A30" s="146"/>
      <c r="B30" s="442"/>
      <c r="C30" s="146"/>
      <c r="D30" s="143"/>
      <c r="E30" s="144"/>
      <c r="F30" s="447"/>
      <c r="G30" s="144"/>
      <c r="H30" s="148"/>
    </row>
    <row r="31" spans="1:8">
      <c r="A31" s="146"/>
      <c r="B31" s="442"/>
      <c r="C31" s="146"/>
      <c r="D31" s="143"/>
      <c r="E31" s="144"/>
      <c r="F31" s="447"/>
      <c r="G31" s="144"/>
      <c r="H31" s="148"/>
    </row>
    <row r="32" spans="1:8">
      <c r="A32" s="146"/>
      <c r="B32" s="442"/>
      <c r="C32" s="146"/>
      <c r="D32" s="143"/>
      <c r="E32" s="144"/>
      <c r="F32" s="447"/>
      <c r="G32" s="144"/>
      <c r="H32" s="148"/>
    </row>
    <row r="33" spans="1:8">
      <c r="A33" s="146"/>
      <c r="B33" s="442"/>
      <c r="C33" s="146"/>
      <c r="D33" s="143"/>
      <c r="E33" s="144"/>
      <c r="F33" s="447"/>
      <c r="G33" s="144"/>
      <c r="H33" s="148"/>
    </row>
    <row r="34" spans="1:8">
      <c r="A34" s="146"/>
      <c r="B34" s="442"/>
      <c r="C34" s="146"/>
      <c r="D34" s="143"/>
      <c r="E34" s="144"/>
      <c r="F34" s="447"/>
      <c r="G34" s="144"/>
      <c r="H34" s="148"/>
    </row>
    <row r="35" spans="1:8">
      <c r="A35" s="146"/>
      <c r="B35" s="442"/>
      <c r="C35" s="146"/>
      <c r="D35" s="143"/>
      <c r="E35" s="144"/>
      <c r="F35" s="447"/>
      <c r="G35" s="144"/>
      <c r="H35" s="148"/>
    </row>
    <row r="36" spans="1:8">
      <c r="A36" s="146"/>
      <c r="B36" s="442"/>
      <c r="C36" s="146"/>
      <c r="D36" s="143"/>
      <c r="E36" s="144"/>
      <c r="F36" s="447"/>
      <c r="G36" s="144"/>
      <c r="H36" s="148"/>
    </row>
    <row r="37" spans="1:8">
      <c r="A37" s="146"/>
      <c r="B37" s="442"/>
      <c r="C37" s="146"/>
      <c r="D37" s="143"/>
      <c r="E37" s="144"/>
      <c r="F37" s="447"/>
      <c r="G37" s="144"/>
      <c r="H37" s="148"/>
    </row>
    <row r="38" spans="1:8">
      <c r="A38" s="146"/>
      <c r="B38" s="442"/>
      <c r="C38" s="146"/>
      <c r="D38" s="143"/>
      <c r="E38" s="144"/>
      <c r="F38" s="447"/>
      <c r="G38" s="144"/>
      <c r="H38" s="148"/>
    </row>
    <row r="39" spans="1:8">
      <c r="A39" s="146"/>
      <c r="B39" s="442"/>
      <c r="C39" s="146"/>
      <c r="D39" s="143"/>
      <c r="E39" s="144"/>
      <c r="F39" s="447"/>
      <c r="G39" s="144"/>
      <c r="H39" s="148"/>
    </row>
    <row r="40" spans="1:8">
      <c r="A40" s="146"/>
      <c r="B40" s="442"/>
      <c r="C40" s="146"/>
      <c r="D40" s="143"/>
      <c r="E40" s="144"/>
      <c r="F40" s="447"/>
      <c r="G40" s="144"/>
      <c r="H40" s="148"/>
    </row>
    <row r="41" spans="1:8">
      <c r="A41" s="146"/>
      <c r="B41" s="442"/>
      <c r="C41" s="146"/>
      <c r="D41" s="143"/>
      <c r="E41" s="144"/>
      <c r="F41" s="447"/>
      <c r="G41" s="144"/>
      <c r="H41" s="148"/>
    </row>
    <row r="42" spans="1:8">
      <c r="A42" s="146"/>
      <c r="B42" s="442"/>
      <c r="C42" s="146"/>
      <c r="D42" s="143"/>
      <c r="E42" s="144"/>
      <c r="F42" s="447"/>
      <c r="G42" s="144"/>
      <c r="H42" s="148"/>
    </row>
    <row r="43" spans="1:8">
      <c r="A43" s="146"/>
      <c r="B43" s="442"/>
      <c r="C43" s="146"/>
      <c r="D43" s="143"/>
      <c r="E43" s="144"/>
      <c r="F43" s="447"/>
      <c r="G43" s="144"/>
      <c r="H43" s="148"/>
    </row>
    <row r="44" spans="1:8">
      <c r="A44" s="146"/>
      <c r="B44" s="442"/>
      <c r="C44" s="146"/>
      <c r="D44" s="143"/>
      <c r="E44" s="144"/>
      <c r="F44" s="447"/>
      <c r="G44" s="144"/>
      <c r="H44" s="148"/>
    </row>
    <row r="45" spans="1:8">
      <c r="A45" s="146"/>
      <c r="B45" s="442"/>
      <c r="C45" s="146"/>
      <c r="D45" s="143"/>
      <c r="E45" s="144"/>
      <c r="F45" s="447"/>
      <c r="G45" s="144"/>
      <c r="H45" s="148"/>
    </row>
    <row r="46" spans="1:8">
      <c r="A46" s="146"/>
      <c r="B46" s="442"/>
      <c r="C46" s="146"/>
      <c r="D46" s="143"/>
      <c r="E46" s="144"/>
      <c r="F46" s="447"/>
      <c r="G46" s="144"/>
      <c r="H46" s="148"/>
    </row>
    <row r="47" spans="1:8">
      <c r="A47" s="146"/>
      <c r="B47" s="442"/>
      <c r="C47" s="146"/>
      <c r="D47" s="143"/>
      <c r="E47" s="144"/>
      <c r="F47" s="447"/>
      <c r="G47" s="144"/>
      <c r="H47" s="148"/>
    </row>
    <row r="48" spans="1:8">
      <c r="A48" s="146"/>
      <c r="B48" s="442"/>
      <c r="C48" s="146"/>
      <c r="D48" s="143"/>
      <c r="E48" s="144"/>
      <c r="F48" s="447"/>
      <c r="G48" s="144"/>
      <c r="H48" s="148"/>
    </row>
    <row r="49" spans="1:8">
      <c r="A49" s="146"/>
      <c r="B49" s="442"/>
      <c r="C49" s="146"/>
      <c r="D49" s="143"/>
      <c r="E49" s="144"/>
      <c r="F49" s="447"/>
      <c r="G49" s="144"/>
      <c r="H49" s="148"/>
    </row>
    <row r="50" spans="1:8">
      <c r="A50" s="146"/>
      <c r="B50" s="442"/>
      <c r="C50" s="146"/>
      <c r="D50" s="143"/>
      <c r="E50" s="144"/>
      <c r="F50" s="447"/>
      <c r="G50" s="144"/>
      <c r="H50" s="148"/>
    </row>
    <row r="51" spans="1:8">
      <c r="A51" s="146"/>
      <c r="B51" s="442"/>
      <c r="C51" s="146"/>
      <c r="D51" s="143"/>
      <c r="E51" s="144"/>
      <c r="F51" s="447"/>
      <c r="G51" s="144"/>
      <c r="H51" s="148"/>
    </row>
    <row r="52" spans="1:8">
      <c r="A52" s="146"/>
      <c r="B52" s="442"/>
      <c r="C52" s="146"/>
      <c r="D52" s="143"/>
      <c r="E52" s="144"/>
      <c r="F52" s="447"/>
      <c r="G52" s="144"/>
      <c r="H52" s="148"/>
    </row>
    <row r="53" spans="1:8">
      <c r="A53" s="146"/>
      <c r="B53" s="442"/>
      <c r="C53" s="146"/>
      <c r="D53" s="143"/>
      <c r="E53" s="144"/>
      <c r="F53" s="447"/>
      <c r="G53" s="144"/>
      <c r="H53" s="148"/>
    </row>
    <row r="54" spans="1:8">
      <c r="A54" s="146"/>
      <c r="B54" s="442"/>
      <c r="C54" s="146"/>
      <c r="D54" s="143"/>
      <c r="E54" s="144"/>
      <c r="F54" s="447"/>
      <c r="G54" s="144"/>
      <c r="H54" s="148"/>
    </row>
    <row r="55" spans="1:8">
      <c r="A55" s="146"/>
      <c r="B55" s="442"/>
      <c r="C55" s="146"/>
      <c r="D55" s="143"/>
      <c r="E55" s="144"/>
      <c r="F55" s="447"/>
      <c r="G55" s="144"/>
      <c r="H55" s="148"/>
    </row>
    <row r="56" spans="1:8">
      <c r="A56" s="146"/>
      <c r="B56" s="442"/>
      <c r="C56" s="146"/>
      <c r="D56" s="143"/>
      <c r="E56" s="144"/>
      <c r="F56" s="447"/>
      <c r="G56" s="144"/>
      <c r="H56" s="148"/>
    </row>
    <row r="57" spans="1:8">
      <c r="A57" s="146"/>
      <c r="B57" s="442"/>
      <c r="C57" s="146"/>
      <c r="D57" s="143"/>
      <c r="E57" s="144"/>
      <c r="F57" s="447"/>
      <c r="G57" s="144"/>
      <c r="H57" s="148"/>
    </row>
    <row r="58" spans="1:8">
      <c r="A58" s="146"/>
      <c r="B58" s="442"/>
      <c r="C58" s="146"/>
      <c r="D58" s="143"/>
      <c r="E58" s="144"/>
      <c r="F58" s="447"/>
      <c r="G58" s="144"/>
      <c r="H58" s="148"/>
    </row>
    <row r="59" spans="1:8">
      <c r="A59" s="146"/>
      <c r="B59" s="442"/>
      <c r="C59" s="146"/>
      <c r="D59" s="143"/>
      <c r="E59" s="144"/>
      <c r="F59" s="447"/>
      <c r="G59" s="144"/>
      <c r="H59" s="148"/>
    </row>
    <row r="60" spans="1:8">
      <c r="A60" s="146"/>
      <c r="B60" s="442"/>
      <c r="C60" s="146"/>
      <c r="D60" s="143"/>
      <c r="E60" s="144"/>
      <c r="F60" s="447"/>
      <c r="G60" s="144"/>
      <c r="H60" s="148"/>
    </row>
    <row r="61" spans="1:8">
      <c r="A61" s="146"/>
      <c r="B61" s="442"/>
      <c r="C61" s="146"/>
      <c r="D61" s="143"/>
      <c r="E61" s="144"/>
      <c r="F61" s="447"/>
      <c r="G61" s="144"/>
      <c r="H61" s="148"/>
    </row>
    <row r="62" spans="1:8">
      <c r="A62" s="146"/>
      <c r="B62" s="442"/>
      <c r="C62" s="146"/>
      <c r="D62" s="143"/>
      <c r="E62" s="144"/>
      <c r="F62" s="447"/>
      <c r="G62" s="144"/>
      <c r="H62" s="148"/>
    </row>
    <row r="63" spans="1:8">
      <c r="A63" s="146"/>
      <c r="B63" s="442"/>
      <c r="C63" s="146"/>
      <c r="D63" s="143"/>
      <c r="E63" s="144"/>
      <c r="F63" s="447"/>
      <c r="G63" s="144"/>
      <c r="H63" s="148"/>
    </row>
    <row r="64" spans="1:8">
      <c r="A64" s="146"/>
      <c r="B64" s="442"/>
      <c r="C64" s="146"/>
      <c r="D64" s="143"/>
      <c r="E64" s="144"/>
      <c r="F64" s="447"/>
      <c r="G64" s="144"/>
      <c r="H64" s="148"/>
    </row>
    <row r="65" spans="1:8">
      <c r="A65" s="146"/>
      <c r="B65" s="442"/>
      <c r="C65" s="146"/>
      <c r="D65" s="143"/>
      <c r="E65" s="144"/>
      <c r="F65" s="447"/>
      <c r="G65" s="144"/>
      <c r="H65" s="148"/>
    </row>
    <row r="66" spans="1:8">
      <c r="A66" s="146"/>
      <c r="B66" s="442"/>
      <c r="C66" s="146"/>
      <c r="D66" s="143"/>
      <c r="E66" s="144"/>
      <c r="F66" s="447"/>
      <c r="G66" s="144"/>
      <c r="H66" s="148"/>
    </row>
    <row r="67" spans="1:8">
      <c r="A67" s="146"/>
      <c r="B67" s="442"/>
      <c r="C67" s="146"/>
      <c r="D67" s="143"/>
      <c r="E67" s="144"/>
      <c r="F67" s="447"/>
      <c r="G67" s="144"/>
      <c r="H67" s="148"/>
    </row>
    <row r="68" spans="1:8" s="99" customFormat="1" ht="18.600000000000001" customHeight="1">
      <c r="A68" s="142"/>
      <c r="B68" s="443"/>
      <c r="C68" s="443"/>
      <c r="D68" s="448"/>
      <c r="E68" s="449"/>
      <c r="F68" s="447"/>
      <c r="G68" s="145"/>
      <c r="H68" s="444"/>
    </row>
    <row r="69" spans="1:8">
      <c r="A69" s="141"/>
      <c r="B69" s="141"/>
      <c r="C69" s="142"/>
      <c r="D69" s="143"/>
      <c r="E69" s="144"/>
      <c r="F69" s="447">
        <f>E69/208</f>
        <v>0</v>
      </c>
      <c r="G69" s="144"/>
      <c r="H69" s="145"/>
    </row>
    <row r="70" spans="1:8">
      <c r="A70" s="146"/>
      <c r="B70" s="147"/>
      <c r="C70" s="142"/>
      <c r="D70" s="143"/>
      <c r="E70" s="144"/>
      <c r="F70" s="144"/>
      <c r="G70" s="144"/>
      <c r="H70" s="148"/>
    </row>
    <row r="71" spans="1:8">
      <c r="A71" s="146"/>
      <c r="B71" s="147"/>
      <c r="C71" s="142"/>
      <c r="D71" s="143"/>
      <c r="E71" s="144"/>
      <c r="F71" s="144"/>
      <c r="G71" s="144"/>
      <c r="H71" s="148"/>
    </row>
    <row r="72" spans="1:8">
      <c r="A72" s="141"/>
      <c r="B72" s="141"/>
      <c r="C72" s="142"/>
      <c r="D72" s="143"/>
      <c r="E72" s="144"/>
      <c r="F72" s="144"/>
      <c r="G72" s="144"/>
      <c r="H72" s="148"/>
    </row>
    <row r="73" spans="1:8">
      <c r="A73" s="146"/>
      <c r="B73" s="147"/>
      <c r="C73" s="142"/>
      <c r="D73" s="143"/>
      <c r="E73" s="144"/>
      <c r="F73" s="144"/>
      <c r="G73" s="144"/>
      <c r="H73" s="148"/>
    </row>
    <row r="74" spans="1:8">
      <c r="A74" s="141"/>
      <c r="B74" s="141"/>
      <c r="C74" s="142"/>
      <c r="D74" s="143"/>
      <c r="E74" s="144"/>
      <c r="F74" s="144"/>
      <c r="G74" s="144"/>
      <c r="H74" s="148"/>
    </row>
    <row r="75" spans="1:8">
      <c r="A75" s="146"/>
      <c r="B75" s="147"/>
      <c r="C75" s="142"/>
      <c r="D75" s="143"/>
      <c r="E75" s="144"/>
      <c r="F75" s="144"/>
      <c r="G75" s="144"/>
      <c r="H75" s="148"/>
    </row>
    <row r="76" spans="1:8">
      <c r="A76" s="146"/>
      <c r="B76" s="147"/>
      <c r="C76" s="146"/>
      <c r="D76" s="143"/>
      <c r="E76" s="144"/>
      <c r="F76" s="144"/>
      <c r="G76" s="144"/>
      <c r="H76" s="148"/>
    </row>
    <row r="77" spans="1:8">
      <c r="A77" s="141"/>
      <c r="B77" s="141"/>
      <c r="C77" s="146"/>
      <c r="D77" s="143"/>
      <c r="E77" s="144"/>
      <c r="F77" s="144"/>
      <c r="G77" s="144"/>
      <c r="H77" s="148"/>
    </row>
    <row r="78" spans="1:8">
      <c r="A78" s="146"/>
      <c r="B78" s="147"/>
      <c r="C78" s="146"/>
      <c r="D78" s="143"/>
      <c r="E78" s="144"/>
      <c r="F78" s="144"/>
      <c r="G78" s="144"/>
      <c r="H78" s="148"/>
    </row>
    <row r="79" spans="1:8">
      <c r="A79" s="141"/>
      <c r="B79" s="141"/>
      <c r="C79" s="146"/>
      <c r="D79" s="143"/>
      <c r="E79" s="144"/>
      <c r="F79" s="144"/>
      <c r="G79" s="144"/>
      <c r="H79" s="148"/>
    </row>
    <row r="80" spans="1:8">
      <c r="A80" s="146"/>
      <c r="B80" s="147"/>
      <c r="C80" s="146"/>
      <c r="D80" s="143"/>
      <c r="E80" s="144"/>
      <c r="F80" s="144"/>
      <c r="G80" s="144"/>
      <c r="H80" s="148"/>
    </row>
    <row r="81" spans="1:8">
      <c r="A81" s="146"/>
      <c r="B81" s="147"/>
      <c r="C81" s="146"/>
      <c r="D81" s="143"/>
      <c r="E81" s="144"/>
      <c r="F81" s="144"/>
      <c r="G81" s="144"/>
      <c r="H81" s="148"/>
    </row>
    <row r="82" spans="1:8">
      <c r="A82" s="141"/>
      <c r="B82" s="141"/>
      <c r="C82" s="146"/>
      <c r="D82" s="143"/>
      <c r="E82" s="144"/>
      <c r="F82" s="144"/>
      <c r="G82" s="144"/>
      <c r="H82" s="148"/>
    </row>
    <row r="83" spans="1:8">
      <c r="A83" s="146"/>
      <c r="B83" s="147"/>
      <c r="C83" s="146"/>
      <c r="D83" s="143"/>
      <c r="E83" s="144"/>
      <c r="F83" s="144"/>
      <c r="G83" s="144"/>
      <c r="H83" s="148"/>
    </row>
    <row r="84" spans="1:8">
      <c r="A84" s="146"/>
      <c r="B84" s="147"/>
      <c r="C84" s="146"/>
      <c r="D84" s="143"/>
      <c r="E84" s="144"/>
      <c r="F84" s="144"/>
      <c r="G84" s="144"/>
      <c r="H84" s="148"/>
    </row>
    <row r="85" spans="1:8">
      <c r="A85" s="146"/>
      <c r="B85" s="147"/>
      <c r="C85" s="146"/>
      <c r="D85" s="143"/>
      <c r="E85" s="144"/>
      <c r="F85" s="144"/>
      <c r="G85" s="144"/>
      <c r="H85" s="148"/>
    </row>
    <row r="86" spans="1:8">
      <c r="A86" s="146"/>
      <c r="B86" s="147"/>
      <c r="C86" s="146"/>
      <c r="D86" s="143"/>
      <c r="E86" s="144"/>
      <c r="F86" s="144"/>
      <c r="G86" s="144"/>
      <c r="H86" s="148"/>
    </row>
    <row r="87" spans="1:8">
      <c r="A87" s="146"/>
      <c r="B87" s="147"/>
      <c r="C87" s="146"/>
      <c r="D87" s="143"/>
      <c r="E87" s="144"/>
      <c r="F87" s="144"/>
      <c r="G87" s="144"/>
      <c r="H87" s="148"/>
    </row>
    <row r="88" spans="1:8">
      <c r="A88" s="146"/>
      <c r="B88" s="147"/>
      <c r="C88" s="146"/>
      <c r="D88" s="143"/>
      <c r="E88" s="144"/>
      <c r="F88" s="144"/>
      <c r="G88" s="144"/>
      <c r="H88" s="148"/>
    </row>
    <row r="89" spans="1:8">
      <c r="A89" s="146"/>
      <c r="B89" s="147"/>
      <c r="C89" s="146"/>
      <c r="D89" s="143"/>
      <c r="E89" s="144"/>
      <c r="F89" s="144"/>
      <c r="G89" s="144"/>
      <c r="H89" s="148"/>
    </row>
    <row r="90" spans="1:8">
      <c r="A90" s="146"/>
      <c r="B90" s="147"/>
      <c r="C90" s="146"/>
      <c r="D90" s="143"/>
      <c r="E90" s="144"/>
      <c r="F90" s="144"/>
      <c r="G90" s="144"/>
      <c r="H90" s="148"/>
    </row>
    <row r="91" spans="1:8">
      <c r="A91" s="146"/>
      <c r="B91" s="147"/>
      <c r="C91" s="146"/>
      <c r="D91" s="143"/>
      <c r="E91" s="144"/>
      <c r="F91" s="144"/>
      <c r="G91" s="144"/>
      <c r="H91" s="148"/>
    </row>
    <row r="92" spans="1:8">
      <c r="A92" s="146"/>
      <c r="B92" s="147"/>
      <c r="C92" s="146"/>
      <c r="D92" s="143"/>
      <c r="E92" s="144"/>
      <c r="F92" s="144"/>
      <c r="G92" s="144"/>
      <c r="H92" s="148"/>
    </row>
    <row r="93" spans="1:8">
      <c r="A93" s="146"/>
      <c r="B93" s="143"/>
      <c r="C93" s="146"/>
      <c r="D93" s="143"/>
      <c r="E93" s="144"/>
      <c r="F93" s="144"/>
      <c r="G93" s="144"/>
      <c r="H93" s="148"/>
    </row>
    <row r="94" spans="1:8">
      <c r="A94" s="146"/>
      <c r="B94" s="143"/>
      <c r="C94" s="146"/>
      <c r="D94" s="143"/>
      <c r="E94" s="144"/>
      <c r="F94" s="144"/>
      <c r="G94" s="144"/>
      <c r="H94" s="148"/>
    </row>
    <row r="95" spans="1:8">
      <c r="A95" s="146"/>
      <c r="B95" s="143"/>
      <c r="C95" s="146"/>
      <c r="D95" s="143"/>
      <c r="E95" s="144"/>
      <c r="F95" s="144"/>
      <c r="G95" s="144"/>
      <c r="H95" s="148"/>
    </row>
    <row r="96" spans="1:8">
      <c r="A96" s="146"/>
      <c r="B96" s="143"/>
      <c r="C96" s="146"/>
      <c r="D96" s="143"/>
      <c r="E96" s="144"/>
      <c r="F96" s="144"/>
      <c r="G96" s="144"/>
      <c r="H96" s="148"/>
    </row>
    <row r="97" spans="1:8">
      <c r="A97" s="146"/>
      <c r="B97" s="143"/>
      <c r="C97" s="146"/>
      <c r="D97" s="143"/>
      <c r="E97" s="144"/>
      <c r="F97" s="144"/>
      <c r="G97" s="144"/>
      <c r="H97" s="148"/>
    </row>
    <row r="98" spans="1:8">
      <c r="A98" s="146"/>
      <c r="B98" s="143"/>
      <c r="C98" s="146"/>
      <c r="D98" s="143"/>
      <c r="E98" s="144"/>
      <c r="F98" s="144"/>
      <c r="G98" s="144"/>
      <c r="H98" s="148"/>
    </row>
    <row r="99" spans="1:8">
      <c r="A99" s="146"/>
      <c r="B99" s="149"/>
      <c r="C99" s="146"/>
      <c r="D99" s="143"/>
      <c r="E99" s="144"/>
      <c r="F99" s="144"/>
      <c r="G99" s="144"/>
      <c r="H99" s="148"/>
    </row>
    <row r="100" spans="1:8">
      <c r="A100" s="146"/>
      <c r="B100" s="143"/>
      <c r="C100" s="146"/>
      <c r="D100" s="143"/>
      <c r="E100" s="144"/>
      <c r="F100" s="144"/>
      <c r="G100" s="144"/>
      <c r="H100" s="148"/>
    </row>
    <row r="101" spans="1:8">
      <c r="A101" s="146"/>
      <c r="B101" s="143"/>
      <c r="C101" s="146"/>
      <c r="D101" s="143"/>
      <c r="E101" s="144"/>
      <c r="F101" s="144"/>
      <c r="G101" s="144"/>
      <c r="H101" s="148"/>
    </row>
    <row r="102" spans="1:8" ht="21">
      <c r="A102" s="150"/>
      <c r="B102" s="150"/>
      <c r="C102" s="151"/>
      <c r="D102" s="152"/>
      <c r="E102" s="153"/>
      <c r="F102" s="153"/>
      <c r="G102" s="153"/>
      <c r="H102" s="150"/>
    </row>
    <row r="103" spans="1:8">
      <c r="A103" s="146"/>
      <c r="B103" s="143"/>
      <c r="C103" s="146"/>
      <c r="D103" s="143"/>
      <c r="E103" s="144"/>
      <c r="F103" s="144"/>
      <c r="G103" s="144"/>
      <c r="H103" s="148"/>
    </row>
    <row r="104" spans="1:8">
      <c r="A104" s="146"/>
      <c r="B104" s="143"/>
      <c r="C104" s="146"/>
      <c r="D104" s="143"/>
      <c r="E104" s="144"/>
      <c r="F104" s="144"/>
      <c r="G104" s="144"/>
      <c r="H104" s="148"/>
    </row>
    <row r="105" spans="1:8">
      <c r="A105" s="146"/>
      <c r="B105" s="143"/>
      <c r="C105" s="146"/>
      <c r="D105" s="143"/>
      <c r="E105" s="144"/>
      <c r="F105" s="144"/>
      <c r="G105" s="144"/>
      <c r="H105" s="148"/>
    </row>
    <row r="106" spans="1:8">
      <c r="A106" s="146"/>
      <c r="B106" s="143"/>
      <c r="C106" s="146"/>
      <c r="D106" s="143"/>
      <c r="E106" s="144"/>
      <c r="F106" s="144"/>
      <c r="G106" s="144"/>
      <c r="H106" s="148"/>
    </row>
    <row r="107" spans="1:8">
      <c r="A107" s="146"/>
      <c r="B107" s="143"/>
      <c r="C107" s="146"/>
      <c r="D107" s="143"/>
      <c r="E107" s="144"/>
      <c r="F107" s="144"/>
      <c r="G107" s="144"/>
      <c r="H107" s="148"/>
    </row>
    <row r="108" spans="1:8">
      <c r="A108" s="146"/>
      <c r="B108" s="143"/>
      <c r="C108" s="146"/>
      <c r="D108" s="143"/>
      <c r="E108" s="144"/>
      <c r="F108" s="144"/>
      <c r="G108" s="144"/>
      <c r="H108" s="148"/>
    </row>
    <row r="109" spans="1:8">
      <c r="A109" s="146"/>
      <c r="B109" s="143"/>
      <c r="C109" s="146"/>
      <c r="D109" s="143"/>
      <c r="E109" s="144"/>
      <c r="F109" s="144"/>
      <c r="G109" s="144"/>
      <c r="H109" s="148"/>
    </row>
    <row r="110" spans="1:8">
      <c r="A110" s="146"/>
      <c r="B110" s="143"/>
      <c r="C110" s="146"/>
      <c r="D110" s="143"/>
      <c r="E110" s="144"/>
      <c r="F110" s="144"/>
      <c r="G110" s="144"/>
      <c r="H110" s="148"/>
    </row>
    <row r="111" spans="1:8">
      <c r="A111" s="146"/>
      <c r="B111" s="143"/>
      <c r="C111" s="146"/>
      <c r="D111" s="143"/>
      <c r="E111" s="144"/>
      <c r="F111" s="144"/>
      <c r="G111" s="144"/>
      <c r="H111" s="148"/>
    </row>
    <row r="112" spans="1:8">
      <c r="A112" s="146"/>
      <c r="B112" s="143"/>
      <c r="C112" s="146"/>
      <c r="D112" s="143"/>
      <c r="E112" s="144"/>
      <c r="F112" s="144"/>
      <c r="G112" s="144"/>
      <c r="H112" s="148"/>
    </row>
    <row r="113" spans="1:8">
      <c r="A113" s="146"/>
      <c r="B113" s="143"/>
      <c r="C113" s="146"/>
      <c r="D113" s="143"/>
      <c r="E113" s="144"/>
      <c r="F113" s="144"/>
      <c r="G113" s="144"/>
      <c r="H113" s="148"/>
    </row>
    <row r="114" spans="1:8">
      <c r="A114" s="146"/>
      <c r="B114" s="143"/>
      <c r="C114" s="146"/>
      <c r="D114" s="143"/>
      <c r="E114" s="144"/>
      <c r="F114" s="144"/>
      <c r="G114" s="144"/>
      <c r="H114" s="148"/>
    </row>
    <row r="115" spans="1:8">
      <c r="A115" s="149"/>
      <c r="B115" s="143"/>
      <c r="C115" s="146"/>
      <c r="D115" s="143"/>
      <c r="E115" s="144"/>
      <c r="F115" s="144"/>
      <c r="G115" s="144"/>
      <c r="H115" s="148"/>
    </row>
    <row r="116" spans="1:8">
      <c r="A116" s="146"/>
      <c r="B116" s="143"/>
      <c r="C116" s="146"/>
      <c r="D116" s="143"/>
      <c r="E116" s="144"/>
      <c r="F116" s="144"/>
      <c r="G116" s="144"/>
      <c r="H116" s="148"/>
    </row>
    <row r="117" spans="1:8">
      <c r="A117" s="146"/>
      <c r="B117" s="143"/>
      <c r="C117" s="146"/>
      <c r="D117" s="143"/>
      <c r="E117" s="144"/>
      <c r="F117" s="144"/>
      <c r="G117" s="144"/>
      <c r="H117" s="148"/>
    </row>
    <row r="118" spans="1:8">
      <c r="A118" s="146"/>
      <c r="B118" s="143"/>
      <c r="C118" s="146"/>
      <c r="D118" s="143"/>
      <c r="E118" s="144"/>
      <c r="F118" s="144"/>
      <c r="G118" s="144"/>
      <c r="H118" s="148"/>
    </row>
    <row r="119" spans="1:8">
      <c r="A119" s="146"/>
      <c r="B119" s="143"/>
      <c r="C119" s="146"/>
      <c r="D119" s="143"/>
      <c r="E119" s="144"/>
      <c r="F119" s="144"/>
      <c r="G119" s="144"/>
      <c r="H119" s="148"/>
    </row>
    <row r="120" spans="1:8">
      <c r="A120" s="146"/>
      <c r="B120" s="143"/>
      <c r="C120" s="146"/>
      <c r="D120" s="143"/>
      <c r="E120" s="144"/>
      <c r="F120" s="144"/>
      <c r="G120" s="144"/>
      <c r="H120" s="148"/>
    </row>
    <row r="121" spans="1:8">
      <c r="A121" s="146"/>
      <c r="B121" s="143"/>
      <c r="C121" s="146"/>
      <c r="D121" s="143"/>
      <c r="E121" s="144"/>
      <c r="F121" s="144"/>
      <c r="G121" s="144"/>
      <c r="H121" s="148"/>
    </row>
    <row r="122" spans="1:8">
      <c r="A122" s="146"/>
      <c r="B122" s="143"/>
      <c r="C122" s="146"/>
      <c r="D122" s="143"/>
      <c r="E122" s="144"/>
      <c r="F122" s="144"/>
      <c r="G122" s="144"/>
      <c r="H122" s="148"/>
    </row>
    <row r="123" spans="1:8">
      <c r="A123" s="146"/>
      <c r="B123" s="143"/>
      <c r="C123" s="146"/>
      <c r="D123" s="143"/>
      <c r="E123" s="144"/>
      <c r="F123" s="144"/>
      <c r="G123" s="144"/>
      <c r="H123" s="148"/>
    </row>
    <row r="124" spans="1:8">
      <c r="A124" s="146"/>
      <c r="B124" s="143"/>
      <c r="C124" s="146"/>
      <c r="D124" s="143"/>
      <c r="E124" s="144"/>
      <c r="F124" s="144"/>
      <c r="G124" s="144"/>
      <c r="H124" s="148"/>
    </row>
    <row r="125" spans="1:8">
      <c r="A125" s="146"/>
      <c r="B125" s="143"/>
      <c r="C125" s="146"/>
      <c r="D125" s="143"/>
      <c r="E125" s="144"/>
      <c r="F125" s="144"/>
      <c r="G125" s="144"/>
      <c r="H125" s="148"/>
    </row>
    <row r="126" spans="1:8">
      <c r="A126" s="146"/>
      <c r="B126" s="143"/>
      <c r="C126" s="146"/>
      <c r="D126" s="143"/>
      <c r="E126" s="144"/>
      <c r="F126" s="144"/>
      <c r="G126" s="144"/>
      <c r="H126" s="148"/>
    </row>
    <row r="127" spans="1:8">
      <c r="A127" s="146"/>
      <c r="B127" s="143"/>
      <c r="C127" s="146"/>
      <c r="D127" s="143"/>
      <c r="E127" s="144"/>
      <c r="F127" s="144"/>
      <c r="G127" s="144"/>
      <c r="H127" s="148"/>
    </row>
    <row r="128" spans="1:8">
      <c r="A128" s="146"/>
      <c r="B128" s="143"/>
      <c r="C128" s="146"/>
      <c r="D128" s="143"/>
      <c r="E128" s="144"/>
      <c r="F128" s="144"/>
      <c r="G128" s="144"/>
      <c r="H128" s="148"/>
    </row>
    <row r="129" spans="1:8">
      <c r="A129" s="146"/>
      <c r="B129" s="143"/>
      <c r="C129" s="146"/>
      <c r="D129" s="143"/>
      <c r="E129" s="144"/>
      <c r="F129" s="144"/>
      <c r="G129" s="144"/>
      <c r="H129" s="148"/>
    </row>
    <row r="130" spans="1:8">
      <c r="A130" s="146"/>
      <c r="B130" s="143"/>
      <c r="C130" s="146"/>
      <c r="D130" s="143"/>
      <c r="E130" s="144"/>
      <c r="F130" s="144"/>
      <c r="G130" s="144"/>
      <c r="H130" s="148"/>
    </row>
    <row r="131" spans="1:8">
      <c r="A131" s="146"/>
      <c r="B131" s="143"/>
      <c r="C131" s="146"/>
      <c r="D131" s="143"/>
      <c r="E131" s="144"/>
      <c r="F131" s="144"/>
      <c r="G131" s="144"/>
      <c r="H131" s="148"/>
    </row>
    <row r="132" spans="1:8">
      <c r="A132" s="146"/>
      <c r="B132" s="143"/>
      <c r="C132" s="146"/>
      <c r="D132" s="143"/>
      <c r="E132" s="144"/>
      <c r="F132" s="144"/>
      <c r="G132" s="144"/>
      <c r="H132" s="148"/>
    </row>
    <row r="133" spans="1:8">
      <c r="A133" s="146"/>
      <c r="B133" s="143"/>
      <c r="C133" s="146"/>
      <c r="D133" s="143"/>
      <c r="E133" s="144"/>
      <c r="F133" s="144"/>
      <c r="G133" s="144"/>
      <c r="H133" s="148"/>
    </row>
    <row r="134" spans="1:8">
      <c r="A134" s="146"/>
      <c r="B134" s="143"/>
      <c r="C134" s="146"/>
      <c r="D134" s="143"/>
      <c r="E134" s="144"/>
      <c r="F134" s="144"/>
      <c r="G134" s="144"/>
      <c r="H134" s="148"/>
    </row>
    <row r="135" spans="1:8">
      <c r="A135" s="146"/>
      <c r="B135" s="143"/>
      <c r="C135" s="146"/>
      <c r="D135" s="143"/>
      <c r="E135" s="144"/>
      <c r="F135" s="144"/>
      <c r="G135" s="144"/>
      <c r="H135" s="148"/>
    </row>
    <row r="136" spans="1:8">
      <c r="A136" s="146"/>
      <c r="B136" s="143"/>
      <c r="C136" s="146"/>
      <c r="D136" s="143"/>
      <c r="E136" s="144"/>
      <c r="F136" s="144"/>
      <c r="G136" s="144"/>
      <c r="H136" s="148"/>
    </row>
    <row r="137" spans="1:8">
      <c r="A137" s="428"/>
      <c r="B137" s="428"/>
      <c r="C137" s="445"/>
      <c r="D137" s="450"/>
      <c r="E137" s="446"/>
      <c r="F137" s="446"/>
      <c r="G137" s="446"/>
      <c r="H137" s="428"/>
    </row>
    <row r="138" spans="1:8">
      <c r="A138" s="146"/>
      <c r="B138" s="143"/>
      <c r="C138" s="146"/>
      <c r="D138" s="143"/>
      <c r="E138" s="144"/>
      <c r="F138" s="144"/>
      <c r="G138" s="144"/>
      <c r="H138" s="148"/>
    </row>
    <row r="139" spans="1:8">
      <c r="A139" s="146"/>
      <c r="B139" s="143"/>
      <c r="C139" s="146"/>
      <c r="D139" s="143"/>
      <c r="E139" s="144"/>
      <c r="F139" s="144"/>
      <c r="G139" s="144"/>
      <c r="H139" s="148"/>
    </row>
    <row r="140" spans="1:8">
      <c r="A140" s="146"/>
      <c r="B140" s="143"/>
      <c r="C140" s="146"/>
      <c r="D140" s="143"/>
      <c r="E140" s="144"/>
      <c r="F140" s="144"/>
      <c r="G140" s="144"/>
      <c r="H140" s="148"/>
    </row>
    <row r="141" spans="1:8">
      <c r="A141" s="146"/>
      <c r="B141" s="143"/>
      <c r="C141" s="146"/>
      <c r="D141" s="143"/>
      <c r="E141" s="144"/>
      <c r="F141" s="144"/>
      <c r="G141" s="144"/>
      <c r="H141" s="148"/>
    </row>
    <row r="142" spans="1:8">
      <c r="A142" s="146"/>
      <c r="B142" s="143"/>
      <c r="C142" s="146"/>
      <c r="D142" s="143"/>
      <c r="E142" s="144"/>
      <c r="F142" s="144"/>
      <c r="G142" s="144"/>
      <c r="H142" s="148"/>
    </row>
    <row r="143" spans="1:8">
      <c r="A143" s="146"/>
      <c r="B143" s="143"/>
      <c r="C143" s="146"/>
      <c r="D143" s="143"/>
      <c r="E143" s="144"/>
      <c r="F143" s="144"/>
      <c r="G143" s="144"/>
      <c r="H143" s="148"/>
    </row>
    <row r="144" spans="1:8">
      <c r="A144" s="146"/>
      <c r="B144" s="143"/>
      <c r="C144" s="146"/>
      <c r="D144" s="143"/>
      <c r="E144" s="144"/>
      <c r="F144" s="144"/>
      <c r="G144" s="144"/>
      <c r="H144" s="148"/>
    </row>
    <row r="145" spans="1:8">
      <c r="A145" s="146"/>
      <c r="B145" s="143"/>
      <c r="C145" s="146"/>
      <c r="D145" s="143"/>
      <c r="E145" s="144"/>
      <c r="F145" s="144"/>
      <c r="G145" s="144"/>
      <c r="H145" s="148"/>
    </row>
    <row r="146" spans="1:8">
      <c r="A146" s="146"/>
      <c r="B146" s="143"/>
      <c r="C146" s="146"/>
      <c r="D146" s="143"/>
      <c r="E146" s="144"/>
      <c r="F146" s="144"/>
      <c r="G146" s="144"/>
      <c r="H146" s="148"/>
    </row>
    <row r="147" spans="1:8">
      <c r="A147" s="146"/>
      <c r="B147" s="143"/>
      <c r="C147" s="146"/>
      <c r="D147" s="143"/>
      <c r="E147" s="144"/>
      <c r="F147" s="144"/>
      <c r="G147" s="144"/>
      <c r="H147" s="148"/>
    </row>
    <row r="148" spans="1:8">
      <c r="A148" s="146"/>
      <c r="B148" s="143"/>
      <c r="C148" s="146"/>
      <c r="D148" s="143"/>
      <c r="E148" s="144"/>
      <c r="F148" s="144"/>
      <c r="G148" s="144"/>
      <c r="H148" s="148"/>
    </row>
    <row r="149" spans="1:8">
      <c r="A149" s="146"/>
      <c r="B149" s="143"/>
      <c r="C149" s="146"/>
      <c r="D149" s="143"/>
      <c r="E149" s="144"/>
      <c r="F149" s="144"/>
      <c r="G149" s="144"/>
      <c r="H149" s="148"/>
    </row>
    <row r="150" spans="1:8">
      <c r="A150" s="146"/>
      <c r="B150" s="143"/>
      <c r="C150" s="146"/>
      <c r="D150" s="143"/>
      <c r="E150" s="144"/>
      <c r="F150" s="144"/>
      <c r="G150" s="144"/>
      <c r="H150" s="148"/>
    </row>
    <row r="151" spans="1:8">
      <c r="A151" s="146"/>
      <c r="B151" s="143"/>
      <c r="C151" s="146"/>
      <c r="D151" s="143"/>
      <c r="E151" s="144"/>
      <c r="F151" s="144"/>
      <c r="G151" s="144"/>
      <c r="H151" s="148"/>
    </row>
    <row r="152" spans="1:8">
      <c r="A152" s="428"/>
      <c r="B152" s="428"/>
      <c r="C152" s="445"/>
      <c r="D152" s="450"/>
      <c r="E152" s="446"/>
      <c r="F152" s="446"/>
      <c r="G152" s="446"/>
      <c r="H152" s="428"/>
    </row>
    <row r="153" spans="1:8">
      <c r="A153" s="146"/>
      <c r="B153" s="143"/>
      <c r="C153" s="146"/>
      <c r="D153" s="143"/>
      <c r="E153" s="144"/>
      <c r="F153" s="144"/>
      <c r="G153" s="144"/>
      <c r="H153" s="148"/>
    </row>
    <row r="154" spans="1:8">
      <c r="A154" s="146"/>
      <c r="B154" s="143"/>
      <c r="C154" s="146"/>
      <c r="D154" s="143"/>
      <c r="E154" s="144"/>
      <c r="F154" s="144"/>
      <c r="G154" s="144"/>
      <c r="H154" s="148"/>
    </row>
    <row r="155" spans="1:8">
      <c r="A155" s="146"/>
      <c r="B155" s="143"/>
      <c r="C155" s="146"/>
      <c r="D155" s="143"/>
      <c r="E155" s="144"/>
      <c r="F155" s="144"/>
      <c r="G155" s="144"/>
      <c r="H155" s="148"/>
    </row>
    <row r="156" spans="1:8">
      <c r="A156" s="146"/>
      <c r="B156" s="143"/>
      <c r="C156" s="146"/>
      <c r="D156" s="143"/>
      <c r="E156" s="144"/>
      <c r="F156" s="144"/>
      <c r="G156" s="144"/>
      <c r="H156" s="148"/>
    </row>
    <row r="157" spans="1:8">
      <c r="A157" s="146"/>
      <c r="B157" s="143"/>
      <c r="C157" s="146"/>
      <c r="D157" s="143"/>
      <c r="E157" s="144"/>
      <c r="F157" s="144"/>
      <c r="G157" s="144"/>
      <c r="H157" s="148"/>
    </row>
    <row r="158" spans="1:8">
      <c r="A158" s="146"/>
      <c r="B158" s="143"/>
      <c r="C158" s="146"/>
      <c r="D158" s="143"/>
      <c r="E158" s="144"/>
      <c r="F158" s="144"/>
      <c r="G158" s="144"/>
      <c r="H158" s="148"/>
    </row>
    <row r="159" spans="1:8">
      <c r="A159" s="146"/>
      <c r="B159" s="143"/>
      <c r="C159" s="146"/>
      <c r="D159" s="143"/>
      <c r="E159" s="144"/>
      <c r="F159" s="144"/>
      <c r="G159" s="144"/>
      <c r="H159" s="148"/>
    </row>
    <row r="160" spans="1:8">
      <c r="A160" s="146"/>
      <c r="B160" s="143"/>
      <c r="C160" s="146"/>
      <c r="D160" s="143"/>
      <c r="E160" s="144"/>
      <c r="F160" s="144"/>
      <c r="G160" s="144"/>
      <c r="H160" s="148"/>
    </row>
    <row r="161" spans="1:8">
      <c r="A161" s="146"/>
      <c r="B161" s="143"/>
      <c r="C161" s="146"/>
      <c r="D161" s="143"/>
      <c r="E161" s="144"/>
      <c r="F161" s="144"/>
      <c r="G161" s="144"/>
      <c r="H161" s="148"/>
    </row>
    <row r="162" spans="1:8">
      <c r="A162" s="428"/>
      <c r="B162" s="428"/>
      <c r="C162" s="445"/>
      <c r="D162" s="450"/>
      <c r="E162" s="446"/>
      <c r="F162" s="446"/>
      <c r="G162" s="446"/>
      <c r="H162" s="428"/>
    </row>
    <row r="163" spans="1:8">
      <c r="A163" s="146"/>
      <c r="B163" s="143"/>
      <c r="C163" s="146"/>
      <c r="D163" s="143"/>
      <c r="E163" s="144"/>
      <c r="F163" s="144"/>
      <c r="G163" s="144"/>
      <c r="H163" s="148"/>
    </row>
    <row r="164" spans="1:8">
      <c r="A164" s="146"/>
      <c r="B164" s="143"/>
      <c r="C164" s="146"/>
      <c r="D164" s="143"/>
      <c r="E164" s="144"/>
      <c r="F164" s="144"/>
      <c r="G164" s="144"/>
      <c r="H164" s="148"/>
    </row>
    <row r="165" spans="1:8">
      <c r="A165" s="146"/>
      <c r="B165" s="143"/>
      <c r="C165" s="146"/>
      <c r="D165" s="143"/>
      <c r="E165" s="144"/>
      <c r="F165" s="144"/>
      <c r="G165" s="144"/>
      <c r="H165" s="148"/>
    </row>
    <row r="166" spans="1:8">
      <c r="A166" s="146"/>
      <c r="B166" s="143"/>
      <c r="C166" s="146"/>
      <c r="D166" s="143"/>
      <c r="E166" s="144"/>
      <c r="F166" s="144"/>
      <c r="G166" s="144"/>
      <c r="H166" s="148"/>
    </row>
    <row r="167" spans="1:8">
      <c r="A167" s="146"/>
      <c r="B167" s="143"/>
      <c r="C167" s="146"/>
      <c r="D167" s="143"/>
      <c r="E167" s="144"/>
      <c r="F167" s="144"/>
      <c r="G167" s="144"/>
      <c r="H167" s="148"/>
    </row>
    <row r="168" spans="1:8">
      <c r="A168" s="146"/>
      <c r="B168" s="143"/>
      <c r="C168" s="146"/>
      <c r="D168" s="143"/>
      <c r="E168" s="144"/>
      <c r="F168" s="144"/>
      <c r="G168" s="144"/>
      <c r="H168" s="148"/>
    </row>
    <row r="169" spans="1:8">
      <c r="A169" s="146"/>
      <c r="B169" s="143"/>
      <c r="C169" s="146"/>
      <c r="D169" s="143"/>
      <c r="E169" s="144"/>
      <c r="F169" s="144"/>
      <c r="G169" s="144"/>
      <c r="H169" s="148"/>
    </row>
    <row r="170" spans="1:8">
      <c r="A170" s="146"/>
      <c r="B170" s="143"/>
      <c r="C170" s="146"/>
      <c r="D170" s="143"/>
      <c r="E170" s="144"/>
      <c r="F170" s="144"/>
      <c r="G170" s="144"/>
      <c r="H170" s="148"/>
    </row>
    <row r="171" spans="1:8">
      <c r="A171" s="146"/>
      <c r="B171" s="143"/>
      <c r="C171" s="146"/>
      <c r="D171" s="143"/>
      <c r="E171" s="144"/>
      <c r="F171" s="144"/>
      <c r="G171" s="144"/>
      <c r="H171" s="148"/>
    </row>
    <row r="172" spans="1:8">
      <c r="A172" s="146"/>
      <c r="B172" s="143"/>
      <c r="C172" s="146"/>
      <c r="D172" s="143"/>
      <c r="E172" s="144"/>
      <c r="F172" s="144"/>
      <c r="G172" s="144"/>
      <c r="H172" s="148"/>
    </row>
    <row r="173" spans="1:8">
      <c r="A173" s="146"/>
      <c r="B173" s="143"/>
      <c r="C173" s="146"/>
      <c r="D173" s="143"/>
      <c r="E173" s="144"/>
      <c r="F173" s="144"/>
      <c r="G173" s="144"/>
      <c r="H173" s="148"/>
    </row>
    <row r="174" spans="1:8">
      <c r="A174" s="146"/>
      <c r="B174" s="143"/>
      <c r="C174" s="146"/>
      <c r="D174" s="143"/>
      <c r="E174" s="144"/>
      <c r="F174" s="144"/>
      <c r="G174" s="144"/>
      <c r="H174" s="148"/>
    </row>
    <row r="175" spans="1:8">
      <c r="A175" s="146"/>
      <c r="B175" s="143"/>
      <c r="C175" s="146"/>
      <c r="D175" s="143"/>
      <c r="E175" s="144"/>
      <c r="F175" s="144"/>
      <c r="G175" s="144"/>
      <c r="H175" s="148"/>
    </row>
    <row r="176" spans="1:8">
      <c r="A176" s="146"/>
      <c r="B176" s="143"/>
      <c r="C176" s="146"/>
      <c r="D176" s="143"/>
      <c r="E176" s="144"/>
      <c r="F176" s="144"/>
      <c r="G176" s="144"/>
      <c r="H176" s="148"/>
    </row>
    <row r="177" spans="1:8">
      <c r="A177" s="146"/>
      <c r="B177" s="143"/>
      <c r="C177" s="146"/>
      <c r="D177" s="143"/>
      <c r="E177" s="144"/>
      <c r="F177" s="144"/>
      <c r="G177" s="144"/>
      <c r="H177" s="148"/>
    </row>
    <row r="178" spans="1:8">
      <c r="A178" s="146"/>
      <c r="B178" s="143"/>
      <c r="C178" s="146"/>
      <c r="D178" s="143"/>
      <c r="E178" s="144"/>
      <c r="F178" s="144"/>
      <c r="G178" s="144"/>
      <c r="H178" s="148"/>
    </row>
    <row r="179" spans="1:8">
      <c r="A179" s="146"/>
      <c r="B179" s="149"/>
      <c r="C179" s="146"/>
      <c r="D179" s="143"/>
      <c r="E179" s="144"/>
      <c r="F179" s="144"/>
      <c r="G179" s="144"/>
      <c r="H179" s="148"/>
    </row>
    <row r="180" spans="1:8">
      <c r="A180" s="146"/>
      <c r="B180" s="143"/>
      <c r="C180" s="146"/>
      <c r="D180" s="143"/>
      <c r="E180" s="144"/>
      <c r="F180" s="144"/>
      <c r="G180" s="144"/>
      <c r="H180" s="154"/>
    </row>
    <row r="181" spans="1:8">
      <c r="A181" s="146"/>
      <c r="B181" s="146"/>
      <c r="C181" s="146"/>
      <c r="D181" s="143"/>
      <c r="E181" s="144"/>
      <c r="F181" s="144"/>
      <c r="G181" s="144"/>
      <c r="H181" s="154"/>
    </row>
    <row r="182" spans="1:8">
      <c r="A182" s="149"/>
      <c r="B182" s="146"/>
      <c r="C182" s="149"/>
      <c r="D182" s="155"/>
      <c r="E182" s="156"/>
      <c r="F182" s="156"/>
      <c r="G182" s="156"/>
      <c r="H182" s="149"/>
    </row>
    <row r="183" spans="1:8">
      <c r="B183" s="149"/>
    </row>
  </sheetData>
  <autoFilter ref="A4:H69"/>
  <mergeCells count="2">
    <mergeCell ref="A1:H1"/>
    <mergeCell ref="A2:H2"/>
  </mergeCells>
  <printOptions horizontalCentered="1"/>
  <pageMargins left="0.7" right="0.45" top="0.75" bottom="0.55000000000000004" header="0.3" footer="0.3"/>
  <pageSetup paperSize="9" scale="70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183"/>
  <sheetViews>
    <sheetView view="pageBreakPreview" zoomScaleNormal="100" zoomScaleSheetLayoutView="100" workbookViewId="0">
      <pane xSplit="3" ySplit="4" topLeftCell="D5" activePane="bottomRight" state="frozen"/>
      <selection activeCell="G7" sqref="G7"/>
      <selection pane="topRight" activeCell="G7" sqref="G7"/>
      <selection pane="bottomLeft" activeCell="G7" sqref="G7"/>
      <selection pane="bottomRight" activeCell="I7" sqref="I7"/>
    </sheetView>
  </sheetViews>
  <sheetFormatPr defaultColWidth="8.88671875" defaultRowHeight="13.8"/>
  <cols>
    <col min="1" max="1" width="8.88671875" style="157"/>
    <col min="2" max="2" width="27.5546875" style="157" bestFit="1" customWidth="1"/>
    <col min="3" max="3" width="9.44140625" style="157" customWidth="1"/>
    <col min="4" max="4" width="10.44140625" style="158" customWidth="1"/>
    <col min="5" max="5" width="11.5546875" style="159" hidden="1" customWidth="1"/>
    <col min="6" max="6" width="11.5546875" style="159" customWidth="1"/>
    <col min="7" max="7" width="14" style="159" bestFit="1" customWidth="1"/>
    <col min="8" max="8" width="17.6640625" style="157" customWidth="1"/>
    <col min="9" max="16384" width="8.88671875" style="428"/>
  </cols>
  <sheetData>
    <row r="1" spans="1:8" ht="34.5" customHeight="1">
      <c r="A1" s="680" t="str">
        <f>SUMMARY!A1</f>
        <v>LOT NO-06, DUALIZATION OF HATTAR -HARIPUR ROAD SECTION (22 KM)</v>
      </c>
      <c r="B1" s="680"/>
      <c r="C1" s="680"/>
      <c r="D1" s="680"/>
      <c r="E1" s="680"/>
      <c r="F1" s="680"/>
      <c r="G1" s="680"/>
      <c r="H1" s="680"/>
    </row>
    <row r="2" spans="1:8" ht="33" customHeight="1">
      <c r="A2" s="681" t="str">
        <f>SUMMARY!A3</f>
        <v>IDLENESS OF RESOURCES CLAIM (JUL, 2018 ~ DEC, 2018)</v>
      </c>
      <c r="B2" s="681"/>
      <c r="C2" s="681"/>
      <c r="D2" s="681"/>
      <c r="E2" s="681"/>
      <c r="F2" s="681"/>
      <c r="G2" s="681"/>
      <c r="H2" s="681"/>
    </row>
    <row r="3" spans="1:8" ht="29.85" customHeight="1">
      <c r="A3" s="120"/>
      <c r="B3" s="120"/>
      <c r="C3" s="567"/>
      <c r="D3" s="121" t="s">
        <v>124</v>
      </c>
      <c r="E3" s="122"/>
      <c r="F3" s="122"/>
      <c r="G3" s="123"/>
      <c r="H3" s="124" t="s">
        <v>391</v>
      </c>
    </row>
    <row r="4" spans="1:8" ht="33.6" customHeight="1">
      <c r="A4" s="125" t="s">
        <v>12</v>
      </c>
      <c r="B4" s="125" t="s">
        <v>59</v>
      </c>
      <c r="C4" s="125" t="s">
        <v>36</v>
      </c>
      <c r="D4" s="126" t="s">
        <v>126</v>
      </c>
      <c r="E4" s="127" t="s">
        <v>15</v>
      </c>
      <c r="F4" s="127" t="s">
        <v>127</v>
      </c>
      <c r="G4" s="127" t="s">
        <v>62</v>
      </c>
      <c r="H4" s="125" t="s">
        <v>16</v>
      </c>
    </row>
    <row r="5" spans="1:8" s="430" customFormat="1" ht="23.1" customHeight="1">
      <c r="A5" s="128"/>
      <c r="B5" s="129"/>
      <c r="C5" s="130"/>
      <c r="D5" s="131"/>
      <c r="E5" s="132"/>
      <c r="F5" s="132"/>
      <c r="G5" s="132">
        <f>SUM(G6:G23)</f>
        <v>5182692.307692307</v>
      </c>
      <c r="H5" s="133"/>
    </row>
    <row r="6" spans="1:8" s="430" customFormat="1" ht="28.5" customHeight="1">
      <c r="A6" s="134">
        <f>COUNTA($B$6:B6)</f>
        <v>1</v>
      </c>
      <c r="B6" s="468" t="s">
        <v>17</v>
      </c>
      <c r="C6" s="569">
        <v>7</v>
      </c>
      <c r="D6" s="136">
        <f>100*C6</f>
        <v>700</v>
      </c>
      <c r="E6" s="137">
        <v>150000</v>
      </c>
      <c r="F6" s="138">
        <f>E6/208</f>
        <v>721.15384615384619</v>
      </c>
      <c r="G6" s="137">
        <f>F6*D6</f>
        <v>504807.69230769231</v>
      </c>
      <c r="H6" s="139"/>
    </row>
    <row r="7" spans="1:8" s="430" customFormat="1" ht="28.5" customHeight="1">
      <c r="A7" s="134">
        <f>COUNTA($B$6:B7)</f>
        <v>2</v>
      </c>
      <c r="B7" s="468" t="s">
        <v>378</v>
      </c>
      <c r="C7" s="570">
        <v>4</v>
      </c>
      <c r="D7" s="136">
        <f t="shared" ref="D7:D22" si="0">100*C7</f>
        <v>400</v>
      </c>
      <c r="E7" s="137">
        <v>350000</v>
      </c>
      <c r="F7" s="138">
        <f t="shared" ref="F7:F22" si="1">E7/208</f>
        <v>1682.6923076923076</v>
      </c>
      <c r="G7" s="137">
        <f t="shared" ref="G7:G22" si="2">F7*D7</f>
        <v>673076.92307692301</v>
      </c>
      <c r="H7" s="139"/>
    </row>
    <row r="8" spans="1:8" s="430" customFormat="1" ht="28.5" customHeight="1">
      <c r="A8" s="134">
        <f>COUNTA($B$6:B8)</f>
        <v>3</v>
      </c>
      <c r="B8" s="468" t="s">
        <v>275</v>
      </c>
      <c r="C8" s="569">
        <v>25</v>
      </c>
      <c r="D8" s="136">
        <f t="shared" si="0"/>
        <v>2500</v>
      </c>
      <c r="E8" s="137">
        <v>100000</v>
      </c>
      <c r="F8" s="138">
        <f>E8/208</f>
        <v>480.76923076923077</v>
      </c>
      <c r="G8" s="137">
        <f t="shared" si="2"/>
        <v>1201923.076923077</v>
      </c>
      <c r="H8" s="139"/>
    </row>
    <row r="9" spans="1:8" s="430" customFormat="1" ht="28.5" customHeight="1">
      <c r="A9" s="134">
        <f>COUNTA($B$6:B9)</f>
        <v>4</v>
      </c>
      <c r="B9" s="468" t="s">
        <v>379</v>
      </c>
      <c r="C9" s="569">
        <v>8</v>
      </c>
      <c r="D9" s="136">
        <f t="shared" si="0"/>
        <v>800</v>
      </c>
      <c r="E9" s="137">
        <v>150000</v>
      </c>
      <c r="F9" s="138">
        <f t="shared" si="1"/>
        <v>721.15384615384619</v>
      </c>
      <c r="G9" s="137">
        <f t="shared" si="2"/>
        <v>576923.07692307699</v>
      </c>
      <c r="H9" s="139"/>
    </row>
    <row r="10" spans="1:8" s="430" customFormat="1" ht="28.5" customHeight="1">
      <c r="A10" s="134">
        <f>COUNTA($B$6:B10)</f>
        <v>5</v>
      </c>
      <c r="B10" s="468" t="s">
        <v>380</v>
      </c>
      <c r="C10" s="569">
        <v>2</v>
      </c>
      <c r="D10" s="136">
        <f t="shared" si="0"/>
        <v>200</v>
      </c>
      <c r="E10" s="137">
        <v>220000</v>
      </c>
      <c r="F10" s="138">
        <f t="shared" si="1"/>
        <v>1057.6923076923076</v>
      </c>
      <c r="G10" s="137">
        <f t="shared" si="2"/>
        <v>211538.46153846153</v>
      </c>
      <c r="H10" s="139"/>
    </row>
    <row r="11" spans="1:8" s="430" customFormat="1" ht="28.5" customHeight="1">
      <c r="A11" s="134">
        <f>COUNTA($B$6:B11)</f>
        <v>6</v>
      </c>
      <c r="B11" s="468" t="s">
        <v>348</v>
      </c>
      <c r="C11" s="569">
        <v>1</v>
      </c>
      <c r="D11" s="136">
        <f t="shared" si="0"/>
        <v>100</v>
      </c>
      <c r="E11" s="137">
        <v>350000</v>
      </c>
      <c r="F11" s="138">
        <f t="shared" si="1"/>
        <v>1682.6923076923076</v>
      </c>
      <c r="G11" s="137">
        <f t="shared" si="2"/>
        <v>168269.23076923075</v>
      </c>
      <c r="H11" s="139"/>
    </row>
    <row r="12" spans="1:8" s="430" customFormat="1" ht="28.5" customHeight="1">
      <c r="A12" s="134">
        <f>COUNTA($B$6:B12)</f>
        <v>7</v>
      </c>
      <c r="B12" s="468" t="s">
        <v>381</v>
      </c>
      <c r="C12" s="569">
        <v>1</v>
      </c>
      <c r="D12" s="136">
        <f t="shared" si="0"/>
        <v>100</v>
      </c>
      <c r="E12" s="137">
        <v>350000</v>
      </c>
      <c r="F12" s="138">
        <f t="shared" si="1"/>
        <v>1682.6923076923076</v>
      </c>
      <c r="G12" s="137">
        <f t="shared" si="2"/>
        <v>168269.23076923075</v>
      </c>
      <c r="H12" s="139"/>
    </row>
    <row r="13" spans="1:8" s="430" customFormat="1" ht="28.5" customHeight="1">
      <c r="A13" s="134">
        <v>8</v>
      </c>
      <c r="B13" s="468" t="s">
        <v>113</v>
      </c>
      <c r="C13" s="569">
        <v>8</v>
      </c>
      <c r="D13" s="136">
        <f t="shared" si="0"/>
        <v>800</v>
      </c>
      <c r="E13" s="137">
        <v>180000</v>
      </c>
      <c r="F13" s="138">
        <f t="shared" si="1"/>
        <v>865.38461538461536</v>
      </c>
      <c r="G13" s="137">
        <f t="shared" si="2"/>
        <v>692307.69230769225</v>
      </c>
      <c r="H13" s="139"/>
    </row>
    <row r="14" spans="1:8" s="430" customFormat="1" ht="28.5" customHeight="1">
      <c r="A14" s="134">
        <v>9</v>
      </c>
      <c r="B14" s="468" t="s">
        <v>382</v>
      </c>
      <c r="C14" s="569">
        <v>1</v>
      </c>
      <c r="D14" s="136">
        <f t="shared" si="0"/>
        <v>100</v>
      </c>
      <c r="E14" s="137">
        <v>250000</v>
      </c>
      <c r="F14" s="138">
        <f t="shared" si="1"/>
        <v>1201.9230769230769</v>
      </c>
      <c r="G14" s="137">
        <f t="shared" si="2"/>
        <v>120192.30769230769</v>
      </c>
      <c r="H14" s="139"/>
    </row>
    <row r="15" spans="1:8" s="430" customFormat="1" ht="28.5" customHeight="1">
      <c r="A15" s="134">
        <v>10</v>
      </c>
      <c r="B15" s="468" t="s">
        <v>20</v>
      </c>
      <c r="C15" s="569">
        <v>2</v>
      </c>
      <c r="D15" s="136">
        <f t="shared" si="0"/>
        <v>200</v>
      </c>
      <c r="E15" s="137">
        <v>300000</v>
      </c>
      <c r="F15" s="138">
        <f t="shared" si="1"/>
        <v>1442.3076923076924</v>
      </c>
      <c r="G15" s="137">
        <f t="shared" si="2"/>
        <v>288461.5384615385</v>
      </c>
      <c r="H15" s="139"/>
    </row>
    <row r="16" spans="1:8" s="430" customFormat="1" ht="28.5" customHeight="1">
      <c r="A16" s="134">
        <v>11</v>
      </c>
      <c r="B16" s="468" t="s">
        <v>383</v>
      </c>
      <c r="C16" s="569">
        <v>2</v>
      </c>
      <c r="D16" s="136">
        <f t="shared" si="0"/>
        <v>200</v>
      </c>
      <c r="E16" s="137">
        <v>150000</v>
      </c>
      <c r="F16" s="138">
        <f t="shared" si="1"/>
        <v>721.15384615384619</v>
      </c>
      <c r="G16" s="137">
        <f t="shared" si="2"/>
        <v>144230.76923076925</v>
      </c>
      <c r="H16" s="139"/>
    </row>
    <row r="17" spans="1:8" s="430" customFormat="1" ht="28.5" customHeight="1">
      <c r="A17" s="134">
        <v>12</v>
      </c>
      <c r="B17" s="468" t="s">
        <v>349</v>
      </c>
      <c r="C17" s="569">
        <v>3</v>
      </c>
      <c r="D17" s="136">
        <f t="shared" si="0"/>
        <v>300</v>
      </c>
      <c r="E17" s="137">
        <v>65000</v>
      </c>
      <c r="F17" s="138">
        <f t="shared" si="1"/>
        <v>312.5</v>
      </c>
      <c r="G17" s="137">
        <f t="shared" si="2"/>
        <v>93750</v>
      </c>
      <c r="H17" s="139"/>
    </row>
    <row r="18" spans="1:8" s="430" customFormat="1" ht="28.5" customHeight="1">
      <c r="A18" s="134">
        <v>13</v>
      </c>
      <c r="B18" s="468" t="s">
        <v>114</v>
      </c>
      <c r="C18" s="569">
        <v>5</v>
      </c>
      <c r="D18" s="136">
        <f t="shared" si="0"/>
        <v>500</v>
      </c>
      <c r="E18" s="137">
        <v>65000</v>
      </c>
      <c r="F18" s="138">
        <f t="shared" si="1"/>
        <v>312.5</v>
      </c>
      <c r="G18" s="137">
        <f t="shared" si="2"/>
        <v>156250</v>
      </c>
      <c r="H18" s="139"/>
    </row>
    <row r="19" spans="1:8" s="430" customFormat="1" ht="28.5" customHeight="1">
      <c r="A19" s="134">
        <v>14</v>
      </c>
      <c r="B19" s="468" t="s">
        <v>384</v>
      </c>
      <c r="C19" s="569">
        <v>2</v>
      </c>
      <c r="D19" s="136">
        <f t="shared" si="0"/>
        <v>200</v>
      </c>
      <c r="E19" s="137">
        <v>90000</v>
      </c>
      <c r="F19" s="138">
        <f t="shared" si="1"/>
        <v>432.69230769230768</v>
      </c>
      <c r="G19" s="137">
        <f t="shared" si="2"/>
        <v>86538.461538461532</v>
      </c>
      <c r="H19" s="139"/>
    </row>
    <row r="20" spans="1:8" s="430" customFormat="1" ht="28.5" customHeight="1">
      <c r="A20" s="134">
        <v>15</v>
      </c>
      <c r="B20" s="468" t="s">
        <v>385</v>
      </c>
      <c r="C20" s="569"/>
      <c r="D20" s="136">
        <f t="shared" si="0"/>
        <v>0</v>
      </c>
      <c r="E20" s="137">
        <v>350000</v>
      </c>
      <c r="F20" s="138">
        <f t="shared" si="1"/>
        <v>1682.6923076923076</v>
      </c>
      <c r="G20" s="137">
        <f t="shared" si="2"/>
        <v>0</v>
      </c>
      <c r="H20" s="139"/>
    </row>
    <row r="21" spans="1:8" s="430" customFormat="1" ht="28.5" customHeight="1">
      <c r="A21" s="134">
        <v>16</v>
      </c>
      <c r="B21" s="468" t="s">
        <v>386</v>
      </c>
      <c r="C21" s="569"/>
      <c r="D21" s="136">
        <f t="shared" si="0"/>
        <v>0</v>
      </c>
      <c r="E21" s="137">
        <v>350000</v>
      </c>
      <c r="F21" s="138">
        <f t="shared" si="1"/>
        <v>1682.6923076923076</v>
      </c>
      <c r="G21" s="137">
        <f t="shared" si="2"/>
        <v>0</v>
      </c>
      <c r="H21" s="139"/>
    </row>
    <row r="22" spans="1:8" s="430" customFormat="1" ht="28.5" customHeight="1">
      <c r="A22" s="134">
        <f>COUNTA($B$6:B22)</f>
        <v>17</v>
      </c>
      <c r="B22" s="468" t="s">
        <v>387</v>
      </c>
      <c r="C22" s="569">
        <v>1</v>
      </c>
      <c r="D22" s="136">
        <f t="shared" si="0"/>
        <v>100</v>
      </c>
      <c r="E22" s="137">
        <v>200000</v>
      </c>
      <c r="F22" s="138">
        <f t="shared" si="1"/>
        <v>961.53846153846155</v>
      </c>
      <c r="G22" s="137">
        <f t="shared" si="2"/>
        <v>96153.846153846156</v>
      </c>
      <c r="H22" s="139"/>
    </row>
    <row r="23" spans="1:8" s="430" customFormat="1" ht="28.5" customHeight="1">
      <c r="A23" s="134"/>
      <c r="B23" s="468"/>
      <c r="C23" s="135"/>
      <c r="D23" s="136"/>
      <c r="E23" s="137"/>
      <c r="F23" s="138"/>
      <c r="G23" s="137"/>
      <c r="H23" s="139"/>
    </row>
    <row r="24" spans="1:8">
      <c r="A24" s="146"/>
      <c r="B24" s="442"/>
      <c r="C24" s="146"/>
      <c r="D24" s="143"/>
      <c r="E24" s="144"/>
      <c r="F24" s="447"/>
      <c r="G24" s="144"/>
      <c r="H24" s="148"/>
    </row>
    <row r="25" spans="1:8">
      <c r="A25" s="146"/>
      <c r="B25" s="442"/>
      <c r="C25" s="146"/>
      <c r="D25" s="143"/>
      <c r="E25" s="144"/>
      <c r="F25" s="447"/>
      <c r="G25" s="144"/>
      <c r="H25" s="148"/>
    </row>
    <row r="26" spans="1:8">
      <c r="A26" s="146"/>
      <c r="B26" s="442"/>
      <c r="C26" s="146"/>
      <c r="D26" s="143"/>
      <c r="E26" s="144"/>
      <c r="F26" s="447"/>
      <c r="G26" s="144"/>
      <c r="H26" s="148"/>
    </row>
    <row r="27" spans="1:8">
      <c r="A27" s="146"/>
      <c r="B27" s="442"/>
      <c r="C27" s="146"/>
      <c r="D27" s="143"/>
      <c r="E27" s="144"/>
      <c r="F27" s="447"/>
      <c r="G27" s="144"/>
      <c r="H27" s="148"/>
    </row>
    <row r="28" spans="1:8">
      <c r="A28" s="146"/>
      <c r="B28" s="442"/>
      <c r="C28" s="146"/>
      <c r="D28" s="143"/>
      <c r="E28" s="144"/>
      <c r="F28" s="447"/>
      <c r="G28" s="144"/>
      <c r="H28" s="148"/>
    </row>
    <row r="29" spans="1:8">
      <c r="A29" s="146"/>
      <c r="B29" s="442"/>
      <c r="C29" s="146"/>
      <c r="D29" s="143"/>
      <c r="E29" s="144"/>
      <c r="F29" s="447"/>
      <c r="G29" s="144"/>
      <c r="H29" s="148"/>
    </row>
    <row r="30" spans="1:8">
      <c r="A30" s="146"/>
      <c r="B30" s="442"/>
      <c r="C30" s="146"/>
      <c r="D30" s="143"/>
      <c r="E30" s="144"/>
      <c r="F30" s="447"/>
      <c r="G30" s="144"/>
      <c r="H30" s="148"/>
    </row>
    <row r="31" spans="1:8">
      <c r="A31" s="146"/>
      <c r="B31" s="442"/>
      <c r="C31" s="146"/>
      <c r="D31" s="143"/>
      <c r="E31" s="144"/>
      <c r="F31" s="447"/>
      <c r="G31" s="144"/>
      <c r="H31" s="148"/>
    </row>
    <row r="32" spans="1:8">
      <c r="A32" s="146"/>
      <c r="B32" s="442"/>
      <c r="C32" s="146"/>
      <c r="D32" s="143"/>
      <c r="E32" s="144"/>
      <c r="F32" s="447"/>
      <c r="G32" s="144"/>
      <c r="H32" s="148"/>
    </row>
    <row r="33" spans="1:8">
      <c r="A33" s="146"/>
      <c r="B33" s="442"/>
      <c r="C33" s="146"/>
      <c r="D33" s="143"/>
      <c r="E33" s="144"/>
      <c r="F33" s="447"/>
      <c r="G33" s="144"/>
      <c r="H33" s="148"/>
    </row>
    <row r="34" spans="1:8">
      <c r="A34" s="146"/>
      <c r="B34" s="442"/>
      <c r="C34" s="146"/>
      <c r="D34" s="143"/>
      <c r="E34" s="144"/>
      <c r="F34" s="447"/>
      <c r="G34" s="144"/>
      <c r="H34" s="148"/>
    </row>
    <row r="35" spans="1:8">
      <c r="A35" s="146"/>
      <c r="B35" s="442"/>
      <c r="C35" s="146"/>
      <c r="D35" s="143"/>
      <c r="E35" s="144"/>
      <c r="F35" s="447"/>
      <c r="G35" s="144"/>
      <c r="H35" s="148"/>
    </row>
    <row r="36" spans="1:8">
      <c r="A36" s="146"/>
      <c r="B36" s="442"/>
      <c r="C36" s="146"/>
      <c r="D36" s="143"/>
      <c r="E36" s="144"/>
      <c r="F36" s="447"/>
      <c r="G36" s="144"/>
      <c r="H36" s="148"/>
    </row>
    <row r="37" spans="1:8">
      <c r="A37" s="146"/>
      <c r="B37" s="442"/>
      <c r="C37" s="146"/>
      <c r="D37" s="143"/>
      <c r="E37" s="144"/>
      <c r="F37" s="447"/>
      <c r="G37" s="144"/>
      <c r="H37" s="148"/>
    </row>
    <row r="38" spans="1:8">
      <c r="A38" s="146"/>
      <c r="B38" s="442"/>
      <c r="C38" s="146"/>
      <c r="D38" s="143"/>
      <c r="E38" s="144"/>
      <c r="F38" s="447"/>
      <c r="G38" s="144"/>
      <c r="H38" s="148"/>
    </row>
    <row r="39" spans="1:8">
      <c r="A39" s="146"/>
      <c r="B39" s="442"/>
      <c r="C39" s="146"/>
      <c r="D39" s="143"/>
      <c r="E39" s="144"/>
      <c r="F39" s="447"/>
      <c r="G39" s="144"/>
      <c r="H39" s="148"/>
    </row>
    <row r="40" spans="1:8">
      <c r="A40" s="146"/>
      <c r="B40" s="442"/>
      <c r="C40" s="146"/>
      <c r="D40" s="143"/>
      <c r="E40" s="144"/>
      <c r="F40" s="447"/>
      <c r="G40" s="144"/>
      <c r="H40" s="148"/>
    </row>
    <row r="41" spans="1:8">
      <c r="A41" s="146"/>
      <c r="B41" s="442"/>
      <c r="C41" s="146"/>
      <c r="D41" s="143"/>
      <c r="E41" s="144"/>
      <c r="F41" s="447"/>
      <c r="G41" s="144"/>
      <c r="H41" s="148"/>
    </row>
    <row r="42" spans="1:8">
      <c r="A42" s="146"/>
      <c r="B42" s="442"/>
      <c r="C42" s="146"/>
      <c r="D42" s="143"/>
      <c r="E42" s="144"/>
      <c r="F42" s="447"/>
      <c r="G42" s="144"/>
      <c r="H42" s="148"/>
    </row>
    <row r="43" spans="1:8">
      <c r="A43" s="146"/>
      <c r="B43" s="442"/>
      <c r="C43" s="146"/>
      <c r="D43" s="143"/>
      <c r="E43" s="144"/>
      <c r="F43" s="447"/>
      <c r="G43" s="144"/>
      <c r="H43" s="148"/>
    </row>
    <row r="44" spans="1:8">
      <c r="A44" s="146"/>
      <c r="B44" s="442"/>
      <c r="C44" s="146"/>
      <c r="D44" s="143"/>
      <c r="E44" s="144"/>
      <c r="F44" s="447"/>
      <c r="G44" s="144"/>
      <c r="H44" s="148"/>
    </row>
    <row r="45" spans="1:8">
      <c r="A45" s="146"/>
      <c r="B45" s="442"/>
      <c r="C45" s="146"/>
      <c r="D45" s="143"/>
      <c r="E45" s="144"/>
      <c r="F45" s="447"/>
      <c r="G45" s="144"/>
      <c r="H45" s="148"/>
    </row>
    <row r="46" spans="1:8">
      <c r="A46" s="146"/>
      <c r="B46" s="442"/>
      <c r="C46" s="146"/>
      <c r="D46" s="143"/>
      <c r="E46" s="144"/>
      <c r="F46" s="447"/>
      <c r="G46" s="144"/>
      <c r="H46" s="148"/>
    </row>
    <row r="47" spans="1:8">
      <c r="A47" s="146"/>
      <c r="B47" s="442"/>
      <c r="C47" s="146"/>
      <c r="D47" s="143"/>
      <c r="E47" s="144"/>
      <c r="F47" s="447"/>
      <c r="G47" s="144"/>
      <c r="H47" s="148"/>
    </row>
    <row r="48" spans="1:8">
      <c r="A48" s="146"/>
      <c r="B48" s="442"/>
      <c r="C48" s="146"/>
      <c r="D48" s="143"/>
      <c r="E48" s="144"/>
      <c r="F48" s="447"/>
      <c r="G48" s="144"/>
      <c r="H48" s="148"/>
    </row>
    <row r="49" spans="1:8">
      <c r="A49" s="146"/>
      <c r="B49" s="442"/>
      <c r="C49" s="146"/>
      <c r="D49" s="143"/>
      <c r="E49" s="144"/>
      <c r="F49" s="447"/>
      <c r="G49" s="144"/>
      <c r="H49" s="148"/>
    </row>
    <row r="50" spans="1:8">
      <c r="A50" s="146"/>
      <c r="B50" s="442"/>
      <c r="C50" s="146"/>
      <c r="D50" s="143"/>
      <c r="E50" s="144"/>
      <c r="F50" s="447"/>
      <c r="G50" s="144"/>
      <c r="H50" s="148"/>
    </row>
    <row r="51" spans="1:8">
      <c r="A51" s="146"/>
      <c r="B51" s="442"/>
      <c r="C51" s="146"/>
      <c r="D51" s="143"/>
      <c r="E51" s="144"/>
      <c r="F51" s="447"/>
      <c r="G51" s="144"/>
      <c r="H51" s="148"/>
    </row>
    <row r="52" spans="1:8">
      <c r="A52" s="146"/>
      <c r="B52" s="442"/>
      <c r="C52" s="146"/>
      <c r="D52" s="143"/>
      <c r="E52" s="144"/>
      <c r="F52" s="447"/>
      <c r="G52" s="144"/>
      <c r="H52" s="148"/>
    </row>
    <row r="53" spans="1:8">
      <c r="A53" s="146"/>
      <c r="B53" s="442"/>
      <c r="C53" s="146"/>
      <c r="D53" s="143"/>
      <c r="E53" s="144"/>
      <c r="F53" s="447"/>
      <c r="G53" s="144"/>
      <c r="H53" s="148"/>
    </row>
    <row r="54" spans="1:8">
      <c r="A54" s="146"/>
      <c r="B54" s="442"/>
      <c r="C54" s="146"/>
      <c r="D54" s="143"/>
      <c r="E54" s="144"/>
      <c r="F54" s="447"/>
      <c r="G54" s="144"/>
      <c r="H54" s="148"/>
    </row>
    <row r="55" spans="1:8">
      <c r="A55" s="146"/>
      <c r="B55" s="442"/>
      <c r="C55" s="146"/>
      <c r="D55" s="143"/>
      <c r="E55" s="144"/>
      <c r="F55" s="447"/>
      <c r="G55" s="144"/>
      <c r="H55" s="148"/>
    </row>
    <row r="56" spans="1:8">
      <c r="A56" s="146"/>
      <c r="B56" s="442"/>
      <c r="C56" s="146"/>
      <c r="D56" s="143"/>
      <c r="E56" s="144"/>
      <c r="F56" s="447"/>
      <c r="G56" s="144"/>
      <c r="H56" s="148"/>
    </row>
    <row r="57" spans="1:8">
      <c r="A57" s="146"/>
      <c r="B57" s="442"/>
      <c r="C57" s="146"/>
      <c r="D57" s="143"/>
      <c r="E57" s="144"/>
      <c r="F57" s="447"/>
      <c r="G57" s="144"/>
      <c r="H57" s="148"/>
    </row>
    <row r="58" spans="1:8">
      <c r="A58" s="146"/>
      <c r="B58" s="442"/>
      <c r="C58" s="146"/>
      <c r="D58" s="143"/>
      <c r="E58" s="144"/>
      <c r="F58" s="447"/>
      <c r="G58" s="144"/>
      <c r="H58" s="148"/>
    </row>
    <row r="59" spans="1:8">
      <c r="A59" s="146"/>
      <c r="B59" s="442"/>
      <c r="C59" s="146"/>
      <c r="D59" s="143"/>
      <c r="E59" s="144"/>
      <c r="F59" s="447"/>
      <c r="G59" s="144"/>
      <c r="H59" s="148"/>
    </row>
    <row r="60" spans="1:8">
      <c r="A60" s="146"/>
      <c r="B60" s="442"/>
      <c r="C60" s="146"/>
      <c r="D60" s="143"/>
      <c r="E60" s="144"/>
      <c r="F60" s="447"/>
      <c r="G60" s="144"/>
      <c r="H60" s="148"/>
    </row>
    <row r="61" spans="1:8">
      <c r="A61" s="146"/>
      <c r="B61" s="442"/>
      <c r="C61" s="146"/>
      <c r="D61" s="143"/>
      <c r="E61" s="144"/>
      <c r="F61" s="447"/>
      <c r="G61" s="144"/>
      <c r="H61" s="148"/>
    </row>
    <row r="62" spans="1:8">
      <c r="A62" s="146"/>
      <c r="B62" s="442"/>
      <c r="C62" s="146"/>
      <c r="D62" s="143"/>
      <c r="E62" s="144"/>
      <c r="F62" s="447"/>
      <c r="G62" s="144"/>
      <c r="H62" s="148"/>
    </row>
    <row r="63" spans="1:8">
      <c r="A63" s="146"/>
      <c r="B63" s="442"/>
      <c r="C63" s="146"/>
      <c r="D63" s="143"/>
      <c r="E63" s="144"/>
      <c r="F63" s="447"/>
      <c r="G63" s="144"/>
      <c r="H63" s="148"/>
    </row>
    <row r="64" spans="1:8">
      <c r="A64" s="146"/>
      <c r="B64" s="442"/>
      <c r="C64" s="146"/>
      <c r="D64" s="143"/>
      <c r="E64" s="144"/>
      <c r="F64" s="447"/>
      <c r="G64" s="144"/>
      <c r="H64" s="148"/>
    </row>
    <row r="65" spans="1:8">
      <c r="A65" s="146"/>
      <c r="B65" s="442"/>
      <c r="C65" s="146"/>
      <c r="D65" s="143"/>
      <c r="E65" s="144"/>
      <c r="F65" s="447"/>
      <c r="G65" s="144"/>
      <c r="H65" s="148"/>
    </row>
    <row r="66" spans="1:8">
      <c r="A66" s="146"/>
      <c r="B66" s="442"/>
      <c r="C66" s="146"/>
      <c r="D66" s="143"/>
      <c r="E66" s="144"/>
      <c r="F66" s="447"/>
      <c r="G66" s="144"/>
      <c r="H66" s="148"/>
    </row>
    <row r="67" spans="1:8">
      <c r="A67" s="146"/>
      <c r="B67" s="442"/>
      <c r="C67" s="146"/>
      <c r="D67" s="143"/>
      <c r="E67" s="144"/>
      <c r="F67" s="447"/>
      <c r="G67" s="144"/>
      <c r="H67" s="148"/>
    </row>
    <row r="68" spans="1:8" s="99" customFormat="1" ht="18.600000000000001" customHeight="1">
      <c r="A68" s="142"/>
      <c r="B68" s="443"/>
      <c r="C68" s="443"/>
      <c r="D68" s="448"/>
      <c r="E68" s="449"/>
      <c r="F68" s="447"/>
      <c r="G68" s="145"/>
      <c r="H68" s="444"/>
    </row>
    <row r="69" spans="1:8">
      <c r="A69" s="141"/>
      <c r="B69" s="141"/>
      <c r="C69" s="142"/>
      <c r="D69" s="143"/>
      <c r="E69" s="144"/>
      <c r="F69" s="447">
        <f>E69/208</f>
        <v>0</v>
      </c>
      <c r="G69" s="144"/>
      <c r="H69" s="145"/>
    </row>
    <row r="70" spans="1:8">
      <c r="A70" s="146"/>
      <c r="B70" s="147"/>
      <c r="C70" s="142"/>
      <c r="D70" s="143"/>
      <c r="E70" s="144"/>
      <c r="F70" s="144"/>
      <c r="G70" s="144"/>
      <c r="H70" s="148"/>
    </row>
    <row r="71" spans="1:8">
      <c r="A71" s="146"/>
      <c r="B71" s="147"/>
      <c r="C71" s="142"/>
      <c r="D71" s="143"/>
      <c r="E71" s="144"/>
      <c r="F71" s="144"/>
      <c r="G71" s="144"/>
      <c r="H71" s="148"/>
    </row>
    <row r="72" spans="1:8">
      <c r="A72" s="141"/>
      <c r="B72" s="141"/>
      <c r="C72" s="142"/>
      <c r="D72" s="143"/>
      <c r="E72" s="144"/>
      <c r="F72" s="144"/>
      <c r="G72" s="144"/>
      <c r="H72" s="148"/>
    </row>
    <row r="73" spans="1:8">
      <c r="A73" s="146"/>
      <c r="B73" s="147"/>
      <c r="C73" s="142"/>
      <c r="D73" s="143"/>
      <c r="E73" s="144"/>
      <c r="F73" s="144"/>
      <c r="G73" s="144"/>
      <c r="H73" s="148"/>
    </row>
    <row r="74" spans="1:8">
      <c r="A74" s="141"/>
      <c r="B74" s="141"/>
      <c r="C74" s="142"/>
      <c r="D74" s="143"/>
      <c r="E74" s="144"/>
      <c r="F74" s="144"/>
      <c r="G74" s="144"/>
      <c r="H74" s="148"/>
    </row>
    <row r="75" spans="1:8">
      <c r="A75" s="146"/>
      <c r="B75" s="147"/>
      <c r="C75" s="142"/>
      <c r="D75" s="143"/>
      <c r="E75" s="144"/>
      <c r="F75" s="144"/>
      <c r="G75" s="144"/>
      <c r="H75" s="148"/>
    </row>
    <row r="76" spans="1:8">
      <c r="A76" s="146"/>
      <c r="B76" s="147"/>
      <c r="C76" s="146"/>
      <c r="D76" s="143"/>
      <c r="E76" s="144"/>
      <c r="F76" s="144"/>
      <c r="G76" s="144"/>
      <c r="H76" s="148"/>
    </row>
    <row r="77" spans="1:8">
      <c r="A77" s="141"/>
      <c r="B77" s="141"/>
      <c r="C77" s="146"/>
      <c r="D77" s="143"/>
      <c r="E77" s="144"/>
      <c r="F77" s="144"/>
      <c r="G77" s="144"/>
      <c r="H77" s="148"/>
    </row>
    <row r="78" spans="1:8">
      <c r="A78" s="146"/>
      <c r="B78" s="147"/>
      <c r="C78" s="146"/>
      <c r="D78" s="143"/>
      <c r="E78" s="144"/>
      <c r="F78" s="144"/>
      <c r="G78" s="144"/>
      <c r="H78" s="148"/>
    </row>
    <row r="79" spans="1:8">
      <c r="A79" s="141"/>
      <c r="B79" s="141"/>
      <c r="C79" s="146"/>
      <c r="D79" s="143"/>
      <c r="E79" s="144"/>
      <c r="F79" s="144"/>
      <c r="G79" s="144"/>
      <c r="H79" s="148"/>
    </row>
    <row r="80" spans="1:8">
      <c r="A80" s="146"/>
      <c r="B80" s="147"/>
      <c r="C80" s="146"/>
      <c r="D80" s="143"/>
      <c r="E80" s="144"/>
      <c r="F80" s="144"/>
      <c r="G80" s="144"/>
      <c r="H80" s="148"/>
    </row>
    <row r="81" spans="1:8">
      <c r="A81" s="146"/>
      <c r="B81" s="147"/>
      <c r="C81" s="146"/>
      <c r="D81" s="143"/>
      <c r="E81" s="144"/>
      <c r="F81" s="144"/>
      <c r="G81" s="144"/>
      <c r="H81" s="148"/>
    </row>
    <row r="82" spans="1:8">
      <c r="A82" s="141"/>
      <c r="B82" s="141"/>
      <c r="C82" s="146"/>
      <c r="D82" s="143"/>
      <c r="E82" s="144"/>
      <c r="F82" s="144"/>
      <c r="G82" s="144"/>
      <c r="H82" s="148"/>
    </row>
    <row r="83" spans="1:8">
      <c r="A83" s="146"/>
      <c r="B83" s="147"/>
      <c r="C83" s="146"/>
      <c r="D83" s="143"/>
      <c r="E83" s="144"/>
      <c r="F83" s="144"/>
      <c r="G83" s="144"/>
      <c r="H83" s="148"/>
    </row>
    <row r="84" spans="1:8">
      <c r="A84" s="146"/>
      <c r="B84" s="147"/>
      <c r="C84" s="146"/>
      <c r="D84" s="143"/>
      <c r="E84" s="144"/>
      <c r="F84" s="144"/>
      <c r="G84" s="144"/>
      <c r="H84" s="148"/>
    </row>
    <row r="85" spans="1:8">
      <c r="A85" s="146"/>
      <c r="B85" s="147"/>
      <c r="C85" s="146"/>
      <c r="D85" s="143"/>
      <c r="E85" s="144"/>
      <c r="F85" s="144"/>
      <c r="G85" s="144"/>
      <c r="H85" s="148"/>
    </row>
    <row r="86" spans="1:8">
      <c r="A86" s="146"/>
      <c r="B86" s="147"/>
      <c r="C86" s="146"/>
      <c r="D86" s="143"/>
      <c r="E86" s="144"/>
      <c r="F86" s="144"/>
      <c r="G86" s="144"/>
      <c r="H86" s="148"/>
    </row>
    <row r="87" spans="1:8">
      <c r="A87" s="146"/>
      <c r="B87" s="147"/>
      <c r="C87" s="146"/>
      <c r="D87" s="143"/>
      <c r="E87" s="144"/>
      <c r="F87" s="144"/>
      <c r="G87" s="144"/>
      <c r="H87" s="148"/>
    </row>
    <row r="88" spans="1:8">
      <c r="A88" s="146"/>
      <c r="B88" s="147"/>
      <c r="C88" s="146"/>
      <c r="D88" s="143"/>
      <c r="E88" s="144"/>
      <c r="F88" s="144"/>
      <c r="G88" s="144"/>
      <c r="H88" s="148"/>
    </row>
    <row r="89" spans="1:8">
      <c r="A89" s="146"/>
      <c r="B89" s="147"/>
      <c r="C89" s="146"/>
      <c r="D89" s="143"/>
      <c r="E89" s="144"/>
      <c r="F89" s="144"/>
      <c r="G89" s="144"/>
      <c r="H89" s="148"/>
    </row>
    <row r="90" spans="1:8">
      <c r="A90" s="146"/>
      <c r="B90" s="147"/>
      <c r="C90" s="146"/>
      <c r="D90" s="143"/>
      <c r="E90" s="144"/>
      <c r="F90" s="144"/>
      <c r="G90" s="144"/>
      <c r="H90" s="148"/>
    </row>
    <row r="91" spans="1:8">
      <c r="A91" s="146"/>
      <c r="B91" s="147"/>
      <c r="C91" s="146"/>
      <c r="D91" s="143"/>
      <c r="E91" s="144"/>
      <c r="F91" s="144"/>
      <c r="G91" s="144"/>
      <c r="H91" s="148"/>
    </row>
    <row r="92" spans="1:8">
      <c r="A92" s="146"/>
      <c r="B92" s="147"/>
      <c r="C92" s="146"/>
      <c r="D92" s="143"/>
      <c r="E92" s="144"/>
      <c r="F92" s="144"/>
      <c r="G92" s="144"/>
      <c r="H92" s="148"/>
    </row>
    <row r="93" spans="1:8">
      <c r="A93" s="146"/>
      <c r="B93" s="143"/>
      <c r="C93" s="146"/>
      <c r="D93" s="143"/>
      <c r="E93" s="144"/>
      <c r="F93" s="144"/>
      <c r="G93" s="144"/>
      <c r="H93" s="148"/>
    </row>
    <row r="94" spans="1:8">
      <c r="A94" s="146"/>
      <c r="B94" s="143"/>
      <c r="C94" s="146"/>
      <c r="D94" s="143"/>
      <c r="E94" s="144"/>
      <c r="F94" s="144"/>
      <c r="G94" s="144"/>
      <c r="H94" s="148"/>
    </row>
    <row r="95" spans="1:8">
      <c r="A95" s="146"/>
      <c r="B95" s="143"/>
      <c r="C95" s="146"/>
      <c r="D95" s="143"/>
      <c r="E95" s="144"/>
      <c r="F95" s="144"/>
      <c r="G95" s="144"/>
      <c r="H95" s="148"/>
    </row>
    <row r="96" spans="1:8">
      <c r="A96" s="146"/>
      <c r="B96" s="143"/>
      <c r="C96" s="146"/>
      <c r="D96" s="143"/>
      <c r="E96" s="144"/>
      <c r="F96" s="144"/>
      <c r="G96" s="144"/>
      <c r="H96" s="148"/>
    </row>
    <row r="97" spans="1:8">
      <c r="A97" s="146"/>
      <c r="B97" s="143"/>
      <c r="C97" s="146"/>
      <c r="D97" s="143"/>
      <c r="E97" s="144"/>
      <c r="F97" s="144"/>
      <c r="G97" s="144"/>
      <c r="H97" s="148"/>
    </row>
    <row r="98" spans="1:8">
      <c r="A98" s="146"/>
      <c r="B98" s="143"/>
      <c r="C98" s="146"/>
      <c r="D98" s="143"/>
      <c r="E98" s="144"/>
      <c r="F98" s="144"/>
      <c r="G98" s="144"/>
      <c r="H98" s="148"/>
    </row>
    <row r="99" spans="1:8">
      <c r="A99" s="146"/>
      <c r="B99" s="149"/>
      <c r="C99" s="146"/>
      <c r="D99" s="143"/>
      <c r="E99" s="144"/>
      <c r="F99" s="144"/>
      <c r="G99" s="144"/>
      <c r="H99" s="148"/>
    </row>
    <row r="100" spans="1:8">
      <c r="A100" s="146"/>
      <c r="B100" s="143"/>
      <c r="C100" s="146"/>
      <c r="D100" s="143"/>
      <c r="E100" s="144"/>
      <c r="F100" s="144"/>
      <c r="G100" s="144"/>
      <c r="H100" s="148"/>
    </row>
    <row r="101" spans="1:8">
      <c r="A101" s="146"/>
      <c r="B101" s="143"/>
      <c r="C101" s="146"/>
      <c r="D101" s="143"/>
      <c r="E101" s="144"/>
      <c r="F101" s="144"/>
      <c r="G101" s="144"/>
      <c r="H101" s="148"/>
    </row>
    <row r="102" spans="1:8" ht="21">
      <c r="A102" s="150"/>
      <c r="B102" s="150"/>
      <c r="C102" s="151"/>
      <c r="D102" s="152"/>
      <c r="E102" s="153"/>
      <c r="F102" s="153"/>
      <c r="G102" s="153"/>
      <c r="H102" s="150"/>
    </row>
    <row r="103" spans="1:8">
      <c r="A103" s="146"/>
      <c r="B103" s="143"/>
      <c r="C103" s="146"/>
      <c r="D103" s="143"/>
      <c r="E103" s="144"/>
      <c r="F103" s="144"/>
      <c r="G103" s="144"/>
      <c r="H103" s="148"/>
    </row>
    <row r="104" spans="1:8">
      <c r="A104" s="146"/>
      <c r="B104" s="143"/>
      <c r="C104" s="146"/>
      <c r="D104" s="143"/>
      <c r="E104" s="144"/>
      <c r="F104" s="144"/>
      <c r="G104" s="144"/>
      <c r="H104" s="148"/>
    </row>
    <row r="105" spans="1:8">
      <c r="A105" s="146"/>
      <c r="B105" s="143"/>
      <c r="C105" s="146"/>
      <c r="D105" s="143"/>
      <c r="E105" s="144"/>
      <c r="F105" s="144"/>
      <c r="G105" s="144"/>
      <c r="H105" s="148"/>
    </row>
    <row r="106" spans="1:8">
      <c r="A106" s="146"/>
      <c r="B106" s="143"/>
      <c r="C106" s="146"/>
      <c r="D106" s="143"/>
      <c r="E106" s="144"/>
      <c r="F106" s="144"/>
      <c r="G106" s="144"/>
      <c r="H106" s="148"/>
    </row>
    <row r="107" spans="1:8">
      <c r="A107" s="146"/>
      <c r="B107" s="143"/>
      <c r="C107" s="146"/>
      <c r="D107" s="143"/>
      <c r="E107" s="144"/>
      <c r="F107" s="144"/>
      <c r="G107" s="144"/>
      <c r="H107" s="148"/>
    </row>
    <row r="108" spans="1:8">
      <c r="A108" s="146"/>
      <c r="B108" s="143"/>
      <c r="C108" s="146"/>
      <c r="D108" s="143"/>
      <c r="E108" s="144"/>
      <c r="F108" s="144"/>
      <c r="G108" s="144"/>
      <c r="H108" s="148"/>
    </row>
    <row r="109" spans="1:8">
      <c r="A109" s="146"/>
      <c r="B109" s="143"/>
      <c r="C109" s="146"/>
      <c r="D109" s="143"/>
      <c r="E109" s="144"/>
      <c r="F109" s="144"/>
      <c r="G109" s="144"/>
      <c r="H109" s="148"/>
    </row>
    <row r="110" spans="1:8">
      <c r="A110" s="146"/>
      <c r="B110" s="143"/>
      <c r="C110" s="146"/>
      <c r="D110" s="143"/>
      <c r="E110" s="144"/>
      <c r="F110" s="144"/>
      <c r="G110" s="144"/>
      <c r="H110" s="148"/>
    </row>
    <row r="111" spans="1:8">
      <c r="A111" s="146"/>
      <c r="B111" s="143"/>
      <c r="C111" s="146"/>
      <c r="D111" s="143"/>
      <c r="E111" s="144"/>
      <c r="F111" s="144"/>
      <c r="G111" s="144"/>
      <c r="H111" s="148"/>
    </row>
    <row r="112" spans="1:8">
      <c r="A112" s="146"/>
      <c r="B112" s="143"/>
      <c r="C112" s="146"/>
      <c r="D112" s="143"/>
      <c r="E112" s="144"/>
      <c r="F112" s="144"/>
      <c r="G112" s="144"/>
      <c r="H112" s="148"/>
    </row>
    <row r="113" spans="1:8">
      <c r="A113" s="146"/>
      <c r="B113" s="143"/>
      <c r="C113" s="146"/>
      <c r="D113" s="143"/>
      <c r="E113" s="144"/>
      <c r="F113" s="144"/>
      <c r="G113" s="144"/>
      <c r="H113" s="148"/>
    </row>
    <row r="114" spans="1:8">
      <c r="A114" s="146"/>
      <c r="B114" s="143"/>
      <c r="C114" s="146"/>
      <c r="D114" s="143"/>
      <c r="E114" s="144"/>
      <c r="F114" s="144"/>
      <c r="G114" s="144"/>
      <c r="H114" s="148"/>
    </row>
    <row r="115" spans="1:8">
      <c r="A115" s="149"/>
      <c r="B115" s="143"/>
      <c r="C115" s="146"/>
      <c r="D115" s="143"/>
      <c r="E115" s="144"/>
      <c r="F115" s="144"/>
      <c r="G115" s="144"/>
      <c r="H115" s="148"/>
    </row>
    <row r="116" spans="1:8">
      <c r="A116" s="146"/>
      <c r="B116" s="143"/>
      <c r="C116" s="146"/>
      <c r="D116" s="143"/>
      <c r="E116" s="144"/>
      <c r="F116" s="144"/>
      <c r="G116" s="144"/>
      <c r="H116" s="148"/>
    </row>
    <row r="117" spans="1:8">
      <c r="A117" s="146"/>
      <c r="B117" s="143"/>
      <c r="C117" s="146"/>
      <c r="D117" s="143"/>
      <c r="E117" s="144"/>
      <c r="F117" s="144"/>
      <c r="G117" s="144"/>
      <c r="H117" s="148"/>
    </row>
    <row r="118" spans="1:8">
      <c r="A118" s="146"/>
      <c r="B118" s="143"/>
      <c r="C118" s="146"/>
      <c r="D118" s="143"/>
      <c r="E118" s="144"/>
      <c r="F118" s="144"/>
      <c r="G118" s="144"/>
      <c r="H118" s="148"/>
    </row>
    <row r="119" spans="1:8">
      <c r="A119" s="146"/>
      <c r="B119" s="143"/>
      <c r="C119" s="146"/>
      <c r="D119" s="143"/>
      <c r="E119" s="144"/>
      <c r="F119" s="144"/>
      <c r="G119" s="144"/>
      <c r="H119" s="148"/>
    </row>
    <row r="120" spans="1:8">
      <c r="A120" s="146"/>
      <c r="B120" s="143"/>
      <c r="C120" s="146"/>
      <c r="D120" s="143"/>
      <c r="E120" s="144"/>
      <c r="F120" s="144"/>
      <c r="G120" s="144"/>
      <c r="H120" s="148"/>
    </row>
    <row r="121" spans="1:8">
      <c r="A121" s="146"/>
      <c r="B121" s="143"/>
      <c r="C121" s="146"/>
      <c r="D121" s="143"/>
      <c r="E121" s="144"/>
      <c r="F121" s="144"/>
      <c r="G121" s="144"/>
      <c r="H121" s="148"/>
    </row>
    <row r="122" spans="1:8">
      <c r="A122" s="146"/>
      <c r="B122" s="143"/>
      <c r="C122" s="146"/>
      <c r="D122" s="143"/>
      <c r="E122" s="144"/>
      <c r="F122" s="144"/>
      <c r="G122" s="144"/>
      <c r="H122" s="148"/>
    </row>
    <row r="123" spans="1:8">
      <c r="A123" s="146"/>
      <c r="B123" s="143"/>
      <c r="C123" s="146"/>
      <c r="D123" s="143"/>
      <c r="E123" s="144"/>
      <c r="F123" s="144"/>
      <c r="G123" s="144"/>
      <c r="H123" s="148"/>
    </row>
    <row r="124" spans="1:8">
      <c r="A124" s="146"/>
      <c r="B124" s="143"/>
      <c r="C124" s="146"/>
      <c r="D124" s="143"/>
      <c r="E124" s="144"/>
      <c r="F124" s="144"/>
      <c r="G124" s="144"/>
      <c r="H124" s="148"/>
    </row>
    <row r="125" spans="1:8">
      <c r="A125" s="146"/>
      <c r="B125" s="143"/>
      <c r="C125" s="146"/>
      <c r="D125" s="143"/>
      <c r="E125" s="144"/>
      <c r="F125" s="144"/>
      <c r="G125" s="144"/>
      <c r="H125" s="148"/>
    </row>
    <row r="126" spans="1:8">
      <c r="A126" s="146"/>
      <c r="B126" s="143"/>
      <c r="C126" s="146"/>
      <c r="D126" s="143"/>
      <c r="E126" s="144"/>
      <c r="F126" s="144"/>
      <c r="G126" s="144"/>
      <c r="H126" s="148"/>
    </row>
    <row r="127" spans="1:8">
      <c r="A127" s="146"/>
      <c r="B127" s="143"/>
      <c r="C127" s="146"/>
      <c r="D127" s="143"/>
      <c r="E127" s="144"/>
      <c r="F127" s="144"/>
      <c r="G127" s="144"/>
      <c r="H127" s="148"/>
    </row>
    <row r="128" spans="1:8">
      <c r="A128" s="146"/>
      <c r="B128" s="143"/>
      <c r="C128" s="146"/>
      <c r="D128" s="143"/>
      <c r="E128" s="144"/>
      <c r="F128" s="144"/>
      <c r="G128" s="144"/>
      <c r="H128" s="148"/>
    </row>
    <row r="129" spans="1:8">
      <c r="A129" s="146"/>
      <c r="B129" s="143"/>
      <c r="C129" s="146"/>
      <c r="D129" s="143"/>
      <c r="E129" s="144"/>
      <c r="F129" s="144"/>
      <c r="G129" s="144"/>
      <c r="H129" s="148"/>
    </row>
    <row r="130" spans="1:8">
      <c r="A130" s="146"/>
      <c r="B130" s="143"/>
      <c r="C130" s="146"/>
      <c r="D130" s="143"/>
      <c r="E130" s="144"/>
      <c r="F130" s="144"/>
      <c r="G130" s="144"/>
      <c r="H130" s="148"/>
    </row>
    <row r="131" spans="1:8">
      <c r="A131" s="146"/>
      <c r="B131" s="143"/>
      <c r="C131" s="146"/>
      <c r="D131" s="143"/>
      <c r="E131" s="144"/>
      <c r="F131" s="144"/>
      <c r="G131" s="144"/>
      <c r="H131" s="148"/>
    </row>
    <row r="132" spans="1:8">
      <c r="A132" s="146"/>
      <c r="B132" s="143"/>
      <c r="C132" s="146"/>
      <c r="D132" s="143"/>
      <c r="E132" s="144"/>
      <c r="F132" s="144"/>
      <c r="G132" s="144"/>
      <c r="H132" s="148"/>
    </row>
    <row r="133" spans="1:8">
      <c r="A133" s="146"/>
      <c r="B133" s="143"/>
      <c r="C133" s="146"/>
      <c r="D133" s="143"/>
      <c r="E133" s="144"/>
      <c r="F133" s="144"/>
      <c r="G133" s="144"/>
      <c r="H133" s="148"/>
    </row>
    <row r="134" spans="1:8">
      <c r="A134" s="146"/>
      <c r="B134" s="143"/>
      <c r="C134" s="146"/>
      <c r="D134" s="143"/>
      <c r="E134" s="144"/>
      <c r="F134" s="144"/>
      <c r="G134" s="144"/>
      <c r="H134" s="148"/>
    </row>
    <row r="135" spans="1:8">
      <c r="A135" s="146"/>
      <c r="B135" s="143"/>
      <c r="C135" s="146"/>
      <c r="D135" s="143"/>
      <c r="E135" s="144"/>
      <c r="F135" s="144"/>
      <c r="G135" s="144"/>
      <c r="H135" s="148"/>
    </row>
    <row r="136" spans="1:8">
      <c r="A136" s="146"/>
      <c r="B136" s="143"/>
      <c r="C136" s="146"/>
      <c r="D136" s="143"/>
      <c r="E136" s="144"/>
      <c r="F136" s="144"/>
      <c r="G136" s="144"/>
      <c r="H136" s="148"/>
    </row>
    <row r="137" spans="1:8">
      <c r="A137" s="428"/>
      <c r="B137" s="428"/>
      <c r="C137" s="445"/>
      <c r="D137" s="450"/>
      <c r="E137" s="446"/>
      <c r="F137" s="446"/>
      <c r="G137" s="446"/>
      <c r="H137" s="428"/>
    </row>
    <row r="138" spans="1:8">
      <c r="A138" s="146"/>
      <c r="B138" s="143"/>
      <c r="C138" s="146"/>
      <c r="D138" s="143"/>
      <c r="E138" s="144"/>
      <c r="F138" s="144"/>
      <c r="G138" s="144"/>
      <c r="H138" s="148"/>
    </row>
    <row r="139" spans="1:8">
      <c r="A139" s="146"/>
      <c r="B139" s="143"/>
      <c r="C139" s="146"/>
      <c r="D139" s="143"/>
      <c r="E139" s="144"/>
      <c r="F139" s="144"/>
      <c r="G139" s="144"/>
      <c r="H139" s="148"/>
    </row>
    <row r="140" spans="1:8">
      <c r="A140" s="146"/>
      <c r="B140" s="143"/>
      <c r="C140" s="146"/>
      <c r="D140" s="143"/>
      <c r="E140" s="144"/>
      <c r="F140" s="144"/>
      <c r="G140" s="144"/>
      <c r="H140" s="148"/>
    </row>
    <row r="141" spans="1:8">
      <c r="A141" s="146"/>
      <c r="B141" s="143"/>
      <c r="C141" s="146"/>
      <c r="D141" s="143"/>
      <c r="E141" s="144"/>
      <c r="F141" s="144"/>
      <c r="G141" s="144"/>
      <c r="H141" s="148"/>
    </row>
    <row r="142" spans="1:8">
      <c r="A142" s="146"/>
      <c r="B142" s="143"/>
      <c r="C142" s="146"/>
      <c r="D142" s="143"/>
      <c r="E142" s="144"/>
      <c r="F142" s="144"/>
      <c r="G142" s="144"/>
      <c r="H142" s="148"/>
    </row>
    <row r="143" spans="1:8">
      <c r="A143" s="146"/>
      <c r="B143" s="143"/>
      <c r="C143" s="146"/>
      <c r="D143" s="143"/>
      <c r="E143" s="144"/>
      <c r="F143" s="144"/>
      <c r="G143" s="144"/>
      <c r="H143" s="148"/>
    </row>
    <row r="144" spans="1:8">
      <c r="A144" s="146"/>
      <c r="B144" s="143"/>
      <c r="C144" s="146"/>
      <c r="D144" s="143"/>
      <c r="E144" s="144"/>
      <c r="F144" s="144"/>
      <c r="G144" s="144"/>
      <c r="H144" s="148"/>
    </row>
    <row r="145" spans="1:8">
      <c r="A145" s="146"/>
      <c r="B145" s="143"/>
      <c r="C145" s="146"/>
      <c r="D145" s="143"/>
      <c r="E145" s="144"/>
      <c r="F145" s="144"/>
      <c r="G145" s="144"/>
      <c r="H145" s="148"/>
    </row>
    <row r="146" spans="1:8">
      <c r="A146" s="146"/>
      <c r="B146" s="143"/>
      <c r="C146" s="146"/>
      <c r="D146" s="143"/>
      <c r="E146" s="144"/>
      <c r="F146" s="144"/>
      <c r="G146" s="144"/>
      <c r="H146" s="148"/>
    </row>
    <row r="147" spans="1:8">
      <c r="A147" s="146"/>
      <c r="B147" s="143"/>
      <c r="C147" s="146"/>
      <c r="D147" s="143"/>
      <c r="E147" s="144"/>
      <c r="F147" s="144"/>
      <c r="G147" s="144"/>
      <c r="H147" s="148"/>
    </row>
    <row r="148" spans="1:8">
      <c r="A148" s="146"/>
      <c r="B148" s="143"/>
      <c r="C148" s="146"/>
      <c r="D148" s="143"/>
      <c r="E148" s="144"/>
      <c r="F148" s="144"/>
      <c r="G148" s="144"/>
      <c r="H148" s="148"/>
    </row>
    <row r="149" spans="1:8">
      <c r="A149" s="146"/>
      <c r="B149" s="143"/>
      <c r="C149" s="146"/>
      <c r="D149" s="143"/>
      <c r="E149" s="144"/>
      <c r="F149" s="144"/>
      <c r="G149" s="144"/>
      <c r="H149" s="148"/>
    </row>
    <row r="150" spans="1:8">
      <c r="A150" s="146"/>
      <c r="B150" s="143"/>
      <c r="C150" s="146"/>
      <c r="D150" s="143"/>
      <c r="E150" s="144"/>
      <c r="F150" s="144"/>
      <c r="G150" s="144"/>
      <c r="H150" s="148"/>
    </row>
    <row r="151" spans="1:8">
      <c r="A151" s="146"/>
      <c r="B151" s="143"/>
      <c r="C151" s="146"/>
      <c r="D151" s="143"/>
      <c r="E151" s="144"/>
      <c r="F151" s="144"/>
      <c r="G151" s="144"/>
      <c r="H151" s="148"/>
    </row>
    <row r="152" spans="1:8">
      <c r="A152" s="428"/>
      <c r="B152" s="428"/>
      <c r="C152" s="445"/>
      <c r="D152" s="450"/>
      <c r="E152" s="446"/>
      <c r="F152" s="446"/>
      <c r="G152" s="446"/>
      <c r="H152" s="428"/>
    </row>
    <row r="153" spans="1:8">
      <c r="A153" s="146"/>
      <c r="B153" s="143"/>
      <c r="C153" s="146"/>
      <c r="D153" s="143"/>
      <c r="E153" s="144"/>
      <c r="F153" s="144"/>
      <c r="G153" s="144"/>
      <c r="H153" s="148"/>
    </row>
    <row r="154" spans="1:8">
      <c r="A154" s="146"/>
      <c r="B154" s="143"/>
      <c r="C154" s="146"/>
      <c r="D154" s="143"/>
      <c r="E154" s="144"/>
      <c r="F154" s="144"/>
      <c r="G154" s="144"/>
      <c r="H154" s="148"/>
    </row>
    <row r="155" spans="1:8">
      <c r="A155" s="146"/>
      <c r="B155" s="143"/>
      <c r="C155" s="146"/>
      <c r="D155" s="143"/>
      <c r="E155" s="144"/>
      <c r="F155" s="144"/>
      <c r="G155" s="144"/>
      <c r="H155" s="148"/>
    </row>
    <row r="156" spans="1:8">
      <c r="A156" s="146"/>
      <c r="B156" s="143"/>
      <c r="C156" s="146"/>
      <c r="D156" s="143"/>
      <c r="E156" s="144"/>
      <c r="F156" s="144"/>
      <c r="G156" s="144"/>
      <c r="H156" s="148"/>
    </row>
    <row r="157" spans="1:8">
      <c r="A157" s="146"/>
      <c r="B157" s="143"/>
      <c r="C157" s="146"/>
      <c r="D157" s="143"/>
      <c r="E157" s="144"/>
      <c r="F157" s="144"/>
      <c r="G157" s="144"/>
      <c r="H157" s="148"/>
    </row>
    <row r="158" spans="1:8">
      <c r="A158" s="146"/>
      <c r="B158" s="143"/>
      <c r="C158" s="146"/>
      <c r="D158" s="143"/>
      <c r="E158" s="144"/>
      <c r="F158" s="144"/>
      <c r="G158" s="144"/>
      <c r="H158" s="148"/>
    </row>
    <row r="159" spans="1:8">
      <c r="A159" s="146"/>
      <c r="B159" s="143"/>
      <c r="C159" s="146"/>
      <c r="D159" s="143"/>
      <c r="E159" s="144"/>
      <c r="F159" s="144"/>
      <c r="G159" s="144"/>
      <c r="H159" s="148"/>
    </row>
    <row r="160" spans="1:8">
      <c r="A160" s="146"/>
      <c r="B160" s="143"/>
      <c r="C160" s="146"/>
      <c r="D160" s="143"/>
      <c r="E160" s="144"/>
      <c r="F160" s="144"/>
      <c r="G160" s="144"/>
      <c r="H160" s="148"/>
    </row>
    <row r="161" spans="1:8">
      <c r="A161" s="146"/>
      <c r="B161" s="143"/>
      <c r="C161" s="146"/>
      <c r="D161" s="143"/>
      <c r="E161" s="144"/>
      <c r="F161" s="144"/>
      <c r="G161" s="144"/>
      <c r="H161" s="148"/>
    </row>
    <row r="162" spans="1:8">
      <c r="A162" s="428"/>
      <c r="B162" s="428"/>
      <c r="C162" s="445"/>
      <c r="D162" s="450"/>
      <c r="E162" s="446"/>
      <c r="F162" s="446"/>
      <c r="G162" s="446"/>
      <c r="H162" s="428"/>
    </row>
    <row r="163" spans="1:8">
      <c r="A163" s="146"/>
      <c r="B163" s="143"/>
      <c r="C163" s="146"/>
      <c r="D163" s="143"/>
      <c r="E163" s="144"/>
      <c r="F163" s="144"/>
      <c r="G163" s="144"/>
      <c r="H163" s="148"/>
    </row>
    <row r="164" spans="1:8">
      <c r="A164" s="146"/>
      <c r="B164" s="143"/>
      <c r="C164" s="146"/>
      <c r="D164" s="143"/>
      <c r="E164" s="144"/>
      <c r="F164" s="144"/>
      <c r="G164" s="144"/>
      <c r="H164" s="148"/>
    </row>
    <row r="165" spans="1:8">
      <c r="A165" s="146"/>
      <c r="B165" s="143"/>
      <c r="C165" s="146"/>
      <c r="D165" s="143"/>
      <c r="E165" s="144"/>
      <c r="F165" s="144"/>
      <c r="G165" s="144"/>
      <c r="H165" s="148"/>
    </row>
    <row r="166" spans="1:8">
      <c r="A166" s="146"/>
      <c r="B166" s="143"/>
      <c r="C166" s="146"/>
      <c r="D166" s="143"/>
      <c r="E166" s="144"/>
      <c r="F166" s="144"/>
      <c r="G166" s="144"/>
      <c r="H166" s="148"/>
    </row>
    <row r="167" spans="1:8">
      <c r="A167" s="146"/>
      <c r="B167" s="143"/>
      <c r="C167" s="146"/>
      <c r="D167" s="143"/>
      <c r="E167" s="144"/>
      <c r="F167" s="144"/>
      <c r="G167" s="144"/>
      <c r="H167" s="148"/>
    </row>
    <row r="168" spans="1:8">
      <c r="A168" s="146"/>
      <c r="B168" s="143"/>
      <c r="C168" s="146"/>
      <c r="D168" s="143"/>
      <c r="E168" s="144"/>
      <c r="F168" s="144"/>
      <c r="G168" s="144"/>
      <c r="H168" s="148"/>
    </row>
    <row r="169" spans="1:8">
      <c r="A169" s="146"/>
      <c r="B169" s="143"/>
      <c r="C169" s="146"/>
      <c r="D169" s="143"/>
      <c r="E169" s="144"/>
      <c r="F169" s="144"/>
      <c r="G169" s="144"/>
      <c r="H169" s="148"/>
    </row>
    <row r="170" spans="1:8">
      <c r="A170" s="146"/>
      <c r="B170" s="143"/>
      <c r="C170" s="146"/>
      <c r="D170" s="143"/>
      <c r="E170" s="144"/>
      <c r="F170" s="144"/>
      <c r="G170" s="144"/>
      <c r="H170" s="148"/>
    </row>
    <row r="171" spans="1:8">
      <c r="A171" s="146"/>
      <c r="B171" s="143"/>
      <c r="C171" s="146"/>
      <c r="D171" s="143"/>
      <c r="E171" s="144"/>
      <c r="F171" s="144"/>
      <c r="G171" s="144"/>
      <c r="H171" s="148"/>
    </row>
    <row r="172" spans="1:8">
      <c r="A172" s="146"/>
      <c r="B172" s="143"/>
      <c r="C172" s="146"/>
      <c r="D172" s="143"/>
      <c r="E172" s="144"/>
      <c r="F172" s="144"/>
      <c r="G172" s="144"/>
      <c r="H172" s="148"/>
    </row>
    <row r="173" spans="1:8">
      <c r="A173" s="146"/>
      <c r="B173" s="143"/>
      <c r="C173" s="146"/>
      <c r="D173" s="143"/>
      <c r="E173" s="144"/>
      <c r="F173" s="144"/>
      <c r="G173" s="144"/>
      <c r="H173" s="148"/>
    </row>
    <row r="174" spans="1:8">
      <c r="A174" s="146"/>
      <c r="B174" s="143"/>
      <c r="C174" s="146"/>
      <c r="D174" s="143"/>
      <c r="E174" s="144"/>
      <c r="F174" s="144"/>
      <c r="G174" s="144"/>
      <c r="H174" s="148"/>
    </row>
    <row r="175" spans="1:8">
      <c r="A175" s="146"/>
      <c r="B175" s="143"/>
      <c r="C175" s="146"/>
      <c r="D175" s="143"/>
      <c r="E175" s="144"/>
      <c r="F175" s="144"/>
      <c r="G175" s="144"/>
      <c r="H175" s="148"/>
    </row>
    <row r="176" spans="1:8">
      <c r="A176" s="146"/>
      <c r="B176" s="143"/>
      <c r="C176" s="146"/>
      <c r="D176" s="143"/>
      <c r="E176" s="144"/>
      <c r="F176" s="144"/>
      <c r="G176" s="144"/>
      <c r="H176" s="148"/>
    </row>
    <row r="177" spans="1:8">
      <c r="A177" s="146"/>
      <c r="B177" s="143"/>
      <c r="C177" s="146"/>
      <c r="D177" s="143"/>
      <c r="E177" s="144"/>
      <c r="F177" s="144"/>
      <c r="G177" s="144"/>
      <c r="H177" s="148"/>
    </row>
    <row r="178" spans="1:8">
      <c r="A178" s="146"/>
      <c r="B178" s="143"/>
      <c r="C178" s="146"/>
      <c r="D178" s="143"/>
      <c r="E178" s="144"/>
      <c r="F178" s="144"/>
      <c r="G178" s="144"/>
      <c r="H178" s="148"/>
    </row>
    <row r="179" spans="1:8">
      <c r="A179" s="146"/>
      <c r="B179" s="149"/>
      <c r="C179" s="146"/>
      <c r="D179" s="143"/>
      <c r="E179" s="144"/>
      <c r="F179" s="144"/>
      <c r="G179" s="144"/>
      <c r="H179" s="148"/>
    </row>
    <row r="180" spans="1:8">
      <c r="A180" s="146"/>
      <c r="B180" s="143"/>
      <c r="C180" s="146"/>
      <c r="D180" s="143"/>
      <c r="E180" s="144"/>
      <c r="F180" s="144"/>
      <c r="G180" s="144"/>
      <c r="H180" s="154"/>
    </row>
    <row r="181" spans="1:8">
      <c r="A181" s="146"/>
      <c r="B181" s="146"/>
      <c r="C181" s="146"/>
      <c r="D181" s="143"/>
      <c r="E181" s="144"/>
      <c r="F181" s="144"/>
      <c r="G181" s="144"/>
      <c r="H181" s="154"/>
    </row>
    <row r="182" spans="1:8">
      <c r="A182" s="149"/>
      <c r="B182" s="146"/>
      <c r="C182" s="149"/>
      <c r="D182" s="155"/>
      <c r="E182" s="156"/>
      <c r="F182" s="156"/>
      <c r="G182" s="156"/>
      <c r="H182" s="149"/>
    </row>
    <row r="183" spans="1:8">
      <c r="B183" s="149"/>
    </row>
  </sheetData>
  <autoFilter ref="A4:H69"/>
  <mergeCells count="2">
    <mergeCell ref="A1:H1"/>
    <mergeCell ref="A2:H2"/>
  </mergeCells>
  <printOptions horizontalCentered="1"/>
  <pageMargins left="0.7" right="0.45" top="0.75" bottom="0.55000000000000004" header="0.3" footer="0.3"/>
  <pageSetup paperSize="9" scale="9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183"/>
  <sheetViews>
    <sheetView view="pageBreakPreview" zoomScaleNormal="100" zoomScaleSheetLayoutView="100" workbookViewId="0">
      <pane xSplit="3" ySplit="4" topLeftCell="D5" activePane="bottomRight" state="frozen"/>
      <selection activeCell="G7" sqref="G7"/>
      <selection pane="topRight" activeCell="G7" sqref="G7"/>
      <selection pane="bottomLeft" activeCell="G7" sqref="G7"/>
      <selection pane="bottomRight" activeCell="K7" sqref="K7"/>
    </sheetView>
  </sheetViews>
  <sheetFormatPr defaultColWidth="8.88671875" defaultRowHeight="13.8"/>
  <cols>
    <col min="1" max="1" width="8.88671875" style="157"/>
    <col min="2" max="2" width="27.5546875" style="157" bestFit="1" customWidth="1"/>
    <col min="3" max="3" width="9.44140625" style="157" customWidth="1"/>
    <col min="4" max="4" width="10.44140625" style="158" customWidth="1"/>
    <col min="5" max="5" width="11.5546875" style="159" hidden="1" customWidth="1"/>
    <col min="6" max="6" width="11.5546875" style="159" customWidth="1"/>
    <col min="7" max="7" width="14" style="159" bestFit="1" customWidth="1"/>
    <col min="8" max="8" width="17.6640625" style="157" customWidth="1"/>
    <col min="9" max="16384" width="8.88671875" style="428"/>
  </cols>
  <sheetData>
    <row r="1" spans="1:8" ht="34.5" customHeight="1">
      <c r="A1" s="680" t="str">
        <f>SUMMARY!A1</f>
        <v>LOT NO-06, DUALIZATION OF HATTAR -HARIPUR ROAD SECTION (22 KM)</v>
      </c>
      <c r="B1" s="680"/>
      <c r="C1" s="680"/>
      <c r="D1" s="680"/>
      <c r="E1" s="680"/>
      <c r="F1" s="680"/>
      <c r="G1" s="680"/>
      <c r="H1" s="680"/>
    </row>
    <row r="2" spans="1:8" ht="33" customHeight="1">
      <c r="A2" s="681" t="str">
        <f>SUMMARY!A3</f>
        <v>IDLENESS OF RESOURCES CLAIM (JUL, 2018 ~ DEC, 2018)</v>
      </c>
      <c r="B2" s="681"/>
      <c r="C2" s="681"/>
      <c r="D2" s="681"/>
      <c r="E2" s="681"/>
      <c r="F2" s="681"/>
      <c r="G2" s="681"/>
      <c r="H2" s="681"/>
    </row>
    <row r="3" spans="1:8" ht="29.85" customHeight="1">
      <c r="A3" s="120"/>
      <c r="B3" s="120"/>
      <c r="C3" s="567"/>
      <c r="D3" s="121" t="s">
        <v>124</v>
      </c>
      <c r="E3" s="122"/>
      <c r="F3" s="122"/>
      <c r="G3" s="123"/>
      <c r="H3" s="124" t="s">
        <v>392</v>
      </c>
    </row>
    <row r="4" spans="1:8" ht="33.6" customHeight="1">
      <c r="A4" s="125" t="s">
        <v>12</v>
      </c>
      <c r="B4" s="125" t="s">
        <v>59</v>
      </c>
      <c r="C4" s="125" t="s">
        <v>36</v>
      </c>
      <c r="D4" s="126" t="s">
        <v>126</v>
      </c>
      <c r="E4" s="127" t="s">
        <v>15</v>
      </c>
      <c r="F4" s="127" t="s">
        <v>127</v>
      </c>
      <c r="G4" s="127" t="s">
        <v>62</v>
      </c>
      <c r="H4" s="125" t="s">
        <v>16</v>
      </c>
    </row>
    <row r="5" spans="1:8" s="430" customFormat="1" ht="23.1" customHeight="1">
      <c r="A5" s="128"/>
      <c r="B5" s="129"/>
      <c r="C5" s="130"/>
      <c r="D5" s="131"/>
      <c r="E5" s="132"/>
      <c r="F5" s="132"/>
      <c r="G5" s="132">
        <f>SUM(G6:G23)</f>
        <v>5182692.307692307</v>
      </c>
      <c r="H5" s="133"/>
    </row>
    <row r="6" spans="1:8" s="430" customFormat="1" ht="28.5" customHeight="1">
      <c r="A6" s="134">
        <f>COUNTA($B$6:B6)</f>
        <v>1</v>
      </c>
      <c r="B6" s="468" t="s">
        <v>17</v>
      </c>
      <c r="C6" s="569">
        <v>7</v>
      </c>
      <c r="D6" s="136">
        <f>100*C6</f>
        <v>700</v>
      </c>
      <c r="E6" s="137">
        <v>150000</v>
      </c>
      <c r="F6" s="138">
        <f>E6/208</f>
        <v>721.15384615384619</v>
      </c>
      <c r="G6" s="137">
        <f>F6*D6</f>
        <v>504807.69230769231</v>
      </c>
      <c r="H6" s="139"/>
    </row>
    <row r="7" spans="1:8" s="430" customFormat="1" ht="28.5" customHeight="1">
      <c r="A7" s="134">
        <f>COUNTA($B$6:B7)</f>
        <v>2</v>
      </c>
      <c r="B7" s="468" t="s">
        <v>378</v>
      </c>
      <c r="C7" s="570">
        <v>4</v>
      </c>
      <c r="D7" s="136">
        <f t="shared" ref="D7:D22" si="0">100*C7</f>
        <v>400</v>
      </c>
      <c r="E7" s="137">
        <v>350000</v>
      </c>
      <c r="F7" s="138">
        <f t="shared" ref="F7:F22" si="1">E7/208</f>
        <v>1682.6923076923076</v>
      </c>
      <c r="G7" s="137">
        <f t="shared" ref="G7:G22" si="2">F7*D7</f>
        <v>673076.92307692301</v>
      </c>
      <c r="H7" s="139"/>
    </row>
    <row r="8" spans="1:8" s="430" customFormat="1" ht="28.5" customHeight="1">
      <c r="A8" s="134">
        <f>COUNTA($B$6:B8)</f>
        <v>3</v>
      </c>
      <c r="B8" s="468" t="s">
        <v>275</v>
      </c>
      <c r="C8" s="569">
        <v>25</v>
      </c>
      <c r="D8" s="136">
        <f t="shared" si="0"/>
        <v>2500</v>
      </c>
      <c r="E8" s="137">
        <v>100000</v>
      </c>
      <c r="F8" s="138">
        <f>E8/208</f>
        <v>480.76923076923077</v>
      </c>
      <c r="G8" s="137">
        <f t="shared" si="2"/>
        <v>1201923.076923077</v>
      </c>
      <c r="H8" s="139"/>
    </row>
    <row r="9" spans="1:8" s="430" customFormat="1" ht="28.5" customHeight="1">
      <c r="A9" s="134">
        <f>COUNTA($B$6:B9)</f>
        <v>4</v>
      </c>
      <c r="B9" s="468" t="s">
        <v>379</v>
      </c>
      <c r="C9" s="569">
        <v>8</v>
      </c>
      <c r="D9" s="136">
        <f t="shared" si="0"/>
        <v>800</v>
      </c>
      <c r="E9" s="137">
        <v>150000</v>
      </c>
      <c r="F9" s="138">
        <f t="shared" si="1"/>
        <v>721.15384615384619</v>
      </c>
      <c r="G9" s="137">
        <f t="shared" si="2"/>
        <v>576923.07692307699</v>
      </c>
      <c r="H9" s="139"/>
    </row>
    <row r="10" spans="1:8" s="430" customFormat="1" ht="28.5" customHeight="1">
      <c r="A10" s="134">
        <f>COUNTA($B$6:B10)</f>
        <v>5</v>
      </c>
      <c r="B10" s="468" t="s">
        <v>380</v>
      </c>
      <c r="C10" s="569">
        <v>2</v>
      </c>
      <c r="D10" s="136">
        <f t="shared" si="0"/>
        <v>200</v>
      </c>
      <c r="E10" s="137">
        <v>220000</v>
      </c>
      <c r="F10" s="138">
        <f t="shared" si="1"/>
        <v>1057.6923076923076</v>
      </c>
      <c r="G10" s="137">
        <f t="shared" si="2"/>
        <v>211538.46153846153</v>
      </c>
      <c r="H10" s="139"/>
    </row>
    <row r="11" spans="1:8" s="430" customFormat="1" ht="28.5" customHeight="1">
      <c r="A11" s="134">
        <f>COUNTA($B$6:B11)</f>
        <v>6</v>
      </c>
      <c r="B11" s="468" t="s">
        <v>348</v>
      </c>
      <c r="C11" s="569">
        <v>1</v>
      </c>
      <c r="D11" s="136">
        <f t="shared" si="0"/>
        <v>100</v>
      </c>
      <c r="E11" s="137">
        <v>350000</v>
      </c>
      <c r="F11" s="138">
        <f t="shared" si="1"/>
        <v>1682.6923076923076</v>
      </c>
      <c r="G11" s="137">
        <f t="shared" si="2"/>
        <v>168269.23076923075</v>
      </c>
      <c r="H11" s="139"/>
    </row>
    <row r="12" spans="1:8" s="430" customFormat="1" ht="28.5" customHeight="1">
      <c r="A12" s="134">
        <f>COUNTA($B$6:B12)</f>
        <v>7</v>
      </c>
      <c r="B12" s="468" t="s">
        <v>381</v>
      </c>
      <c r="C12" s="569">
        <v>1</v>
      </c>
      <c r="D12" s="136">
        <f t="shared" si="0"/>
        <v>100</v>
      </c>
      <c r="E12" s="137">
        <v>350000</v>
      </c>
      <c r="F12" s="138">
        <f t="shared" si="1"/>
        <v>1682.6923076923076</v>
      </c>
      <c r="G12" s="137">
        <f t="shared" si="2"/>
        <v>168269.23076923075</v>
      </c>
      <c r="H12" s="139"/>
    </row>
    <row r="13" spans="1:8" s="430" customFormat="1" ht="28.5" customHeight="1">
      <c r="A13" s="134">
        <v>8</v>
      </c>
      <c r="B13" s="468" t="s">
        <v>113</v>
      </c>
      <c r="C13" s="569">
        <v>8</v>
      </c>
      <c r="D13" s="136">
        <f t="shared" si="0"/>
        <v>800</v>
      </c>
      <c r="E13" s="137">
        <v>180000</v>
      </c>
      <c r="F13" s="138">
        <f t="shared" si="1"/>
        <v>865.38461538461536</v>
      </c>
      <c r="G13" s="137">
        <f t="shared" si="2"/>
        <v>692307.69230769225</v>
      </c>
      <c r="H13" s="139"/>
    </row>
    <row r="14" spans="1:8" s="430" customFormat="1" ht="28.5" customHeight="1">
      <c r="A14" s="134">
        <v>9</v>
      </c>
      <c r="B14" s="468" t="s">
        <v>382</v>
      </c>
      <c r="C14" s="569">
        <v>1</v>
      </c>
      <c r="D14" s="136">
        <f t="shared" si="0"/>
        <v>100</v>
      </c>
      <c r="E14" s="137">
        <v>250000</v>
      </c>
      <c r="F14" s="138">
        <f t="shared" si="1"/>
        <v>1201.9230769230769</v>
      </c>
      <c r="G14" s="137">
        <f t="shared" si="2"/>
        <v>120192.30769230769</v>
      </c>
      <c r="H14" s="139"/>
    </row>
    <row r="15" spans="1:8" s="430" customFormat="1" ht="28.5" customHeight="1">
      <c r="A15" s="134">
        <v>10</v>
      </c>
      <c r="B15" s="468" t="s">
        <v>20</v>
      </c>
      <c r="C15" s="569">
        <v>2</v>
      </c>
      <c r="D15" s="136">
        <f t="shared" si="0"/>
        <v>200</v>
      </c>
      <c r="E15" s="137">
        <v>300000</v>
      </c>
      <c r="F15" s="138">
        <f t="shared" si="1"/>
        <v>1442.3076923076924</v>
      </c>
      <c r="G15" s="137">
        <f t="shared" si="2"/>
        <v>288461.5384615385</v>
      </c>
      <c r="H15" s="139"/>
    </row>
    <row r="16" spans="1:8" s="430" customFormat="1" ht="28.5" customHeight="1">
      <c r="A16" s="134">
        <v>11</v>
      </c>
      <c r="B16" s="468" t="s">
        <v>383</v>
      </c>
      <c r="C16" s="569">
        <v>2</v>
      </c>
      <c r="D16" s="136">
        <f t="shared" si="0"/>
        <v>200</v>
      </c>
      <c r="E16" s="137">
        <v>150000</v>
      </c>
      <c r="F16" s="138">
        <f t="shared" si="1"/>
        <v>721.15384615384619</v>
      </c>
      <c r="G16" s="137">
        <f t="shared" si="2"/>
        <v>144230.76923076925</v>
      </c>
      <c r="H16" s="139"/>
    </row>
    <row r="17" spans="1:8" s="430" customFormat="1" ht="28.5" customHeight="1">
      <c r="A17" s="134">
        <v>12</v>
      </c>
      <c r="B17" s="468" t="s">
        <v>349</v>
      </c>
      <c r="C17" s="569">
        <v>3</v>
      </c>
      <c r="D17" s="136">
        <f t="shared" si="0"/>
        <v>300</v>
      </c>
      <c r="E17" s="137">
        <v>65000</v>
      </c>
      <c r="F17" s="138">
        <f t="shared" si="1"/>
        <v>312.5</v>
      </c>
      <c r="G17" s="137">
        <f t="shared" si="2"/>
        <v>93750</v>
      </c>
      <c r="H17" s="139"/>
    </row>
    <row r="18" spans="1:8" s="430" customFormat="1" ht="28.5" customHeight="1">
      <c r="A18" s="134">
        <v>13</v>
      </c>
      <c r="B18" s="468" t="s">
        <v>114</v>
      </c>
      <c r="C18" s="569">
        <v>5</v>
      </c>
      <c r="D18" s="136">
        <f t="shared" si="0"/>
        <v>500</v>
      </c>
      <c r="E18" s="137">
        <v>65000</v>
      </c>
      <c r="F18" s="138">
        <f t="shared" si="1"/>
        <v>312.5</v>
      </c>
      <c r="G18" s="137">
        <f t="shared" si="2"/>
        <v>156250</v>
      </c>
      <c r="H18" s="139"/>
    </row>
    <row r="19" spans="1:8" s="430" customFormat="1" ht="28.5" customHeight="1">
      <c r="A19" s="134">
        <v>14</v>
      </c>
      <c r="B19" s="468" t="s">
        <v>384</v>
      </c>
      <c r="C19" s="569">
        <v>2</v>
      </c>
      <c r="D19" s="136">
        <f t="shared" si="0"/>
        <v>200</v>
      </c>
      <c r="E19" s="137">
        <v>90000</v>
      </c>
      <c r="F19" s="138">
        <f t="shared" si="1"/>
        <v>432.69230769230768</v>
      </c>
      <c r="G19" s="137">
        <f t="shared" si="2"/>
        <v>86538.461538461532</v>
      </c>
      <c r="H19" s="139"/>
    </row>
    <row r="20" spans="1:8" s="430" customFormat="1" ht="28.5" customHeight="1">
      <c r="A20" s="134">
        <v>15</v>
      </c>
      <c r="B20" s="468" t="s">
        <v>385</v>
      </c>
      <c r="C20" s="569">
        <v>0</v>
      </c>
      <c r="D20" s="136">
        <f t="shared" si="0"/>
        <v>0</v>
      </c>
      <c r="E20" s="137">
        <v>350000</v>
      </c>
      <c r="F20" s="138">
        <f t="shared" si="1"/>
        <v>1682.6923076923076</v>
      </c>
      <c r="G20" s="137">
        <f t="shared" si="2"/>
        <v>0</v>
      </c>
      <c r="H20" s="139"/>
    </row>
    <row r="21" spans="1:8" s="430" customFormat="1" ht="28.5" customHeight="1">
      <c r="A21" s="134">
        <v>16</v>
      </c>
      <c r="B21" s="468" t="s">
        <v>386</v>
      </c>
      <c r="C21" s="569">
        <v>0</v>
      </c>
      <c r="D21" s="136">
        <f t="shared" si="0"/>
        <v>0</v>
      </c>
      <c r="E21" s="137">
        <v>350000</v>
      </c>
      <c r="F21" s="138">
        <f t="shared" si="1"/>
        <v>1682.6923076923076</v>
      </c>
      <c r="G21" s="137">
        <f t="shared" si="2"/>
        <v>0</v>
      </c>
      <c r="H21" s="139"/>
    </row>
    <row r="22" spans="1:8" s="430" customFormat="1" ht="28.5" customHeight="1">
      <c r="A22" s="134">
        <f>COUNTA($B$6:B22)</f>
        <v>17</v>
      </c>
      <c r="B22" s="468" t="s">
        <v>387</v>
      </c>
      <c r="C22" s="569">
        <v>1</v>
      </c>
      <c r="D22" s="136">
        <f t="shared" si="0"/>
        <v>100</v>
      </c>
      <c r="E22" s="137">
        <v>200000</v>
      </c>
      <c r="F22" s="138">
        <f t="shared" si="1"/>
        <v>961.53846153846155</v>
      </c>
      <c r="G22" s="137">
        <f t="shared" si="2"/>
        <v>96153.846153846156</v>
      </c>
      <c r="H22" s="139"/>
    </row>
    <row r="23" spans="1:8" s="430" customFormat="1" ht="28.5" customHeight="1">
      <c r="A23" s="134"/>
      <c r="B23" s="468"/>
      <c r="C23" s="135"/>
      <c r="D23" s="136"/>
      <c r="E23" s="137"/>
      <c r="F23" s="138"/>
      <c r="G23" s="137"/>
      <c r="H23" s="139"/>
    </row>
    <row r="24" spans="1:8">
      <c r="A24" s="146"/>
      <c r="B24" s="442"/>
      <c r="C24" s="146"/>
      <c r="D24" s="143"/>
      <c r="E24" s="144"/>
      <c r="F24" s="447"/>
      <c r="G24" s="144"/>
      <c r="H24" s="148"/>
    </row>
    <row r="25" spans="1:8">
      <c r="A25" s="146"/>
      <c r="B25" s="442"/>
      <c r="C25" s="146"/>
      <c r="D25" s="143"/>
      <c r="E25" s="144"/>
      <c r="F25" s="447"/>
      <c r="G25" s="144"/>
      <c r="H25" s="148"/>
    </row>
    <row r="26" spans="1:8">
      <c r="A26" s="146"/>
      <c r="B26" s="442"/>
      <c r="C26" s="146"/>
      <c r="D26" s="143"/>
      <c r="E26" s="144"/>
      <c r="F26" s="447"/>
      <c r="G26" s="144"/>
      <c r="H26" s="148"/>
    </row>
    <row r="27" spans="1:8">
      <c r="A27" s="146"/>
      <c r="B27" s="442"/>
      <c r="C27" s="146"/>
      <c r="D27" s="143"/>
      <c r="E27" s="144"/>
      <c r="F27" s="447"/>
      <c r="G27" s="144"/>
      <c r="H27" s="148"/>
    </row>
    <row r="28" spans="1:8">
      <c r="A28" s="146"/>
      <c r="B28" s="442"/>
      <c r="C28" s="146"/>
      <c r="D28" s="143"/>
      <c r="E28" s="144"/>
      <c r="F28" s="447"/>
      <c r="G28" s="144"/>
      <c r="H28" s="148"/>
    </row>
    <row r="29" spans="1:8">
      <c r="A29" s="146"/>
      <c r="B29" s="442"/>
      <c r="C29" s="146"/>
      <c r="D29" s="143"/>
      <c r="E29" s="144"/>
      <c r="F29" s="447"/>
      <c r="G29" s="144"/>
      <c r="H29" s="148"/>
    </row>
    <row r="30" spans="1:8">
      <c r="A30" s="146"/>
      <c r="B30" s="442"/>
      <c r="C30" s="146"/>
      <c r="D30" s="143"/>
      <c r="E30" s="144"/>
      <c r="F30" s="447"/>
      <c r="G30" s="144"/>
      <c r="H30" s="148"/>
    </row>
    <row r="31" spans="1:8">
      <c r="A31" s="146"/>
      <c r="B31" s="442"/>
      <c r="C31" s="146"/>
      <c r="D31" s="143"/>
      <c r="E31" s="144"/>
      <c r="F31" s="447"/>
      <c r="G31" s="144"/>
      <c r="H31" s="148"/>
    </row>
    <row r="32" spans="1:8">
      <c r="A32" s="146"/>
      <c r="B32" s="442"/>
      <c r="C32" s="146"/>
      <c r="D32" s="143"/>
      <c r="E32" s="144"/>
      <c r="F32" s="447"/>
      <c r="G32" s="144"/>
      <c r="H32" s="148"/>
    </row>
    <row r="33" spans="1:8">
      <c r="A33" s="146"/>
      <c r="B33" s="442"/>
      <c r="C33" s="146"/>
      <c r="D33" s="143"/>
      <c r="E33" s="144"/>
      <c r="F33" s="447"/>
      <c r="G33" s="144"/>
      <c r="H33" s="148"/>
    </row>
    <row r="34" spans="1:8">
      <c r="A34" s="146"/>
      <c r="B34" s="442"/>
      <c r="C34" s="146"/>
      <c r="D34" s="143"/>
      <c r="E34" s="144"/>
      <c r="F34" s="447"/>
      <c r="G34" s="144"/>
      <c r="H34" s="148"/>
    </row>
    <row r="35" spans="1:8">
      <c r="A35" s="146"/>
      <c r="B35" s="442"/>
      <c r="C35" s="146"/>
      <c r="D35" s="143"/>
      <c r="E35" s="144"/>
      <c r="F35" s="447"/>
      <c r="G35" s="144"/>
      <c r="H35" s="148"/>
    </row>
    <row r="36" spans="1:8">
      <c r="A36" s="146"/>
      <c r="B36" s="442"/>
      <c r="C36" s="146"/>
      <c r="D36" s="143"/>
      <c r="E36" s="144"/>
      <c r="F36" s="447"/>
      <c r="G36" s="144"/>
      <c r="H36" s="148"/>
    </row>
    <row r="37" spans="1:8">
      <c r="A37" s="146"/>
      <c r="B37" s="442"/>
      <c r="C37" s="146"/>
      <c r="D37" s="143"/>
      <c r="E37" s="144"/>
      <c r="F37" s="447"/>
      <c r="G37" s="144"/>
      <c r="H37" s="148"/>
    </row>
    <row r="38" spans="1:8">
      <c r="A38" s="146"/>
      <c r="B38" s="442"/>
      <c r="C38" s="146"/>
      <c r="D38" s="143"/>
      <c r="E38" s="144"/>
      <c r="F38" s="447"/>
      <c r="G38" s="144"/>
      <c r="H38" s="148"/>
    </row>
    <row r="39" spans="1:8">
      <c r="A39" s="146"/>
      <c r="B39" s="442"/>
      <c r="C39" s="146"/>
      <c r="D39" s="143"/>
      <c r="E39" s="144"/>
      <c r="F39" s="447"/>
      <c r="G39" s="144"/>
      <c r="H39" s="148"/>
    </row>
    <row r="40" spans="1:8">
      <c r="A40" s="146"/>
      <c r="B40" s="442"/>
      <c r="C40" s="146"/>
      <c r="D40" s="143"/>
      <c r="E40" s="144"/>
      <c r="F40" s="447"/>
      <c r="G40" s="144"/>
      <c r="H40" s="148"/>
    </row>
    <row r="41" spans="1:8">
      <c r="A41" s="146"/>
      <c r="B41" s="442"/>
      <c r="C41" s="146"/>
      <c r="D41" s="143"/>
      <c r="E41" s="144"/>
      <c r="F41" s="447"/>
      <c r="G41" s="144"/>
      <c r="H41" s="148"/>
    </row>
    <row r="42" spans="1:8">
      <c r="A42" s="146"/>
      <c r="B42" s="442"/>
      <c r="C42" s="146"/>
      <c r="D42" s="143"/>
      <c r="E42" s="144"/>
      <c r="F42" s="447"/>
      <c r="G42" s="144"/>
      <c r="H42" s="148"/>
    </row>
    <row r="43" spans="1:8">
      <c r="A43" s="146"/>
      <c r="B43" s="442"/>
      <c r="C43" s="146"/>
      <c r="D43" s="143"/>
      <c r="E43" s="144"/>
      <c r="F43" s="447"/>
      <c r="G43" s="144"/>
      <c r="H43" s="148"/>
    </row>
    <row r="44" spans="1:8">
      <c r="A44" s="146"/>
      <c r="B44" s="442"/>
      <c r="C44" s="146"/>
      <c r="D44" s="143"/>
      <c r="E44" s="144"/>
      <c r="F44" s="447"/>
      <c r="G44" s="144"/>
      <c r="H44" s="148"/>
    </row>
    <row r="45" spans="1:8">
      <c r="A45" s="146"/>
      <c r="B45" s="442"/>
      <c r="C45" s="146"/>
      <c r="D45" s="143"/>
      <c r="E45" s="144"/>
      <c r="F45" s="447"/>
      <c r="G45" s="144"/>
      <c r="H45" s="148"/>
    </row>
    <row r="46" spans="1:8">
      <c r="A46" s="146"/>
      <c r="B46" s="442"/>
      <c r="C46" s="146"/>
      <c r="D46" s="143"/>
      <c r="E46" s="144"/>
      <c r="F46" s="447"/>
      <c r="G46" s="144"/>
      <c r="H46" s="148"/>
    </row>
    <row r="47" spans="1:8">
      <c r="A47" s="146"/>
      <c r="B47" s="442"/>
      <c r="C47" s="146"/>
      <c r="D47" s="143"/>
      <c r="E47" s="144"/>
      <c r="F47" s="447"/>
      <c r="G47" s="144"/>
      <c r="H47" s="148"/>
    </row>
    <row r="48" spans="1:8">
      <c r="A48" s="146"/>
      <c r="B48" s="442"/>
      <c r="C48" s="146"/>
      <c r="D48" s="143"/>
      <c r="E48" s="144"/>
      <c r="F48" s="447"/>
      <c r="G48" s="144"/>
      <c r="H48" s="148"/>
    </row>
    <row r="49" spans="1:8">
      <c r="A49" s="146"/>
      <c r="B49" s="442"/>
      <c r="C49" s="146"/>
      <c r="D49" s="143"/>
      <c r="E49" s="144"/>
      <c r="F49" s="447"/>
      <c r="G49" s="144"/>
      <c r="H49" s="148"/>
    </row>
    <row r="50" spans="1:8">
      <c r="A50" s="146"/>
      <c r="B50" s="442"/>
      <c r="C50" s="146"/>
      <c r="D50" s="143"/>
      <c r="E50" s="144"/>
      <c r="F50" s="447"/>
      <c r="G50" s="144"/>
      <c r="H50" s="148"/>
    </row>
    <row r="51" spans="1:8">
      <c r="A51" s="146"/>
      <c r="B51" s="442"/>
      <c r="C51" s="146"/>
      <c r="D51" s="143"/>
      <c r="E51" s="144"/>
      <c r="F51" s="447"/>
      <c r="G51" s="144"/>
      <c r="H51" s="148"/>
    </row>
    <row r="52" spans="1:8">
      <c r="A52" s="146"/>
      <c r="B52" s="442"/>
      <c r="C52" s="146"/>
      <c r="D52" s="143"/>
      <c r="E52" s="144"/>
      <c r="F52" s="447"/>
      <c r="G52" s="144"/>
      <c r="H52" s="148"/>
    </row>
    <row r="53" spans="1:8">
      <c r="A53" s="146"/>
      <c r="B53" s="442"/>
      <c r="C53" s="146"/>
      <c r="D53" s="143"/>
      <c r="E53" s="144"/>
      <c r="F53" s="447"/>
      <c r="G53" s="144"/>
      <c r="H53" s="148"/>
    </row>
    <row r="54" spans="1:8">
      <c r="A54" s="146"/>
      <c r="B54" s="442"/>
      <c r="C54" s="146"/>
      <c r="D54" s="143"/>
      <c r="E54" s="144"/>
      <c r="F54" s="447"/>
      <c r="G54" s="144"/>
      <c r="H54" s="148"/>
    </row>
    <row r="55" spans="1:8">
      <c r="A55" s="146"/>
      <c r="B55" s="442"/>
      <c r="C55" s="146"/>
      <c r="D55" s="143"/>
      <c r="E55" s="144"/>
      <c r="F55" s="447"/>
      <c r="G55" s="144"/>
      <c r="H55" s="148"/>
    </row>
    <row r="56" spans="1:8">
      <c r="A56" s="146"/>
      <c r="B56" s="442"/>
      <c r="C56" s="146"/>
      <c r="D56" s="143"/>
      <c r="E56" s="144"/>
      <c r="F56" s="447"/>
      <c r="G56" s="144"/>
      <c r="H56" s="148"/>
    </row>
    <row r="57" spans="1:8">
      <c r="A57" s="146"/>
      <c r="B57" s="442"/>
      <c r="C57" s="146"/>
      <c r="D57" s="143"/>
      <c r="E57" s="144"/>
      <c r="F57" s="447"/>
      <c r="G57" s="144"/>
      <c r="H57" s="148"/>
    </row>
    <row r="58" spans="1:8">
      <c r="A58" s="146"/>
      <c r="B58" s="442"/>
      <c r="C58" s="146"/>
      <c r="D58" s="143"/>
      <c r="E58" s="144"/>
      <c r="F58" s="447"/>
      <c r="G58" s="144"/>
      <c r="H58" s="148"/>
    </row>
    <row r="59" spans="1:8">
      <c r="A59" s="146"/>
      <c r="B59" s="442"/>
      <c r="C59" s="146"/>
      <c r="D59" s="143"/>
      <c r="E59" s="144"/>
      <c r="F59" s="447"/>
      <c r="G59" s="144"/>
      <c r="H59" s="148"/>
    </row>
    <row r="60" spans="1:8">
      <c r="A60" s="146"/>
      <c r="B60" s="442"/>
      <c r="C60" s="146"/>
      <c r="D60" s="143"/>
      <c r="E60" s="144"/>
      <c r="F60" s="447"/>
      <c r="G60" s="144"/>
      <c r="H60" s="148"/>
    </row>
    <row r="61" spans="1:8">
      <c r="A61" s="146"/>
      <c r="B61" s="442"/>
      <c r="C61" s="146"/>
      <c r="D61" s="143"/>
      <c r="E61" s="144"/>
      <c r="F61" s="447"/>
      <c r="G61" s="144"/>
      <c r="H61" s="148"/>
    </row>
    <row r="62" spans="1:8">
      <c r="A62" s="146"/>
      <c r="B62" s="442"/>
      <c r="C62" s="146"/>
      <c r="D62" s="143"/>
      <c r="E62" s="144"/>
      <c r="F62" s="447"/>
      <c r="G62" s="144"/>
      <c r="H62" s="148"/>
    </row>
    <row r="63" spans="1:8">
      <c r="A63" s="146"/>
      <c r="B63" s="442"/>
      <c r="C63" s="146"/>
      <c r="D63" s="143"/>
      <c r="E63" s="144"/>
      <c r="F63" s="447"/>
      <c r="G63" s="144"/>
      <c r="H63" s="148"/>
    </row>
    <row r="64" spans="1:8">
      <c r="A64" s="146"/>
      <c r="B64" s="442"/>
      <c r="C64" s="146"/>
      <c r="D64" s="143"/>
      <c r="E64" s="144"/>
      <c r="F64" s="447"/>
      <c r="G64" s="144"/>
      <c r="H64" s="148"/>
    </row>
    <row r="65" spans="1:8">
      <c r="A65" s="146"/>
      <c r="B65" s="442"/>
      <c r="C65" s="146"/>
      <c r="D65" s="143"/>
      <c r="E65" s="144"/>
      <c r="F65" s="447"/>
      <c r="G65" s="144"/>
      <c r="H65" s="148"/>
    </row>
    <row r="66" spans="1:8">
      <c r="A66" s="146"/>
      <c r="B66" s="442"/>
      <c r="C66" s="146"/>
      <c r="D66" s="143"/>
      <c r="E66" s="144"/>
      <c r="F66" s="447"/>
      <c r="G66" s="144"/>
      <c r="H66" s="148"/>
    </row>
    <row r="67" spans="1:8">
      <c r="A67" s="146"/>
      <c r="B67" s="442"/>
      <c r="C67" s="146"/>
      <c r="D67" s="143"/>
      <c r="E67" s="144"/>
      <c r="F67" s="447"/>
      <c r="G67" s="144"/>
      <c r="H67" s="148"/>
    </row>
    <row r="68" spans="1:8" s="99" customFormat="1" ht="18.600000000000001" customHeight="1">
      <c r="A68" s="142"/>
      <c r="B68" s="443"/>
      <c r="C68" s="443"/>
      <c r="D68" s="448"/>
      <c r="E68" s="449"/>
      <c r="F68" s="447"/>
      <c r="G68" s="145"/>
      <c r="H68" s="444"/>
    </row>
    <row r="69" spans="1:8">
      <c r="A69" s="141"/>
      <c r="B69" s="141"/>
      <c r="C69" s="142"/>
      <c r="D69" s="143"/>
      <c r="E69" s="144"/>
      <c r="F69" s="447">
        <f>E69/208</f>
        <v>0</v>
      </c>
      <c r="G69" s="144"/>
      <c r="H69" s="145"/>
    </row>
    <row r="70" spans="1:8">
      <c r="A70" s="146"/>
      <c r="B70" s="147"/>
      <c r="C70" s="142"/>
      <c r="D70" s="143"/>
      <c r="E70" s="144"/>
      <c r="F70" s="144"/>
      <c r="G70" s="144"/>
      <c r="H70" s="148"/>
    </row>
    <row r="71" spans="1:8">
      <c r="A71" s="146"/>
      <c r="B71" s="147"/>
      <c r="C71" s="142"/>
      <c r="D71" s="143"/>
      <c r="E71" s="144"/>
      <c r="F71" s="144"/>
      <c r="G71" s="144"/>
      <c r="H71" s="148"/>
    </row>
    <row r="72" spans="1:8">
      <c r="A72" s="141"/>
      <c r="B72" s="141"/>
      <c r="C72" s="142"/>
      <c r="D72" s="143"/>
      <c r="E72" s="144"/>
      <c r="F72" s="144"/>
      <c r="G72" s="144"/>
      <c r="H72" s="148"/>
    </row>
    <row r="73" spans="1:8">
      <c r="A73" s="146"/>
      <c r="B73" s="147"/>
      <c r="C73" s="142"/>
      <c r="D73" s="143"/>
      <c r="E73" s="144"/>
      <c r="F73" s="144"/>
      <c r="G73" s="144"/>
      <c r="H73" s="148"/>
    </row>
    <row r="74" spans="1:8">
      <c r="A74" s="141"/>
      <c r="B74" s="141"/>
      <c r="C74" s="142"/>
      <c r="D74" s="143"/>
      <c r="E74" s="144"/>
      <c r="F74" s="144"/>
      <c r="G74" s="144"/>
      <c r="H74" s="148"/>
    </row>
    <row r="75" spans="1:8">
      <c r="A75" s="146"/>
      <c r="B75" s="147"/>
      <c r="C75" s="142"/>
      <c r="D75" s="143"/>
      <c r="E75" s="144"/>
      <c r="F75" s="144"/>
      <c r="G75" s="144"/>
      <c r="H75" s="148"/>
    </row>
    <row r="76" spans="1:8">
      <c r="A76" s="146"/>
      <c r="B76" s="147"/>
      <c r="C76" s="146"/>
      <c r="D76" s="143"/>
      <c r="E76" s="144"/>
      <c r="F76" s="144"/>
      <c r="G76" s="144"/>
      <c r="H76" s="148"/>
    </row>
    <row r="77" spans="1:8">
      <c r="A77" s="141"/>
      <c r="B77" s="141"/>
      <c r="C77" s="146"/>
      <c r="D77" s="143"/>
      <c r="E77" s="144"/>
      <c r="F77" s="144"/>
      <c r="G77" s="144"/>
      <c r="H77" s="148"/>
    </row>
    <row r="78" spans="1:8">
      <c r="A78" s="146"/>
      <c r="B78" s="147"/>
      <c r="C78" s="146"/>
      <c r="D78" s="143"/>
      <c r="E78" s="144"/>
      <c r="F78" s="144"/>
      <c r="G78" s="144"/>
      <c r="H78" s="148"/>
    </row>
    <row r="79" spans="1:8">
      <c r="A79" s="141"/>
      <c r="B79" s="141"/>
      <c r="C79" s="146"/>
      <c r="D79" s="143"/>
      <c r="E79" s="144"/>
      <c r="F79" s="144"/>
      <c r="G79" s="144"/>
      <c r="H79" s="148"/>
    </row>
    <row r="80" spans="1:8">
      <c r="A80" s="146"/>
      <c r="B80" s="147"/>
      <c r="C80" s="146"/>
      <c r="D80" s="143"/>
      <c r="E80" s="144"/>
      <c r="F80" s="144"/>
      <c r="G80" s="144"/>
      <c r="H80" s="148"/>
    </row>
    <row r="81" spans="1:8">
      <c r="A81" s="146"/>
      <c r="B81" s="147"/>
      <c r="C81" s="146"/>
      <c r="D81" s="143"/>
      <c r="E81" s="144"/>
      <c r="F81" s="144"/>
      <c r="G81" s="144"/>
      <c r="H81" s="148"/>
    </row>
    <row r="82" spans="1:8">
      <c r="A82" s="141"/>
      <c r="B82" s="141"/>
      <c r="C82" s="146"/>
      <c r="D82" s="143"/>
      <c r="E82" s="144"/>
      <c r="F82" s="144"/>
      <c r="G82" s="144"/>
      <c r="H82" s="148"/>
    </row>
    <row r="83" spans="1:8">
      <c r="A83" s="146"/>
      <c r="B83" s="147"/>
      <c r="C83" s="146"/>
      <c r="D83" s="143"/>
      <c r="E83" s="144"/>
      <c r="F83" s="144"/>
      <c r="G83" s="144"/>
      <c r="H83" s="148"/>
    </row>
    <row r="84" spans="1:8">
      <c r="A84" s="146"/>
      <c r="B84" s="147"/>
      <c r="C84" s="146"/>
      <c r="D84" s="143"/>
      <c r="E84" s="144"/>
      <c r="F84" s="144"/>
      <c r="G84" s="144"/>
      <c r="H84" s="148"/>
    </row>
    <row r="85" spans="1:8">
      <c r="A85" s="146"/>
      <c r="B85" s="147"/>
      <c r="C85" s="146"/>
      <c r="D85" s="143"/>
      <c r="E85" s="144"/>
      <c r="F85" s="144"/>
      <c r="G85" s="144"/>
      <c r="H85" s="148"/>
    </row>
    <row r="86" spans="1:8">
      <c r="A86" s="146"/>
      <c r="B86" s="147"/>
      <c r="C86" s="146"/>
      <c r="D86" s="143"/>
      <c r="E86" s="144"/>
      <c r="F86" s="144"/>
      <c r="G86" s="144"/>
      <c r="H86" s="148"/>
    </row>
    <row r="87" spans="1:8">
      <c r="A87" s="146"/>
      <c r="B87" s="147"/>
      <c r="C87" s="146"/>
      <c r="D87" s="143"/>
      <c r="E87" s="144"/>
      <c r="F87" s="144"/>
      <c r="G87" s="144"/>
      <c r="H87" s="148"/>
    </row>
    <row r="88" spans="1:8">
      <c r="A88" s="146"/>
      <c r="B88" s="147"/>
      <c r="C88" s="146"/>
      <c r="D88" s="143"/>
      <c r="E88" s="144"/>
      <c r="F88" s="144"/>
      <c r="G88" s="144"/>
      <c r="H88" s="148"/>
    </row>
    <row r="89" spans="1:8">
      <c r="A89" s="146"/>
      <c r="B89" s="147"/>
      <c r="C89" s="146"/>
      <c r="D89" s="143"/>
      <c r="E89" s="144"/>
      <c r="F89" s="144"/>
      <c r="G89" s="144"/>
      <c r="H89" s="148"/>
    </row>
    <row r="90" spans="1:8">
      <c r="A90" s="146"/>
      <c r="B90" s="147"/>
      <c r="C90" s="146"/>
      <c r="D90" s="143"/>
      <c r="E90" s="144"/>
      <c r="F90" s="144"/>
      <c r="G90" s="144"/>
      <c r="H90" s="148"/>
    </row>
    <row r="91" spans="1:8">
      <c r="A91" s="146"/>
      <c r="B91" s="147"/>
      <c r="C91" s="146"/>
      <c r="D91" s="143"/>
      <c r="E91" s="144"/>
      <c r="F91" s="144"/>
      <c r="G91" s="144"/>
      <c r="H91" s="148"/>
    </row>
    <row r="92" spans="1:8">
      <c r="A92" s="146"/>
      <c r="B92" s="147"/>
      <c r="C92" s="146"/>
      <c r="D92" s="143"/>
      <c r="E92" s="144"/>
      <c r="F92" s="144"/>
      <c r="G92" s="144"/>
      <c r="H92" s="148"/>
    </row>
    <row r="93" spans="1:8">
      <c r="A93" s="146"/>
      <c r="B93" s="143"/>
      <c r="C93" s="146"/>
      <c r="D93" s="143"/>
      <c r="E93" s="144"/>
      <c r="F93" s="144"/>
      <c r="G93" s="144"/>
      <c r="H93" s="148"/>
    </row>
    <row r="94" spans="1:8">
      <c r="A94" s="146"/>
      <c r="B94" s="143"/>
      <c r="C94" s="146"/>
      <c r="D94" s="143"/>
      <c r="E94" s="144"/>
      <c r="F94" s="144"/>
      <c r="G94" s="144"/>
      <c r="H94" s="148"/>
    </row>
    <row r="95" spans="1:8">
      <c r="A95" s="146"/>
      <c r="B95" s="143"/>
      <c r="C95" s="146"/>
      <c r="D95" s="143"/>
      <c r="E95" s="144"/>
      <c r="F95" s="144"/>
      <c r="G95" s="144"/>
      <c r="H95" s="148"/>
    </row>
    <row r="96" spans="1:8">
      <c r="A96" s="146"/>
      <c r="B96" s="143"/>
      <c r="C96" s="146"/>
      <c r="D96" s="143"/>
      <c r="E96" s="144"/>
      <c r="F96" s="144"/>
      <c r="G96" s="144"/>
      <c r="H96" s="148"/>
    </row>
    <row r="97" spans="1:8">
      <c r="A97" s="146"/>
      <c r="B97" s="143"/>
      <c r="C97" s="146"/>
      <c r="D97" s="143"/>
      <c r="E97" s="144"/>
      <c r="F97" s="144"/>
      <c r="G97" s="144"/>
      <c r="H97" s="148"/>
    </row>
    <row r="98" spans="1:8">
      <c r="A98" s="146"/>
      <c r="B98" s="143"/>
      <c r="C98" s="146"/>
      <c r="D98" s="143"/>
      <c r="E98" s="144"/>
      <c r="F98" s="144"/>
      <c r="G98" s="144"/>
      <c r="H98" s="148"/>
    </row>
    <row r="99" spans="1:8">
      <c r="A99" s="146"/>
      <c r="B99" s="149"/>
      <c r="C99" s="146"/>
      <c r="D99" s="143"/>
      <c r="E99" s="144"/>
      <c r="F99" s="144"/>
      <c r="G99" s="144"/>
      <c r="H99" s="148"/>
    </row>
    <row r="100" spans="1:8">
      <c r="A100" s="146"/>
      <c r="B100" s="143"/>
      <c r="C100" s="146"/>
      <c r="D100" s="143"/>
      <c r="E100" s="144"/>
      <c r="F100" s="144"/>
      <c r="G100" s="144"/>
      <c r="H100" s="148"/>
    </row>
    <row r="101" spans="1:8">
      <c r="A101" s="146"/>
      <c r="B101" s="143"/>
      <c r="C101" s="146"/>
      <c r="D101" s="143"/>
      <c r="E101" s="144"/>
      <c r="F101" s="144"/>
      <c r="G101" s="144"/>
      <c r="H101" s="148"/>
    </row>
    <row r="102" spans="1:8" ht="21">
      <c r="A102" s="150"/>
      <c r="B102" s="150"/>
      <c r="C102" s="151"/>
      <c r="D102" s="152"/>
      <c r="E102" s="153"/>
      <c r="F102" s="153"/>
      <c r="G102" s="153"/>
      <c r="H102" s="150"/>
    </row>
    <row r="103" spans="1:8">
      <c r="A103" s="146"/>
      <c r="B103" s="143"/>
      <c r="C103" s="146"/>
      <c r="D103" s="143"/>
      <c r="E103" s="144"/>
      <c r="F103" s="144"/>
      <c r="G103" s="144"/>
      <c r="H103" s="148"/>
    </row>
    <row r="104" spans="1:8">
      <c r="A104" s="146"/>
      <c r="B104" s="143"/>
      <c r="C104" s="146"/>
      <c r="D104" s="143"/>
      <c r="E104" s="144"/>
      <c r="F104" s="144"/>
      <c r="G104" s="144"/>
      <c r="H104" s="148"/>
    </row>
    <row r="105" spans="1:8">
      <c r="A105" s="146"/>
      <c r="B105" s="143"/>
      <c r="C105" s="146"/>
      <c r="D105" s="143"/>
      <c r="E105" s="144"/>
      <c r="F105" s="144"/>
      <c r="G105" s="144"/>
      <c r="H105" s="148"/>
    </row>
    <row r="106" spans="1:8">
      <c r="A106" s="146"/>
      <c r="B106" s="143"/>
      <c r="C106" s="146"/>
      <c r="D106" s="143"/>
      <c r="E106" s="144"/>
      <c r="F106" s="144"/>
      <c r="G106" s="144"/>
      <c r="H106" s="148"/>
    </row>
    <row r="107" spans="1:8">
      <c r="A107" s="146"/>
      <c r="B107" s="143"/>
      <c r="C107" s="146"/>
      <c r="D107" s="143"/>
      <c r="E107" s="144"/>
      <c r="F107" s="144"/>
      <c r="G107" s="144"/>
      <c r="H107" s="148"/>
    </row>
    <row r="108" spans="1:8">
      <c r="A108" s="146"/>
      <c r="B108" s="143"/>
      <c r="C108" s="146"/>
      <c r="D108" s="143"/>
      <c r="E108" s="144"/>
      <c r="F108" s="144"/>
      <c r="G108" s="144"/>
      <c r="H108" s="148"/>
    </row>
    <row r="109" spans="1:8">
      <c r="A109" s="146"/>
      <c r="B109" s="143"/>
      <c r="C109" s="146"/>
      <c r="D109" s="143"/>
      <c r="E109" s="144"/>
      <c r="F109" s="144"/>
      <c r="G109" s="144"/>
      <c r="H109" s="148"/>
    </row>
    <row r="110" spans="1:8">
      <c r="A110" s="146"/>
      <c r="B110" s="143"/>
      <c r="C110" s="146"/>
      <c r="D110" s="143"/>
      <c r="E110" s="144"/>
      <c r="F110" s="144"/>
      <c r="G110" s="144"/>
      <c r="H110" s="148"/>
    </row>
    <row r="111" spans="1:8">
      <c r="A111" s="146"/>
      <c r="B111" s="143"/>
      <c r="C111" s="146"/>
      <c r="D111" s="143"/>
      <c r="E111" s="144"/>
      <c r="F111" s="144"/>
      <c r="G111" s="144"/>
      <c r="H111" s="148"/>
    </row>
    <row r="112" spans="1:8">
      <c r="A112" s="146"/>
      <c r="B112" s="143"/>
      <c r="C112" s="146"/>
      <c r="D112" s="143"/>
      <c r="E112" s="144"/>
      <c r="F112" s="144"/>
      <c r="G112" s="144"/>
      <c r="H112" s="148"/>
    </row>
    <row r="113" spans="1:8">
      <c r="A113" s="146"/>
      <c r="B113" s="143"/>
      <c r="C113" s="146"/>
      <c r="D113" s="143"/>
      <c r="E113" s="144"/>
      <c r="F113" s="144"/>
      <c r="G113" s="144"/>
      <c r="H113" s="148"/>
    </row>
    <row r="114" spans="1:8">
      <c r="A114" s="146"/>
      <c r="B114" s="143"/>
      <c r="C114" s="146"/>
      <c r="D114" s="143"/>
      <c r="E114" s="144"/>
      <c r="F114" s="144"/>
      <c r="G114" s="144"/>
      <c r="H114" s="148"/>
    </row>
    <row r="115" spans="1:8">
      <c r="A115" s="149"/>
      <c r="B115" s="143"/>
      <c r="C115" s="146"/>
      <c r="D115" s="143"/>
      <c r="E115" s="144"/>
      <c r="F115" s="144"/>
      <c r="G115" s="144"/>
      <c r="H115" s="148"/>
    </row>
    <row r="116" spans="1:8">
      <c r="A116" s="146"/>
      <c r="B116" s="143"/>
      <c r="C116" s="146"/>
      <c r="D116" s="143"/>
      <c r="E116" s="144"/>
      <c r="F116" s="144"/>
      <c r="G116" s="144"/>
      <c r="H116" s="148"/>
    </row>
    <row r="117" spans="1:8">
      <c r="A117" s="146"/>
      <c r="B117" s="143"/>
      <c r="C117" s="146"/>
      <c r="D117" s="143"/>
      <c r="E117" s="144"/>
      <c r="F117" s="144"/>
      <c r="G117" s="144"/>
      <c r="H117" s="148"/>
    </row>
    <row r="118" spans="1:8">
      <c r="A118" s="146"/>
      <c r="B118" s="143"/>
      <c r="C118" s="146"/>
      <c r="D118" s="143"/>
      <c r="E118" s="144"/>
      <c r="F118" s="144"/>
      <c r="G118" s="144"/>
      <c r="H118" s="148"/>
    </row>
    <row r="119" spans="1:8">
      <c r="A119" s="146"/>
      <c r="B119" s="143"/>
      <c r="C119" s="146"/>
      <c r="D119" s="143"/>
      <c r="E119" s="144"/>
      <c r="F119" s="144"/>
      <c r="G119" s="144"/>
      <c r="H119" s="148"/>
    </row>
    <row r="120" spans="1:8">
      <c r="A120" s="146"/>
      <c r="B120" s="143"/>
      <c r="C120" s="146"/>
      <c r="D120" s="143"/>
      <c r="E120" s="144"/>
      <c r="F120" s="144"/>
      <c r="G120" s="144"/>
      <c r="H120" s="148"/>
    </row>
    <row r="121" spans="1:8">
      <c r="A121" s="146"/>
      <c r="B121" s="143"/>
      <c r="C121" s="146"/>
      <c r="D121" s="143"/>
      <c r="E121" s="144"/>
      <c r="F121" s="144"/>
      <c r="G121" s="144"/>
      <c r="H121" s="148"/>
    </row>
    <row r="122" spans="1:8">
      <c r="A122" s="146"/>
      <c r="B122" s="143"/>
      <c r="C122" s="146"/>
      <c r="D122" s="143"/>
      <c r="E122" s="144"/>
      <c r="F122" s="144"/>
      <c r="G122" s="144"/>
      <c r="H122" s="148"/>
    </row>
    <row r="123" spans="1:8">
      <c r="A123" s="146"/>
      <c r="B123" s="143"/>
      <c r="C123" s="146"/>
      <c r="D123" s="143"/>
      <c r="E123" s="144"/>
      <c r="F123" s="144"/>
      <c r="G123" s="144"/>
      <c r="H123" s="148"/>
    </row>
    <row r="124" spans="1:8">
      <c r="A124" s="146"/>
      <c r="B124" s="143"/>
      <c r="C124" s="146"/>
      <c r="D124" s="143"/>
      <c r="E124" s="144"/>
      <c r="F124" s="144"/>
      <c r="G124" s="144"/>
      <c r="H124" s="148"/>
    </row>
    <row r="125" spans="1:8">
      <c r="A125" s="146"/>
      <c r="B125" s="143"/>
      <c r="C125" s="146"/>
      <c r="D125" s="143"/>
      <c r="E125" s="144"/>
      <c r="F125" s="144"/>
      <c r="G125" s="144"/>
      <c r="H125" s="148"/>
    </row>
    <row r="126" spans="1:8">
      <c r="A126" s="146"/>
      <c r="B126" s="143"/>
      <c r="C126" s="146"/>
      <c r="D126" s="143"/>
      <c r="E126" s="144"/>
      <c r="F126" s="144"/>
      <c r="G126" s="144"/>
      <c r="H126" s="148"/>
    </row>
    <row r="127" spans="1:8">
      <c r="A127" s="146"/>
      <c r="B127" s="143"/>
      <c r="C127" s="146"/>
      <c r="D127" s="143"/>
      <c r="E127" s="144"/>
      <c r="F127" s="144"/>
      <c r="G127" s="144"/>
      <c r="H127" s="148"/>
    </row>
    <row r="128" spans="1:8">
      <c r="A128" s="146"/>
      <c r="B128" s="143"/>
      <c r="C128" s="146"/>
      <c r="D128" s="143"/>
      <c r="E128" s="144"/>
      <c r="F128" s="144"/>
      <c r="G128" s="144"/>
      <c r="H128" s="148"/>
    </row>
    <row r="129" spans="1:8">
      <c r="A129" s="146"/>
      <c r="B129" s="143"/>
      <c r="C129" s="146"/>
      <c r="D129" s="143"/>
      <c r="E129" s="144"/>
      <c r="F129" s="144"/>
      <c r="G129" s="144"/>
      <c r="H129" s="148"/>
    </row>
    <row r="130" spans="1:8">
      <c r="A130" s="146"/>
      <c r="B130" s="143"/>
      <c r="C130" s="146"/>
      <c r="D130" s="143"/>
      <c r="E130" s="144"/>
      <c r="F130" s="144"/>
      <c r="G130" s="144"/>
      <c r="H130" s="148"/>
    </row>
    <row r="131" spans="1:8">
      <c r="A131" s="146"/>
      <c r="B131" s="143"/>
      <c r="C131" s="146"/>
      <c r="D131" s="143"/>
      <c r="E131" s="144"/>
      <c r="F131" s="144"/>
      <c r="G131" s="144"/>
      <c r="H131" s="148"/>
    </row>
    <row r="132" spans="1:8">
      <c r="A132" s="146"/>
      <c r="B132" s="143"/>
      <c r="C132" s="146"/>
      <c r="D132" s="143"/>
      <c r="E132" s="144"/>
      <c r="F132" s="144"/>
      <c r="G132" s="144"/>
      <c r="H132" s="148"/>
    </row>
    <row r="133" spans="1:8">
      <c r="A133" s="146"/>
      <c r="B133" s="143"/>
      <c r="C133" s="146"/>
      <c r="D133" s="143"/>
      <c r="E133" s="144"/>
      <c r="F133" s="144"/>
      <c r="G133" s="144"/>
      <c r="H133" s="148"/>
    </row>
    <row r="134" spans="1:8">
      <c r="A134" s="146"/>
      <c r="B134" s="143"/>
      <c r="C134" s="146"/>
      <c r="D134" s="143"/>
      <c r="E134" s="144"/>
      <c r="F134" s="144"/>
      <c r="G134" s="144"/>
      <c r="H134" s="148"/>
    </row>
    <row r="135" spans="1:8">
      <c r="A135" s="146"/>
      <c r="B135" s="143"/>
      <c r="C135" s="146"/>
      <c r="D135" s="143"/>
      <c r="E135" s="144"/>
      <c r="F135" s="144"/>
      <c r="G135" s="144"/>
      <c r="H135" s="148"/>
    </row>
    <row r="136" spans="1:8">
      <c r="A136" s="146"/>
      <c r="B136" s="143"/>
      <c r="C136" s="146"/>
      <c r="D136" s="143"/>
      <c r="E136" s="144"/>
      <c r="F136" s="144"/>
      <c r="G136" s="144"/>
      <c r="H136" s="148"/>
    </row>
    <row r="137" spans="1:8">
      <c r="A137" s="428"/>
      <c r="B137" s="428"/>
      <c r="C137" s="445"/>
      <c r="D137" s="450"/>
      <c r="E137" s="446"/>
      <c r="F137" s="446"/>
      <c r="G137" s="446"/>
      <c r="H137" s="428"/>
    </row>
    <row r="138" spans="1:8">
      <c r="A138" s="146"/>
      <c r="B138" s="143"/>
      <c r="C138" s="146"/>
      <c r="D138" s="143"/>
      <c r="E138" s="144"/>
      <c r="F138" s="144"/>
      <c r="G138" s="144"/>
      <c r="H138" s="148"/>
    </row>
    <row r="139" spans="1:8">
      <c r="A139" s="146"/>
      <c r="B139" s="143"/>
      <c r="C139" s="146"/>
      <c r="D139" s="143"/>
      <c r="E139" s="144"/>
      <c r="F139" s="144"/>
      <c r="G139" s="144"/>
      <c r="H139" s="148"/>
    </row>
    <row r="140" spans="1:8">
      <c r="A140" s="146"/>
      <c r="B140" s="143"/>
      <c r="C140" s="146"/>
      <c r="D140" s="143"/>
      <c r="E140" s="144"/>
      <c r="F140" s="144"/>
      <c r="G140" s="144"/>
      <c r="H140" s="148"/>
    </row>
    <row r="141" spans="1:8">
      <c r="A141" s="146"/>
      <c r="B141" s="143"/>
      <c r="C141" s="146"/>
      <c r="D141" s="143"/>
      <c r="E141" s="144"/>
      <c r="F141" s="144"/>
      <c r="G141" s="144"/>
      <c r="H141" s="148"/>
    </row>
    <row r="142" spans="1:8">
      <c r="A142" s="146"/>
      <c r="B142" s="143"/>
      <c r="C142" s="146"/>
      <c r="D142" s="143"/>
      <c r="E142" s="144"/>
      <c r="F142" s="144"/>
      <c r="G142" s="144"/>
      <c r="H142" s="148"/>
    </row>
    <row r="143" spans="1:8">
      <c r="A143" s="146"/>
      <c r="B143" s="143"/>
      <c r="C143" s="146"/>
      <c r="D143" s="143"/>
      <c r="E143" s="144"/>
      <c r="F143" s="144"/>
      <c r="G143" s="144"/>
      <c r="H143" s="148"/>
    </row>
    <row r="144" spans="1:8">
      <c r="A144" s="146"/>
      <c r="B144" s="143"/>
      <c r="C144" s="146"/>
      <c r="D144" s="143"/>
      <c r="E144" s="144"/>
      <c r="F144" s="144"/>
      <c r="G144" s="144"/>
      <c r="H144" s="148"/>
    </row>
    <row r="145" spans="1:8">
      <c r="A145" s="146"/>
      <c r="B145" s="143"/>
      <c r="C145" s="146"/>
      <c r="D145" s="143"/>
      <c r="E145" s="144"/>
      <c r="F145" s="144"/>
      <c r="G145" s="144"/>
      <c r="H145" s="148"/>
    </row>
    <row r="146" spans="1:8">
      <c r="A146" s="146"/>
      <c r="B146" s="143"/>
      <c r="C146" s="146"/>
      <c r="D146" s="143"/>
      <c r="E146" s="144"/>
      <c r="F146" s="144"/>
      <c r="G146" s="144"/>
      <c r="H146" s="148"/>
    </row>
    <row r="147" spans="1:8">
      <c r="A147" s="146"/>
      <c r="B147" s="143"/>
      <c r="C147" s="146"/>
      <c r="D147" s="143"/>
      <c r="E147" s="144"/>
      <c r="F147" s="144"/>
      <c r="G147" s="144"/>
      <c r="H147" s="148"/>
    </row>
    <row r="148" spans="1:8">
      <c r="A148" s="146"/>
      <c r="B148" s="143"/>
      <c r="C148" s="146"/>
      <c r="D148" s="143"/>
      <c r="E148" s="144"/>
      <c r="F148" s="144"/>
      <c r="G148" s="144"/>
      <c r="H148" s="148"/>
    </row>
    <row r="149" spans="1:8">
      <c r="A149" s="146"/>
      <c r="B149" s="143"/>
      <c r="C149" s="146"/>
      <c r="D149" s="143"/>
      <c r="E149" s="144"/>
      <c r="F149" s="144"/>
      <c r="G149" s="144"/>
      <c r="H149" s="148"/>
    </row>
    <row r="150" spans="1:8">
      <c r="A150" s="146"/>
      <c r="B150" s="143"/>
      <c r="C150" s="146"/>
      <c r="D150" s="143"/>
      <c r="E150" s="144"/>
      <c r="F150" s="144"/>
      <c r="G150" s="144"/>
      <c r="H150" s="148"/>
    </row>
    <row r="151" spans="1:8">
      <c r="A151" s="146"/>
      <c r="B151" s="143"/>
      <c r="C151" s="146"/>
      <c r="D151" s="143"/>
      <c r="E151" s="144"/>
      <c r="F151" s="144"/>
      <c r="G151" s="144"/>
      <c r="H151" s="148"/>
    </row>
    <row r="152" spans="1:8">
      <c r="A152" s="428"/>
      <c r="B152" s="428"/>
      <c r="C152" s="445"/>
      <c r="D152" s="450"/>
      <c r="E152" s="446"/>
      <c r="F152" s="446"/>
      <c r="G152" s="446"/>
      <c r="H152" s="428"/>
    </row>
    <row r="153" spans="1:8">
      <c r="A153" s="146"/>
      <c r="B153" s="143"/>
      <c r="C153" s="146"/>
      <c r="D153" s="143"/>
      <c r="E153" s="144"/>
      <c r="F153" s="144"/>
      <c r="G153" s="144"/>
      <c r="H153" s="148"/>
    </row>
    <row r="154" spans="1:8">
      <c r="A154" s="146"/>
      <c r="B154" s="143"/>
      <c r="C154" s="146"/>
      <c r="D154" s="143"/>
      <c r="E154" s="144"/>
      <c r="F154" s="144"/>
      <c r="G154" s="144"/>
      <c r="H154" s="148"/>
    </row>
    <row r="155" spans="1:8">
      <c r="A155" s="146"/>
      <c r="B155" s="143"/>
      <c r="C155" s="146"/>
      <c r="D155" s="143"/>
      <c r="E155" s="144"/>
      <c r="F155" s="144"/>
      <c r="G155" s="144"/>
      <c r="H155" s="148"/>
    </row>
    <row r="156" spans="1:8">
      <c r="A156" s="146"/>
      <c r="B156" s="143"/>
      <c r="C156" s="146"/>
      <c r="D156" s="143"/>
      <c r="E156" s="144"/>
      <c r="F156" s="144"/>
      <c r="G156" s="144"/>
      <c r="H156" s="148"/>
    </row>
    <row r="157" spans="1:8">
      <c r="A157" s="146"/>
      <c r="B157" s="143"/>
      <c r="C157" s="146"/>
      <c r="D157" s="143"/>
      <c r="E157" s="144"/>
      <c r="F157" s="144"/>
      <c r="G157" s="144"/>
      <c r="H157" s="148"/>
    </row>
    <row r="158" spans="1:8">
      <c r="A158" s="146"/>
      <c r="B158" s="143"/>
      <c r="C158" s="146"/>
      <c r="D158" s="143"/>
      <c r="E158" s="144"/>
      <c r="F158" s="144"/>
      <c r="G158" s="144"/>
      <c r="H158" s="148"/>
    </row>
    <row r="159" spans="1:8">
      <c r="A159" s="146"/>
      <c r="B159" s="143"/>
      <c r="C159" s="146"/>
      <c r="D159" s="143"/>
      <c r="E159" s="144"/>
      <c r="F159" s="144"/>
      <c r="G159" s="144"/>
      <c r="H159" s="148"/>
    </row>
    <row r="160" spans="1:8">
      <c r="A160" s="146"/>
      <c r="B160" s="143"/>
      <c r="C160" s="146"/>
      <c r="D160" s="143"/>
      <c r="E160" s="144"/>
      <c r="F160" s="144"/>
      <c r="G160" s="144"/>
      <c r="H160" s="148"/>
    </row>
    <row r="161" spans="1:8">
      <c r="A161" s="146"/>
      <c r="B161" s="143"/>
      <c r="C161" s="146"/>
      <c r="D161" s="143"/>
      <c r="E161" s="144"/>
      <c r="F161" s="144"/>
      <c r="G161" s="144"/>
      <c r="H161" s="148"/>
    </row>
    <row r="162" spans="1:8">
      <c r="A162" s="428"/>
      <c r="B162" s="428"/>
      <c r="C162" s="445"/>
      <c r="D162" s="450"/>
      <c r="E162" s="446"/>
      <c r="F162" s="446"/>
      <c r="G162" s="446"/>
      <c r="H162" s="428"/>
    </row>
    <row r="163" spans="1:8">
      <c r="A163" s="146"/>
      <c r="B163" s="143"/>
      <c r="C163" s="146"/>
      <c r="D163" s="143"/>
      <c r="E163" s="144"/>
      <c r="F163" s="144"/>
      <c r="G163" s="144"/>
      <c r="H163" s="148"/>
    </row>
    <row r="164" spans="1:8">
      <c r="A164" s="146"/>
      <c r="B164" s="143"/>
      <c r="C164" s="146"/>
      <c r="D164" s="143"/>
      <c r="E164" s="144"/>
      <c r="F164" s="144"/>
      <c r="G164" s="144"/>
      <c r="H164" s="148"/>
    </row>
    <row r="165" spans="1:8">
      <c r="A165" s="146"/>
      <c r="B165" s="143"/>
      <c r="C165" s="146"/>
      <c r="D165" s="143"/>
      <c r="E165" s="144"/>
      <c r="F165" s="144"/>
      <c r="G165" s="144"/>
      <c r="H165" s="148"/>
    </row>
    <row r="166" spans="1:8">
      <c r="A166" s="146"/>
      <c r="B166" s="143"/>
      <c r="C166" s="146"/>
      <c r="D166" s="143"/>
      <c r="E166" s="144"/>
      <c r="F166" s="144"/>
      <c r="G166" s="144"/>
      <c r="H166" s="148"/>
    </row>
    <row r="167" spans="1:8">
      <c r="A167" s="146"/>
      <c r="B167" s="143"/>
      <c r="C167" s="146"/>
      <c r="D167" s="143"/>
      <c r="E167" s="144"/>
      <c r="F167" s="144"/>
      <c r="G167" s="144"/>
      <c r="H167" s="148"/>
    </row>
    <row r="168" spans="1:8">
      <c r="A168" s="146"/>
      <c r="B168" s="143"/>
      <c r="C168" s="146"/>
      <c r="D168" s="143"/>
      <c r="E168" s="144"/>
      <c r="F168" s="144"/>
      <c r="G168" s="144"/>
      <c r="H168" s="148"/>
    </row>
    <row r="169" spans="1:8">
      <c r="A169" s="146"/>
      <c r="B169" s="143"/>
      <c r="C169" s="146"/>
      <c r="D169" s="143"/>
      <c r="E169" s="144"/>
      <c r="F169" s="144"/>
      <c r="G169" s="144"/>
      <c r="H169" s="148"/>
    </row>
    <row r="170" spans="1:8">
      <c r="A170" s="146"/>
      <c r="B170" s="143"/>
      <c r="C170" s="146"/>
      <c r="D170" s="143"/>
      <c r="E170" s="144"/>
      <c r="F170" s="144"/>
      <c r="G170" s="144"/>
      <c r="H170" s="148"/>
    </row>
    <row r="171" spans="1:8">
      <c r="A171" s="146"/>
      <c r="B171" s="143"/>
      <c r="C171" s="146"/>
      <c r="D171" s="143"/>
      <c r="E171" s="144"/>
      <c r="F171" s="144"/>
      <c r="G171" s="144"/>
      <c r="H171" s="148"/>
    </row>
    <row r="172" spans="1:8">
      <c r="A172" s="146"/>
      <c r="B172" s="143"/>
      <c r="C172" s="146"/>
      <c r="D172" s="143"/>
      <c r="E172" s="144"/>
      <c r="F172" s="144"/>
      <c r="G172" s="144"/>
      <c r="H172" s="148"/>
    </row>
    <row r="173" spans="1:8">
      <c r="A173" s="146"/>
      <c r="B173" s="143"/>
      <c r="C173" s="146"/>
      <c r="D173" s="143"/>
      <c r="E173" s="144"/>
      <c r="F173" s="144"/>
      <c r="G173" s="144"/>
      <c r="H173" s="148"/>
    </row>
    <row r="174" spans="1:8">
      <c r="A174" s="146"/>
      <c r="B174" s="143"/>
      <c r="C174" s="146"/>
      <c r="D174" s="143"/>
      <c r="E174" s="144"/>
      <c r="F174" s="144"/>
      <c r="G174" s="144"/>
      <c r="H174" s="148"/>
    </row>
    <row r="175" spans="1:8">
      <c r="A175" s="146"/>
      <c r="B175" s="143"/>
      <c r="C175" s="146"/>
      <c r="D175" s="143"/>
      <c r="E175" s="144"/>
      <c r="F175" s="144"/>
      <c r="G175" s="144"/>
      <c r="H175" s="148"/>
    </row>
    <row r="176" spans="1:8">
      <c r="A176" s="146"/>
      <c r="B176" s="143"/>
      <c r="C176" s="146"/>
      <c r="D176" s="143"/>
      <c r="E176" s="144"/>
      <c r="F176" s="144"/>
      <c r="G176" s="144"/>
      <c r="H176" s="148"/>
    </row>
    <row r="177" spans="1:8">
      <c r="A177" s="146"/>
      <c r="B177" s="143"/>
      <c r="C177" s="146"/>
      <c r="D177" s="143"/>
      <c r="E177" s="144"/>
      <c r="F177" s="144"/>
      <c r="G177" s="144"/>
      <c r="H177" s="148"/>
    </row>
    <row r="178" spans="1:8">
      <c r="A178" s="146"/>
      <c r="B178" s="143"/>
      <c r="C178" s="146"/>
      <c r="D178" s="143"/>
      <c r="E178" s="144"/>
      <c r="F178" s="144"/>
      <c r="G178" s="144"/>
      <c r="H178" s="148"/>
    </row>
    <row r="179" spans="1:8">
      <c r="A179" s="146"/>
      <c r="B179" s="149"/>
      <c r="C179" s="146"/>
      <c r="D179" s="143"/>
      <c r="E179" s="144"/>
      <c r="F179" s="144"/>
      <c r="G179" s="144"/>
      <c r="H179" s="148"/>
    </row>
    <row r="180" spans="1:8">
      <c r="A180" s="146"/>
      <c r="B180" s="143"/>
      <c r="C180" s="146"/>
      <c r="D180" s="143"/>
      <c r="E180" s="144"/>
      <c r="F180" s="144"/>
      <c r="G180" s="144"/>
      <c r="H180" s="154"/>
    </row>
    <row r="181" spans="1:8">
      <c r="A181" s="146"/>
      <c r="B181" s="146"/>
      <c r="C181" s="146"/>
      <c r="D181" s="143"/>
      <c r="E181" s="144"/>
      <c r="F181" s="144"/>
      <c r="G181" s="144"/>
      <c r="H181" s="154"/>
    </row>
    <row r="182" spans="1:8">
      <c r="A182" s="149"/>
      <c r="B182" s="146"/>
      <c r="C182" s="149"/>
      <c r="D182" s="155"/>
      <c r="E182" s="156"/>
      <c r="F182" s="156"/>
      <c r="G182" s="156"/>
      <c r="H182" s="149"/>
    </row>
    <row r="183" spans="1:8">
      <c r="B183" s="149"/>
    </row>
  </sheetData>
  <autoFilter ref="A4:H69"/>
  <mergeCells count="2">
    <mergeCell ref="A1:H1"/>
    <mergeCell ref="A2:H2"/>
  </mergeCells>
  <printOptions horizontalCentered="1"/>
  <pageMargins left="0.7" right="0.45" top="0.75" bottom="0.55000000000000004" header="0.3" footer="0.3"/>
  <pageSetup paperSize="9" scale="91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183"/>
  <sheetViews>
    <sheetView view="pageBreakPreview" zoomScaleNormal="100" zoomScaleSheetLayoutView="100" workbookViewId="0">
      <pane xSplit="3" ySplit="4" topLeftCell="D5" activePane="bottomRight" state="frozen"/>
      <selection activeCell="G7" sqref="G7"/>
      <selection pane="topRight" activeCell="G7" sqref="G7"/>
      <selection pane="bottomLeft" activeCell="G7" sqref="G7"/>
      <selection pane="bottomRight" activeCell="A2" sqref="A2:H2"/>
    </sheetView>
  </sheetViews>
  <sheetFormatPr defaultColWidth="8.88671875" defaultRowHeight="13.8"/>
  <cols>
    <col min="1" max="1" width="8.88671875" style="157"/>
    <col min="2" max="2" width="27.5546875" style="157" bestFit="1" customWidth="1"/>
    <col min="3" max="3" width="9.44140625" style="157" customWidth="1"/>
    <col min="4" max="4" width="10.44140625" style="158" customWidth="1"/>
    <col min="5" max="5" width="11.5546875" style="159" hidden="1" customWidth="1"/>
    <col min="6" max="6" width="11.5546875" style="159" customWidth="1"/>
    <col min="7" max="7" width="14" style="159" bestFit="1" customWidth="1"/>
    <col min="8" max="8" width="17.6640625" style="157" customWidth="1"/>
    <col min="9" max="9" width="22.33203125" style="428" bestFit="1" customWidth="1"/>
    <col min="10" max="10" width="12.6640625" style="428" bestFit="1" customWidth="1"/>
    <col min="11" max="16384" width="8.88671875" style="428"/>
  </cols>
  <sheetData>
    <row r="1" spans="1:10" ht="34.5" customHeight="1">
      <c r="A1" s="680" t="str">
        <f>SUMMARY!A1</f>
        <v>LOT NO-06, DUALIZATION OF HATTAR -HARIPUR ROAD SECTION (22 KM)</v>
      </c>
      <c r="B1" s="680"/>
      <c r="C1" s="680"/>
      <c r="D1" s="680"/>
      <c r="E1" s="680"/>
      <c r="F1" s="680"/>
      <c r="G1" s="680"/>
      <c r="H1" s="680"/>
    </row>
    <row r="2" spans="1:10" ht="33" customHeight="1">
      <c r="A2" s="681" t="str">
        <f>SUMMARY!A3</f>
        <v>IDLENESS OF RESOURCES CLAIM (JUL, 2018 ~ DEC, 2018)</v>
      </c>
      <c r="B2" s="681"/>
      <c r="C2" s="681"/>
      <c r="D2" s="681"/>
      <c r="E2" s="681"/>
      <c r="F2" s="681"/>
      <c r="G2" s="681"/>
      <c r="H2" s="681"/>
    </row>
    <row r="3" spans="1:10" ht="29.85" customHeight="1">
      <c r="A3" s="120"/>
      <c r="B3" s="120"/>
      <c r="C3" s="567"/>
      <c r="D3" s="121" t="s">
        <v>124</v>
      </c>
      <c r="E3" s="122"/>
      <c r="F3" s="122"/>
      <c r="G3" s="123"/>
      <c r="H3" s="124" t="s">
        <v>393</v>
      </c>
      <c r="I3" s="429"/>
    </row>
    <row r="4" spans="1:10" ht="33.6" customHeight="1">
      <c r="A4" s="125" t="s">
        <v>12</v>
      </c>
      <c r="B4" s="125" t="s">
        <v>59</v>
      </c>
      <c r="C4" s="125" t="s">
        <v>36</v>
      </c>
      <c r="D4" s="126" t="s">
        <v>126</v>
      </c>
      <c r="E4" s="127" t="s">
        <v>15</v>
      </c>
      <c r="F4" s="127" t="s">
        <v>127</v>
      </c>
      <c r="G4" s="127" t="s">
        <v>62</v>
      </c>
      <c r="H4" s="125" t="s">
        <v>16</v>
      </c>
    </row>
    <row r="5" spans="1:10" s="430" customFormat="1" ht="23.1" customHeight="1">
      <c r="A5" s="128"/>
      <c r="B5" s="129"/>
      <c r="C5" s="130"/>
      <c r="D5" s="131"/>
      <c r="E5" s="132"/>
      <c r="F5" s="132"/>
      <c r="G5" s="132">
        <f>SUM(G6:G23)</f>
        <v>0</v>
      </c>
      <c r="H5" s="133"/>
    </row>
    <row r="6" spans="1:10" s="430" customFormat="1" ht="28.5" customHeight="1">
      <c r="A6" s="134">
        <f>COUNTA($B$6:B6)</f>
        <v>1</v>
      </c>
      <c r="B6" s="468" t="s">
        <v>17</v>
      </c>
      <c r="C6" s="569">
        <v>0</v>
      </c>
      <c r="D6" s="136">
        <f>208*C6</f>
        <v>0</v>
      </c>
      <c r="E6" s="137">
        <v>150000</v>
      </c>
      <c r="F6" s="138">
        <f>E6/208</f>
        <v>721.15384615384619</v>
      </c>
      <c r="G6" s="137">
        <f>F6*D6</f>
        <v>0</v>
      </c>
      <c r="H6" s="139"/>
      <c r="I6" s="136">
        <f>8*208</f>
        <v>1664</v>
      </c>
      <c r="J6" s="430">
        <f>I6/30*15</f>
        <v>832</v>
      </c>
    </row>
    <row r="7" spans="1:10" s="430" customFormat="1" ht="28.5" customHeight="1">
      <c r="A7" s="134">
        <f>COUNTA($B$6:B7)</f>
        <v>2</v>
      </c>
      <c r="B7" s="468" t="s">
        <v>378</v>
      </c>
      <c r="C7" s="570">
        <v>0</v>
      </c>
      <c r="D7" s="136">
        <f t="shared" ref="D7:D22" si="0">208*C7</f>
        <v>0</v>
      </c>
      <c r="E7" s="137">
        <v>350000</v>
      </c>
      <c r="F7" s="138">
        <f t="shared" ref="F7:F22" si="1">E7/208</f>
        <v>1682.6923076923076</v>
      </c>
      <c r="G7" s="137">
        <f t="shared" ref="G7:G22" si="2">F7*D7</f>
        <v>0</v>
      </c>
      <c r="H7" s="139"/>
      <c r="I7" s="136">
        <f t="shared" ref="I7:I23" si="3">1*208</f>
        <v>208</v>
      </c>
      <c r="J7" s="430">
        <f t="shared" ref="J7:J23" si="4">I7/30*15</f>
        <v>104</v>
      </c>
    </row>
    <row r="8" spans="1:10" s="430" customFormat="1" ht="28.5" customHeight="1">
      <c r="A8" s="134">
        <f>COUNTA($B$6:B8)</f>
        <v>3</v>
      </c>
      <c r="B8" s="468" t="s">
        <v>275</v>
      </c>
      <c r="C8" s="569">
        <v>0</v>
      </c>
      <c r="D8" s="136">
        <f t="shared" si="0"/>
        <v>0</v>
      </c>
      <c r="E8" s="137">
        <v>100000</v>
      </c>
      <c r="F8" s="138">
        <f>E8/208</f>
        <v>480.76923076923077</v>
      </c>
      <c r="G8" s="137">
        <f t="shared" si="2"/>
        <v>0</v>
      </c>
      <c r="H8" s="139"/>
      <c r="I8" s="136">
        <f t="shared" si="3"/>
        <v>208</v>
      </c>
      <c r="J8" s="430">
        <f t="shared" si="4"/>
        <v>104</v>
      </c>
    </row>
    <row r="9" spans="1:10" s="430" customFormat="1" ht="28.5" customHeight="1">
      <c r="A9" s="134">
        <f>COUNTA($B$6:B9)</f>
        <v>4</v>
      </c>
      <c r="B9" s="468" t="s">
        <v>379</v>
      </c>
      <c r="C9" s="569">
        <v>0</v>
      </c>
      <c r="D9" s="136">
        <f t="shared" si="0"/>
        <v>0</v>
      </c>
      <c r="E9" s="137">
        <v>150000</v>
      </c>
      <c r="F9" s="138">
        <f t="shared" si="1"/>
        <v>721.15384615384619</v>
      </c>
      <c r="G9" s="137">
        <f t="shared" si="2"/>
        <v>0</v>
      </c>
      <c r="H9" s="139"/>
      <c r="I9" s="136">
        <f t="shared" si="3"/>
        <v>208</v>
      </c>
      <c r="J9" s="430">
        <f t="shared" si="4"/>
        <v>104</v>
      </c>
    </row>
    <row r="10" spans="1:10" s="430" customFormat="1" ht="28.5" customHeight="1">
      <c r="A10" s="134">
        <f>COUNTA($B$6:B10)</f>
        <v>5</v>
      </c>
      <c r="B10" s="468" t="s">
        <v>380</v>
      </c>
      <c r="C10" s="569">
        <v>0</v>
      </c>
      <c r="D10" s="136">
        <f t="shared" si="0"/>
        <v>0</v>
      </c>
      <c r="E10" s="137">
        <v>220000</v>
      </c>
      <c r="F10" s="138">
        <f t="shared" si="1"/>
        <v>1057.6923076923076</v>
      </c>
      <c r="G10" s="137">
        <f t="shared" si="2"/>
        <v>0</v>
      </c>
      <c r="H10" s="139"/>
      <c r="I10" s="136">
        <f t="shared" si="3"/>
        <v>208</v>
      </c>
      <c r="J10" s="430">
        <f t="shared" si="4"/>
        <v>104</v>
      </c>
    </row>
    <row r="11" spans="1:10" s="430" customFormat="1" ht="28.5" customHeight="1">
      <c r="A11" s="134">
        <f>COUNTA($B$6:B11)</f>
        <v>6</v>
      </c>
      <c r="B11" s="468" t="s">
        <v>348</v>
      </c>
      <c r="C11" s="569">
        <v>0</v>
      </c>
      <c r="D11" s="136">
        <f t="shared" si="0"/>
        <v>0</v>
      </c>
      <c r="E11" s="137">
        <v>350000</v>
      </c>
      <c r="F11" s="138">
        <f t="shared" si="1"/>
        <v>1682.6923076923076</v>
      </c>
      <c r="G11" s="137">
        <f t="shared" si="2"/>
        <v>0</v>
      </c>
      <c r="H11" s="139"/>
      <c r="I11" s="136">
        <f t="shared" si="3"/>
        <v>208</v>
      </c>
      <c r="J11" s="430">
        <f t="shared" si="4"/>
        <v>104</v>
      </c>
    </row>
    <row r="12" spans="1:10" s="430" customFormat="1" ht="28.5" customHeight="1">
      <c r="A12" s="134">
        <f>COUNTA($B$6:B12)</f>
        <v>7</v>
      </c>
      <c r="B12" s="468" t="s">
        <v>381</v>
      </c>
      <c r="C12" s="569">
        <v>0</v>
      </c>
      <c r="D12" s="136">
        <f t="shared" si="0"/>
        <v>0</v>
      </c>
      <c r="E12" s="137">
        <v>350000</v>
      </c>
      <c r="F12" s="138">
        <f t="shared" si="1"/>
        <v>1682.6923076923076</v>
      </c>
      <c r="G12" s="137">
        <f t="shared" si="2"/>
        <v>0</v>
      </c>
      <c r="H12" s="139"/>
      <c r="I12" s="136">
        <f t="shared" si="3"/>
        <v>208</v>
      </c>
      <c r="J12" s="430">
        <f t="shared" si="4"/>
        <v>104</v>
      </c>
    </row>
    <row r="13" spans="1:10" s="430" customFormat="1" ht="28.5" customHeight="1">
      <c r="A13" s="134">
        <v>8</v>
      </c>
      <c r="B13" s="468" t="s">
        <v>113</v>
      </c>
      <c r="C13" s="569">
        <v>0</v>
      </c>
      <c r="D13" s="136">
        <f t="shared" si="0"/>
        <v>0</v>
      </c>
      <c r="E13" s="137">
        <v>180000</v>
      </c>
      <c r="F13" s="138">
        <f t="shared" si="1"/>
        <v>865.38461538461536</v>
      </c>
      <c r="G13" s="137">
        <f t="shared" si="2"/>
        <v>0</v>
      </c>
      <c r="H13" s="139"/>
      <c r="I13" s="136"/>
    </row>
    <row r="14" spans="1:10" s="430" customFormat="1" ht="28.5" customHeight="1">
      <c r="A14" s="134">
        <v>9</v>
      </c>
      <c r="B14" s="468" t="s">
        <v>382</v>
      </c>
      <c r="C14" s="569">
        <v>0</v>
      </c>
      <c r="D14" s="136">
        <f t="shared" si="0"/>
        <v>0</v>
      </c>
      <c r="E14" s="137">
        <v>250000</v>
      </c>
      <c r="F14" s="138">
        <f t="shared" si="1"/>
        <v>1201.9230769230769</v>
      </c>
      <c r="G14" s="137">
        <f t="shared" si="2"/>
        <v>0</v>
      </c>
      <c r="H14" s="139"/>
      <c r="I14" s="136"/>
    </row>
    <row r="15" spans="1:10" s="430" customFormat="1" ht="28.5" customHeight="1">
      <c r="A15" s="134">
        <v>10</v>
      </c>
      <c r="B15" s="468" t="s">
        <v>20</v>
      </c>
      <c r="C15" s="569">
        <v>0</v>
      </c>
      <c r="D15" s="136">
        <f t="shared" si="0"/>
        <v>0</v>
      </c>
      <c r="E15" s="137">
        <v>300000</v>
      </c>
      <c r="F15" s="138">
        <f t="shared" si="1"/>
        <v>1442.3076923076924</v>
      </c>
      <c r="G15" s="137">
        <f t="shared" si="2"/>
        <v>0</v>
      </c>
      <c r="H15" s="139"/>
      <c r="I15" s="136"/>
    </row>
    <row r="16" spans="1:10" s="430" customFormat="1" ht="28.5" customHeight="1">
      <c r="A16" s="134">
        <v>11</v>
      </c>
      <c r="B16" s="468" t="s">
        <v>383</v>
      </c>
      <c r="C16" s="569">
        <v>0</v>
      </c>
      <c r="D16" s="136">
        <f t="shared" si="0"/>
        <v>0</v>
      </c>
      <c r="E16" s="137">
        <v>150000</v>
      </c>
      <c r="F16" s="138">
        <f t="shared" si="1"/>
        <v>721.15384615384619</v>
      </c>
      <c r="G16" s="137">
        <f t="shared" si="2"/>
        <v>0</v>
      </c>
      <c r="H16" s="139"/>
      <c r="I16" s="136"/>
    </row>
    <row r="17" spans="1:10" s="430" customFormat="1" ht="28.5" customHeight="1">
      <c r="A17" s="134">
        <v>12</v>
      </c>
      <c r="B17" s="468" t="s">
        <v>349</v>
      </c>
      <c r="C17" s="569">
        <v>0</v>
      </c>
      <c r="D17" s="136">
        <f t="shared" si="0"/>
        <v>0</v>
      </c>
      <c r="E17" s="137">
        <v>65000</v>
      </c>
      <c r="F17" s="138">
        <f t="shared" si="1"/>
        <v>312.5</v>
      </c>
      <c r="G17" s="137">
        <f t="shared" si="2"/>
        <v>0</v>
      </c>
      <c r="H17" s="139"/>
      <c r="I17" s="136"/>
    </row>
    <row r="18" spans="1:10" s="430" customFormat="1" ht="28.5" customHeight="1">
      <c r="A18" s="134">
        <v>13</v>
      </c>
      <c r="B18" s="468" t="s">
        <v>114</v>
      </c>
      <c r="C18" s="569">
        <v>0</v>
      </c>
      <c r="D18" s="136">
        <f t="shared" si="0"/>
        <v>0</v>
      </c>
      <c r="E18" s="137">
        <v>65000</v>
      </c>
      <c r="F18" s="138">
        <f t="shared" si="1"/>
        <v>312.5</v>
      </c>
      <c r="G18" s="137">
        <f t="shared" si="2"/>
        <v>0</v>
      </c>
      <c r="H18" s="139"/>
      <c r="I18" s="136"/>
    </row>
    <row r="19" spans="1:10" s="430" customFormat="1" ht="28.5" customHeight="1">
      <c r="A19" s="134">
        <v>14</v>
      </c>
      <c r="B19" s="468" t="s">
        <v>384</v>
      </c>
      <c r="C19" s="569">
        <v>0</v>
      </c>
      <c r="D19" s="136">
        <f t="shared" si="0"/>
        <v>0</v>
      </c>
      <c r="E19" s="137">
        <v>90000</v>
      </c>
      <c r="F19" s="138">
        <f t="shared" si="1"/>
        <v>432.69230769230768</v>
      </c>
      <c r="G19" s="137">
        <f t="shared" si="2"/>
        <v>0</v>
      </c>
      <c r="H19" s="139"/>
      <c r="I19" s="136"/>
    </row>
    <row r="20" spans="1:10" s="430" customFormat="1" ht="28.5" customHeight="1">
      <c r="A20" s="134">
        <v>15</v>
      </c>
      <c r="B20" s="468" t="s">
        <v>385</v>
      </c>
      <c r="C20" s="569">
        <v>0</v>
      </c>
      <c r="D20" s="136">
        <f t="shared" si="0"/>
        <v>0</v>
      </c>
      <c r="E20" s="137">
        <v>350000</v>
      </c>
      <c r="F20" s="138">
        <f t="shared" si="1"/>
        <v>1682.6923076923076</v>
      </c>
      <c r="G20" s="137">
        <f t="shared" si="2"/>
        <v>0</v>
      </c>
      <c r="H20" s="139"/>
      <c r="I20" s="136"/>
    </row>
    <row r="21" spans="1:10" s="430" customFormat="1" ht="28.5" customHeight="1">
      <c r="A21" s="134">
        <v>16</v>
      </c>
      <c r="B21" s="468" t="s">
        <v>386</v>
      </c>
      <c r="C21" s="569">
        <v>0</v>
      </c>
      <c r="D21" s="136">
        <f t="shared" si="0"/>
        <v>0</v>
      </c>
      <c r="E21" s="137">
        <v>350000</v>
      </c>
      <c r="F21" s="138">
        <f t="shared" si="1"/>
        <v>1682.6923076923076</v>
      </c>
      <c r="G21" s="137">
        <f t="shared" si="2"/>
        <v>0</v>
      </c>
      <c r="H21" s="139"/>
      <c r="I21" s="136"/>
    </row>
    <row r="22" spans="1:10" s="430" customFormat="1" ht="28.5" customHeight="1">
      <c r="A22" s="134">
        <f>COUNTA($B$6:B22)</f>
        <v>17</v>
      </c>
      <c r="B22" s="468" t="s">
        <v>387</v>
      </c>
      <c r="C22" s="569">
        <v>0</v>
      </c>
      <c r="D22" s="136">
        <f t="shared" si="0"/>
        <v>0</v>
      </c>
      <c r="E22" s="137">
        <v>200000</v>
      </c>
      <c r="F22" s="138">
        <f t="shared" si="1"/>
        <v>961.53846153846155</v>
      </c>
      <c r="G22" s="137">
        <f t="shared" si="2"/>
        <v>0</v>
      </c>
      <c r="H22" s="139"/>
      <c r="I22" s="136">
        <f t="shared" si="3"/>
        <v>208</v>
      </c>
      <c r="J22" s="430">
        <f t="shared" si="4"/>
        <v>104</v>
      </c>
    </row>
    <row r="23" spans="1:10" s="430" customFormat="1" ht="28.5" customHeight="1">
      <c r="A23" s="134"/>
      <c r="B23" s="468"/>
      <c r="C23" s="135"/>
      <c r="D23" s="136"/>
      <c r="E23" s="137"/>
      <c r="F23" s="138"/>
      <c r="G23" s="137"/>
      <c r="H23" s="139"/>
      <c r="I23" s="136">
        <f t="shared" si="3"/>
        <v>208</v>
      </c>
      <c r="J23" s="430">
        <f t="shared" si="4"/>
        <v>104</v>
      </c>
    </row>
    <row r="24" spans="1:10">
      <c r="A24" s="146"/>
      <c r="B24" s="442"/>
      <c r="C24" s="146"/>
      <c r="D24" s="143"/>
      <c r="E24" s="144"/>
      <c r="F24" s="447"/>
      <c r="G24" s="144"/>
      <c r="H24" s="148"/>
    </row>
    <row r="25" spans="1:10">
      <c r="A25" s="146"/>
      <c r="B25" s="442"/>
      <c r="C25" s="146"/>
      <c r="D25" s="143"/>
      <c r="E25" s="144"/>
      <c r="F25" s="447"/>
      <c r="G25" s="144"/>
      <c r="H25" s="148"/>
    </row>
    <row r="26" spans="1:10">
      <c r="A26" s="146"/>
      <c r="B26" s="442"/>
      <c r="C26" s="146"/>
      <c r="D26" s="143"/>
      <c r="E26" s="144"/>
      <c r="F26" s="447"/>
      <c r="G26" s="144"/>
      <c r="H26" s="148"/>
    </row>
    <row r="27" spans="1:10">
      <c r="A27" s="146"/>
      <c r="B27" s="442"/>
      <c r="C27" s="146"/>
      <c r="D27" s="143"/>
      <c r="E27" s="144"/>
      <c r="F27" s="447"/>
      <c r="G27" s="144"/>
      <c r="H27" s="148"/>
    </row>
    <row r="28" spans="1:10">
      <c r="A28" s="146"/>
      <c r="B28" s="442"/>
      <c r="C28" s="146"/>
      <c r="D28" s="143"/>
      <c r="E28" s="144"/>
      <c r="F28" s="447"/>
      <c r="G28" s="144"/>
      <c r="H28" s="148"/>
    </row>
    <row r="29" spans="1:10">
      <c r="A29" s="146"/>
      <c r="B29" s="442"/>
      <c r="C29" s="146"/>
      <c r="D29" s="143"/>
      <c r="E29" s="144"/>
      <c r="F29" s="447"/>
      <c r="G29" s="144"/>
      <c r="H29" s="148"/>
    </row>
    <row r="30" spans="1:10">
      <c r="A30" s="146"/>
      <c r="B30" s="442"/>
      <c r="C30" s="146"/>
      <c r="D30" s="143"/>
      <c r="E30" s="144"/>
      <c r="F30" s="447"/>
      <c r="G30" s="144"/>
      <c r="H30" s="148"/>
    </row>
    <row r="31" spans="1:10">
      <c r="A31" s="146"/>
      <c r="B31" s="442"/>
      <c r="C31" s="146"/>
      <c r="D31" s="143"/>
      <c r="E31" s="144"/>
      <c r="F31" s="447"/>
      <c r="G31" s="144"/>
      <c r="H31" s="148"/>
    </row>
    <row r="32" spans="1:10">
      <c r="A32" s="146"/>
      <c r="B32" s="442"/>
      <c r="C32" s="146"/>
      <c r="D32" s="143"/>
      <c r="E32" s="144"/>
      <c r="F32" s="447"/>
      <c r="G32" s="144"/>
      <c r="H32" s="148"/>
    </row>
    <row r="33" spans="1:8">
      <c r="A33" s="146"/>
      <c r="B33" s="442"/>
      <c r="C33" s="146"/>
      <c r="D33" s="143"/>
      <c r="E33" s="144"/>
      <c r="F33" s="447"/>
      <c r="G33" s="144"/>
      <c r="H33" s="148"/>
    </row>
    <row r="34" spans="1:8">
      <c r="A34" s="146"/>
      <c r="B34" s="442"/>
      <c r="C34" s="146"/>
      <c r="D34" s="143"/>
      <c r="E34" s="144"/>
      <c r="F34" s="447"/>
      <c r="G34" s="144"/>
      <c r="H34" s="148"/>
    </row>
    <row r="35" spans="1:8">
      <c r="A35" s="146"/>
      <c r="B35" s="442"/>
      <c r="C35" s="146"/>
      <c r="D35" s="143"/>
      <c r="E35" s="144"/>
      <c r="F35" s="447"/>
      <c r="G35" s="144"/>
      <c r="H35" s="148"/>
    </row>
    <row r="36" spans="1:8">
      <c r="A36" s="146"/>
      <c r="B36" s="442"/>
      <c r="C36" s="146"/>
      <c r="D36" s="143"/>
      <c r="E36" s="144"/>
      <c r="F36" s="447"/>
      <c r="G36" s="144"/>
      <c r="H36" s="148"/>
    </row>
    <row r="37" spans="1:8">
      <c r="A37" s="146"/>
      <c r="B37" s="442"/>
      <c r="C37" s="146"/>
      <c r="D37" s="143"/>
      <c r="E37" s="144"/>
      <c r="F37" s="447"/>
      <c r="G37" s="144"/>
      <c r="H37" s="148"/>
    </row>
    <row r="38" spans="1:8">
      <c r="A38" s="146"/>
      <c r="B38" s="442"/>
      <c r="C38" s="146"/>
      <c r="D38" s="143"/>
      <c r="E38" s="144"/>
      <c r="F38" s="447"/>
      <c r="G38" s="144"/>
      <c r="H38" s="148"/>
    </row>
    <row r="39" spans="1:8">
      <c r="A39" s="146"/>
      <c r="B39" s="442"/>
      <c r="C39" s="146"/>
      <c r="D39" s="143"/>
      <c r="E39" s="144"/>
      <c r="F39" s="447"/>
      <c r="G39" s="144"/>
      <c r="H39" s="148"/>
    </row>
    <row r="40" spans="1:8">
      <c r="A40" s="146"/>
      <c r="B40" s="442"/>
      <c r="C40" s="146"/>
      <c r="D40" s="143"/>
      <c r="E40" s="144"/>
      <c r="F40" s="447"/>
      <c r="G40" s="144"/>
      <c r="H40" s="148"/>
    </row>
    <row r="41" spans="1:8">
      <c r="A41" s="146"/>
      <c r="B41" s="442"/>
      <c r="C41" s="146"/>
      <c r="D41" s="143"/>
      <c r="E41" s="144"/>
      <c r="F41" s="447"/>
      <c r="G41" s="144"/>
      <c r="H41" s="148"/>
    </row>
    <row r="42" spans="1:8">
      <c r="A42" s="146"/>
      <c r="B42" s="442"/>
      <c r="C42" s="146"/>
      <c r="D42" s="143"/>
      <c r="E42" s="144"/>
      <c r="F42" s="447"/>
      <c r="G42" s="144"/>
      <c r="H42" s="148"/>
    </row>
    <row r="43" spans="1:8">
      <c r="A43" s="146"/>
      <c r="B43" s="442"/>
      <c r="C43" s="146"/>
      <c r="D43" s="143"/>
      <c r="E43" s="144"/>
      <c r="F43" s="447"/>
      <c r="G43" s="144"/>
      <c r="H43" s="148"/>
    </row>
    <row r="44" spans="1:8">
      <c r="A44" s="146"/>
      <c r="B44" s="442"/>
      <c r="C44" s="146"/>
      <c r="D44" s="143"/>
      <c r="E44" s="144"/>
      <c r="F44" s="447"/>
      <c r="G44" s="144"/>
      <c r="H44" s="148"/>
    </row>
    <row r="45" spans="1:8">
      <c r="A45" s="146"/>
      <c r="B45" s="442"/>
      <c r="C45" s="146"/>
      <c r="D45" s="143"/>
      <c r="E45" s="144"/>
      <c r="F45" s="447"/>
      <c r="G45" s="144"/>
      <c r="H45" s="148"/>
    </row>
    <row r="46" spans="1:8">
      <c r="A46" s="146"/>
      <c r="B46" s="442"/>
      <c r="C46" s="146"/>
      <c r="D46" s="143"/>
      <c r="E46" s="144"/>
      <c r="F46" s="447"/>
      <c r="G46" s="144"/>
      <c r="H46" s="148"/>
    </row>
    <row r="47" spans="1:8">
      <c r="A47" s="146"/>
      <c r="B47" s="442"/>
      <c r="C47" s="146"/>
      <c r="D47" s="143"/>
      <c r="E47" s="144"/>
      <c r="F47" s="447"/>
      <c r="G47" s="144"/>
      <c r="H47" s="148"/>
    </row>
    <row r="48" spans="1:8">
      <c r="A48" s="146"/>
      <c r="B48" s="442"/>
      <c r="C48" s="146"/>
      <c r="D48" s="143"/>
      <c r="E48" s="144"/>
      <c r="F48" s="447"/>
      <c r="G48" s="144"/>
      <c r="H48" s="148"/>
    </row>
    <row r="49" spans="1:8">
      <c r="A49" s="146"/>
      <c r="B49" s="442"/>
      <c r="C49" s="146"/>
      <c r="D49" s="143"/>
      <c r="E49" s="144"/>
      <c r="F49" s="447"/>
      <c r="G49" s="144"/>
      <c r="H49" s="148"/>
    </row>
    <row r="50" spans="1:8">
      <c r="A50" s="146"/>
      <c r="B50" s="442"/>
      <c r="C50" s="146"/>
      <c r="D50" s="143"/>
      <c r="E50" s="144"/>
      <c r="F50" s="447"/>
      <c r="G50" s="144"/>
      <c r="H50" s="148"/>
    </row>
    <row r="51" spans="1:8">
      <c r="A51" s="146"/>
      <c r="B51" s="442"/>
      <c r="C51" s="146"/>
      <c r="D51" s="143"/>
      <c r="E51" s="144"/>
      <c r="F51" s="447"/>
      <c r="G51" s="144"/>
      <c r="H51" s="148"/>
    </row>
    <row r="52" spans="1:8">
      <c r="A52" s="146"/>
      <c r="B52" s="442"/>
      <c r="C52" s="146"/>
      <c r="D52" s="143"/>
      <c r="E52" s="144"/>
      <c r="F52" s="447"/>
      <c r="G52" s="144"/>
      <c r="H52" s="148"/>
    </row>
    <row r="53" spans="1:8">
      <c r="A53" s="146"/>
      <c r="B53" s="442"/>
      <c r="C53" s="146"/>
      <c r="D53" s="143"/>
      <c r="E53" s="144"/>
      <c r="F53" s="447"/>
      <c r="G53" s="144"/>
      <c r="H53" s="148"/>
    </row>
    <row r="54" spans="1:8">
      <c r="A54" s="146"/>
      <c r="B54" s="442"/>
      <c r="C54" s="146"/>
      <c r="D54" s="143"/>
      <c r="E54" s="144"/>
      <c r="F54" s="447"/>
      <c r="G54" s="144"/>
      <c r="H54" s="148"/>
    </row>
    <row r="55" spans="1:8">
      <c r="A55" s="146"/>
      <c r="B55" s="442"/>
      <c r="C55" s="146"/>
      <c r="D55" s="143"/>
      <c r="E55" s="144"/>
      <c r="F55" s="447"/>
      <c r="G55" s="144"/>
      <c r="H55" s="148"/>
    </row>
    <row r="56" spans="1:8">
      <c r="A56" s="146"/>
      <c r="B56" s="442"/>
      <c r="C56" s="146"/>
      <c r="D56" s="143"/>
      <c r="E56" s="144"/>
      <c r="F56" s="447"/>
      <c r="G56" s="144"/>
      <c r="H56" s="148"/>
    </row>
    <row r="57" spans="1:8">
      <c r="A57" s="146"/>
      <c r="B57" s="442"/>
      <c r="C57" s="146"/>
      <c r="D57" s="143"/>
      <c r="E57" s="144"/>
      <c r="F57" s="447"/>
      <c r="G57" s="144"/>
      <c r="H57" s="148"/>
    </row>
    <row r="58" spans="1:8">
      <c r="A58" s="146"/>
      <c r="B58" s="442"/>
      <c r="C58" s="146"/>
      <c r="D58" s="143"/>
      <c r="E58" s="144"/>
      <c r="F58" s="447"/>
      <c r="G58" s="144"/>
      <c r="H58" s="148"/>
    </row>
    <row r="59" spans="1:8">
      <c r="A59" s="146"/>
      <c r="B59" s="442"/>
      <c r="C59" s="146"/>
      <c r="D59" s="143"/>
      <c r="E59" s="144"/>
      <c r="F59" s="447"/>
      <c r="G59" s="144"/>
      <c r="H59" s="148"/>
    </row>
    <row r="60" spans="1:8">
      <c r="A60" s="146"/>
      <c r="B60" s="442"/>
      <c r="C60" s="146"/>
      <c r="D60" s="143"/>
      <c r="E60" s="144"/>
      <c r="F60" s="447"/>
      <c r="G60" s="144"/>
      <c r="H60" s="148"/>
    </row>
    <row r="61" spans="1:8">
      <c r="A61" s="146"/>
      <c r="B61" s="442"/>
      <c r="C61" s="146"/>
      <c r="D61" s="143"/>
      <c r="E61" s="144"/>
      <c r="F61" s="447"/>
      <c r="G61" s="144"/>
      <c r="H61" s="148"/>
    </row>
    <row r="62" spans="1:8">
      <c r="A62" s="146"/>
      <c r="B62" s="442"/>
      <c r="C62" s="146"/>
      <c r="D62" s="143"/>
      <c r="E62" s="144"/>
      <c r="F62" s="447"/>
      <c r="G62" s="144"/>
      <c r="H62" s="148"/>
    </row>
    <row r="63" spans="1:8">
      <c r="A63" s="146"/>
      <c r="B63" s="442"/>
      <c r="C63" s="146"/>
      <c r="D63" s="143"/>
      <c r="E63" s="144"/>
      <c r="F63" s="447"/>
      <c r="G63" s="144"/>
      <c r="H63" s="148"/>
    </row>
    <row r="64" spans="1:8">
      <c r="A64" s="146"/>
      <c r="B64" s="442"/>
      <c r="C64" s="146"/>
      <c r="D64" s="143"/>
      <c r="E64" s="144"/>
      <c r="F64" s="447"/>
      <c r="G64" s="144"/>
      <c r="H64" s="148"/>
    </row>
    <row r="65" spans="1:8">
      <c r="A65" s="146"/>
      <c r="B65" s="442"/>
      <c r="C65" s="146"/>
      <c r="D65" s="143"/>
      <c r="E65" s="144"/>
      <c r="F65" s="447"/>
      <c r="G65" s="144"/>
      <c r="H65" s="148"/>
    </row>
    <row r="66" spans="1:8">
      <c r="A66" s="146"/>
      <c r="B66" s="442"/>
      <c r="C66" s="146"/>
      <c r="D66" s="143"/>
      <c r="E66" s="144"/>
      <c r="F66" s="447"/>
      <c r="G66" s="144"/>
      <c r="H66" s="148"/>
    </row>
    <row r="67" spans="1:8">
      <c r="A67" s="146"/>
      <c r="B67" s="442"/>
      <c r="C67" s="146"/>
      <c r="D67" s="143"/>
      <c r="E67" s="144"/>
      <c r="F67" s="447"/>
      <c r="G67" s="144"/>
      <c r="H67" s="148"/>
    </row>
    <row r="68" spans="1:8" s="99" customFormat="1" ht="18.600000000000001" customHeight="1">
      <c r="A68" s="142"/>
      <c r="B68" s="443"/>
      <c r="C68" s="443"/>
      <c r="D68" s="448"/>
      <c r="E68" s="449"/>
      <c r="F68" s="447"/>
      <c r="G68" s="145"/>
      <c r="H68" s="444"/>
    </row>
    <row r="69" spans="1:8">
      <c r="A69" s="141"/>
      <c r="B69" s="141"/>
      <c r="C69" s="142"/>
      <c r="D69" s="143"/>
      <c r="E69" s="144"/>
      <c r="F69" s="447">
        <f>E69/208</f>
        <v>0</v>
      </c>
      <c r="G69" s="144"/>
      <c r="H69" s="145"/>
    </row>
    <row r="70" spans="1:8">
      <c r="A70" s="146"/>
      <c r="B70" s="147"/>
      <c r="C70" s="142"/>
      <c r="D70" s="143"/>
      <c r="E70" s="144"/>
      <c r="F70" s="144"/>
      <c r="G70" s="144"/>
      <c r="H70" s="148"/>
    </row>
    <row r="71" spans="1:8">
      <c r="A71" s="146"/>
      <c r="B71" s="147"/>
      <c r="C71" s="142"/>
      <c r="D71" s="143"/>
      <c r="E71" s="144"/>
      <c r="F71" s="144"/>
      <c r="G71" s="144"/>
      <c r="H71" s="148"/>
    </row>
    <row r="72" spans="1:8">
      <c r="A72" s="141"/>
      <c r="B72" s="141"/>
      <c r="C72" s="142"/>
      <c r="D72" s="143"/>
      <c r="E72" s="144"/>
      <c r="F72" s="144"/>
      <c r="G72" s="144"/>
      <c r="H72" s="148"/>
    </row>
    <row r="73" spans="1:8">
      <c r="A73" s="146"/>
      <c r="B73" s="147"/>
      <c r="C73" s="142"/>
      <c r="D73" s="143"/>
      <c r="E73" s="144"/>
      <c r="F73" s="144"/>
      <c r="G73" s="144"/>
      <c r="H73" s="148"/>
    </row>
    <row r="74" spans="1:8">
      <c r="A74" s="141"/>
      <c r="B74" s="141"/>
      <c r="C74" s="142"/>
      <c r="D74" s="143"/>
      <c r="E74" s="144"/>
      <c r="F74" s="144"/>
      <c r="G74" s="144"/>
      <c r="H74" s="148"/>
    </row>
    <row r="75" spans="1:8">
      <c r="A75" s="146"/>
      <c r="B75" s="147"/>
      <c r="C75" s="142"/>
      <c r="D75" s="143"/>
      <c r="E75" s="144"/>
      <c r="F75" s="144"/>
      <c r="G75" s="144"/>
      <c r="H75" s="148"/>
    </row>
    <row r="76" spans="1:8">
      <c r="A76" s="146"/>
      <c r="B76" s="147"/>
      <c r="C76" s="146"/>
      <c r="D76" s="143"/>
      <c r="E76" s="144"/>
      <c r="F76" s="144"/>
      <c r="G76" s="144"/>
      <c r="H76" s="148"/>
    </row>
    <row r="77" spans="1:8">
      <c r="A77" s="141"/>
      <c r="B77" s="141"/>
      <c r="C77" s="146"/>
      <c r="D77" s="143"/>
      <c r="E77" s="144"/>
      <c r="F77" s="144"/>
      <c r="G77" s="144"/>
      <c r="H77" s="148"/>
    </row>
    <row r="78" spans="1:8">
      <c r="A78" s="146"/>
      <c r="B78" s="147"/>
      <c r="C78" s="146"/>
      <c r="D78" s="143"/>
      <c r="E78" s="144"/>
      <c r="F78" s="144"/>
      <c r="G78" s="144"/>
      <c r="H78" s="148"/>
    </row>
    <row r="79" spans="1:8">
      <c r="A79" s="141"/>
      <c r="B79" s="141"/>
      <c r="C79" s="146"/>
      <c r="D79" s="143"/>
      <c r="E79" s="144"/>
      <c r="F79" s="144"/>
      <c r="G79" s="144"/>
      <c r="H79" s="148"/>
    </row>
    <row r="80" spans="1:8">
      <c r="A80" s="146"/>
      <c r="B80" s="147"/>
      <c r="C80" s="146"/>
      <c r="D80" s="143"/>
      <c r="E80" s="144"/>
      <c r="F80" s="144"/>
      <c r="G80" s="144"/>
      <c r="H80" s="148"/>
    </row>
    <row r="81" spans="1:8">
      <c r="A81" s="146"/>
      <c r="B81" s="147"/>
      <c r="C81" s="146"/>
      <c r="D81" s="143"/>
      <c r="E81" s="144"/>
      <c r="F81" s="144"/>
      <c r="G81" s="144"/>
      <c r="H81" s="148"/>
    </row>
    <row r="82" spans="1:8">
      <c r="A82" s="141"/>
      <c r="B82" s="141"/>
      <c r="C82" s="146"/>
      <c r="D82" s="143"/>
      <c r="E82" s="144"/>
      <c r="F82" s="144"/>
      <c r="G82" s="144"/>
      <c r="H82" s="148"/>
    </row>
    <row r="83" spans="1:8">
      <c r="A83" s="146"/>
      <c r="B83" s="147"/>
      <c r="C83" s="146"/>
      <c r="D83" s="143"/>
      <c r="E83" s="144"/>
      <c r="F83" s="144"/>
      <c r="G83" s="144"/>
      <c r="H83" s="148"/>
    </row>
    <row r="84" spans="1:8">
      <c r="A84" s="146"/>
      <c r="B84" s="147"/>
      <c r="C84" s="146"/>
      <c r="D84" s="143"/>
      <c r="E84" s="144"/>
      <c r="F84" s="144"/>
      <c r="G84" s="144"/>
      <c r="H84" s="148"/>
    </row>
    <row r="85" spans="1:8">
      <c r="A85" s="146"/>
      <c r="B85" s="147"/>
      <c r="C85" s="146"/>
      <c r="D85" s="143"/>
      <c r="E85" s="144"/>
      <c r="F85" s="144"/>
      <c r="G85" s="144"/>
      <c r="H85" s="148"/>
    </row>
    <row r="86" spans="1:8">
      <c r="A86" s="146"/>
      <c r="B86" s="147"/>
      <c r="C86" s="146"/>
      <c r="D86" s="143"/>
      <c r="E86" s="144"/>
      <c r="F86" s="144"/>
      <c r="G86" s="144"/>
      <c r="H86" s="148"/>
    </row>
    <row r="87" spans="1:8">
      <c r="A87" s="146"/>
      <c r="B87" s="147"/>
      <c r="C87" s="146"/>
      <c r="D87" s="143"/>
      <c r="E87" s="144"/>
      <c r="F87" s="144"/>
      <c r="G87" s="144"/>
      <c r="H87" s="148"/>
    </row>
    <row r="88" spans="1:8">
      <c r="A88" s="146"/>
      <c r="B88" s="147"/>
      <c r="C88" s="146"/>
      <c r="D88" s="143"/>
      <c r="E88" s="144"/>
      <c r="F88" s="144"/>
      <c r="G88" s="144"/>
      <c r="H88" s="148"/>
    </row>
    <row r="89" spans="1:8">
      <c r="A89" s="146"/>
      <c r="B89" s="147"/>
      <c r="C89" s="146"/>
      <c r="D89" s="143"/>
      <c r="E89" s="144"/>
      <c r="F89" s="144"/>
      <c r="G89" s="144"/>
      <c r="H89" s="148"/>
    </row>
    <row r="90" spans="1:8">
      <c r="A90" s="146"/>
      <c r="B90" s="147"/>
      <c r="C90" s="146"/>
      <c r="D90" s="143"/>
      <c r="E90" s="144"/>
      <c r="F90" s="144"/>
      <c r="G90" s="144"/>
      <c r="H90" s="148"/>
    </row>
    <row r="91" spans="1:8">
      <c r="A91" s="146"/>
      <c r="B91" s="147"/>
      <c r="C91" s="146"/>
      <c r="D91" s="143"/>
      <c r="E91" s="144"/>
      <c r="F91" s="144"/>
      <c r="G91" s="144"/>
      <c r="H91" s="148"/>
    </row>
    <row r="92" spans="1:8">
      <c r="A92" s="146"/>
      <c r="B92" s="147"/>
      <c r="C92" s="146"/>
      <c r="D92" s="143"/>
      <c r="E92" s="144"/>
      <c r="F92" s="144"/>
      <c r="G92" s="144"/>
      <c r="H92" s="148"/>
    </row>
    <row r="93" spans="1:8">
      <c r="A93" s="146"/>
      <c r="B93" s="143"/>
      <c r="C93" s="146"/>
      <c r="D93" s="143"/>
      <c r="E93" s="144"/>
      <c r="F93" s="144"/>
      <c r="G93" s="144"/>
      <c r="H93" s="148"/>
    </row>
    <row r="94" spans="1:8">
      <c r="A94" s="146"/>
      <c r="B94" s="143"/>
      <c r="C94" s="146"/>
      <c r="D94" s="143"/>
      <c r="E94" s="144"/>
      <c r="F94" s="144"/>
      <c r="G94" s="144"/>
      <c r="H94" s="148"/>
    </row>
    <row r="95" spans="1:8">
      <c r="A95" s="146"/>
      <c r="B95" s="143"/>
      <c r="C95" s="146"/>
      <c r="D95" s="143"/>
      <c r="E95" s="144"/>
      <c r="F95" s="144"/>
      <c r="G95" s="144"/>
      <c r="H95" s="148"/>
    </row>
    <row r="96" spans="1:8">
      <c r="A96" s="146"/>
      <c r="B96" s="143"/>
      <c r="C96" s="146"/>
      <c r="D96" s="143"/>
      <c r="E96" s="144"/>
      <c r="F96" s="144"/>
      <c r="G96" s="144"/>
      <c r="H96" s="148"/>
    </row>
    <row r="97" spans="1:8">
      <c r="A97" s="146"/>
      <c r="B97" s="143"/>
      <c r="C97" s="146"/>
      <c r="D97" s="143"/>
      <c r="E97" s="144"/>
      <c r="F97" s="144"/>
      <c r="G97" s="144"/>
      <c r="H97" s="148"/>
    </row>
    <row r="98" spans="1:8">
      <c r="A98" s="146"/>
      <c r="B98" s="143"/>
      <c r="C98" s="146"/>
      <c r="D98" s="143"/>
      <c r="E98" s="144"/>
      <c r="F98" s="144"/>
      <c r="G98" s="144"/>
      <c r="H98" s="148"/>
    </row>
    <row r="99" spans="1:8">
      <c r="A99" s="146"/>
      <c r="B99" s="149"/>
      <c r="C99" s="146"/>
      <c r="D99" s="143"/>
      <c r="E99" s="144"/>
      <c r="F99" s="144"/>
      <c r="G99" s="144"/>
      <c r="H99" s="148"/>
    </row>
    <row r="100" spans="1:8">
      <c r="A100" s="146"/>
      <c r="B100" s="143"/>
      <c r="C100" s="146"/>
      <c r="D100" s="143"/>
      <c r="E100" s="144"/>
      <c r="F100" s="144"/>
      <c r="G100" s="144"/>
      <c r="H100" s="148"/>
    </row>
    <row r="101" spans="1:8">
      <c r="A101" s="146"/>
      <c r="B101" s="143"/>
      <c r="C101" s="146"/>
      <c r="D101" s="143"/>
      <c r="E101" s="144"/>
      <c r="F101" s="144"/>
      <c r="G101" s="144"/>
      <c r="H101" s="148"/>
    </row>
    <row r="102" spans="1:8" ht="21">
      <c r="A102" s="150"/>
      <c r="B102" s="150"/>
      <c r="C102" s="151"/>
      <c r="D102" s="152"/>
      <c r="E102" s="153"/>
      <c r="F102" s="153"/>
      <c r="G102" s="153"/>
      <c r="H102" s="150"/>
    </row>
    <row r="103" spans="1:8">
      <c r="A103" s="146"/>
      <c r="B103" s="143"/>
      <c r="C103" s="146"/>
      <c r="D103" s="143"/>
      <c r="E103" s="144"/>
      <c r="F103" s="144"/>
      <c r="G103" s="144"/>
      <c r="H103" s="148"/>
    </row>
    <row r="104" spans="1:8">
      <c r="A104" s="146"/>
      <c r="B104" s="143"/>
      <c r="C104" s="146"/>
      <c r="D104" s="143"/>
      <c r="E104" s="144"/>
      <c r="F104" s="144"/>
      <c r="G104" s="144"/>
      <c r="H104" s="148"/>
    </row>
    <row r="105" spans="1:8">
      <c r="A105" s="146"/>
      <c r="B105" s="143"/>
      <c r="C105" s="146"/>
      <c r="D105" s="143"/>
      <c r="E105" s="144"/>
      <c r="F105" s="144"/>
      <c r="G105" s="144"/>
      <c r="H105" s="148"/>
    </row>
    <row r="106" spans="1:8">
      <c r="A106" s="146"/>
      <c r="B106" s="143"/>
      <c r="C106" s="146"/>
      <c r="D106" s="143"/>
      <c r="E106" s="144"/>
      <c r="F106" s="144"/>
      <c r="G106" s="144"/>
      <c r="H106" s="148"/>
    </row>
    <row r="107" spans="1:8">
      <c r="A107" s="146"/>
      <c r="B107" s="143"/>
      <c r="C107" s="146"/>
      <c r="D107" s="143"/>
      <c r="E107" s="144"/>
      <c r="F107" s="144"/>
      <c r="G107" s="144"/>
      <c r="H107" s="148"/>
    </row>
    <row r="108" spans="1:8">
      <c r="A108" s="146"/>
      <c r="B108" s="143"/>
      <c r="C108" s="146"/>
      <c r="D108" s="143"/>
      <c r="E108" s="144"/>
      <c r="F108" s="144"/>
      <c r="G108" s="144"/>
      <c r="H108" s="148"/>
    </row>
    <row r="109" spans="1:8">
      <c r="A109" s="146"/>
      <c r="B109" s="143"/>
      <c r="C109" s="146"/>
      <c r="D109" s="143"/>
      <c r="E109" s="144"/>
      <c r="F109" s="144"/>
      <c r="G109" s="144"/>
      <c r="H109" s="148"/>
    </row>
    <row r="110" spans="1:8">
      <c r="A110" s="146"/>
      <c r="B110" s="143"/>
      <c r="C110" s="146"/>
      <c r="D110" s="143"/>
      <c r="E110" s="144"/>
      <c r="F110" s="144"/>
      <c r="G110" s="144"/>
      <c r="H110" s="148"/>
    </row>
    <row r="111" spans="1:8">
      <c r="A111" s="146"/>
      <c r="B111" s="143"/>
      <c r="C111" s="146"/>
      <c r="D111" s="143"/>
      <c r="E111" s="144"/>
      <c r="F111" s="144"/>
      <c r="G111" s="144"/>
      <c r="H111" s="148"/>
    </row>
    <row r="112" spans="1:8">
      <c r="A112" s="146"/>
      <c r="B112" s="143"/>
      <c r="C112" s="146"/>
      <c r="D112" s="143"/>
      <c r="E112" s="144"/>
      <c r="F112" s="144"/>
      <c r="G112" s="144"/>
      <c r="H112" s="148"/>
    </row>
    <row r="113" spans="1:8">
      <c r="A113" s="146"/>
      <c r="B113" s="143"/>
      <c r="C113" s="146"/>
      <c r="D113" s="143"/>
      <c r="E113" s="144"/>
      <c r="F113" s="144"/>
      <c r="G113" s="144"/>
      <c r="H113" s="148"/>
    </row>
    <row r="114" spans="1:8">
      <c r="A114" s="146"/>
      <c r="B114" s="143"/>
      <c r="C114" s="146"/>
      <c r="D114" s="143"/>
      <c r="E114" s="144"/>
      <c r="F114" s="144"/>
      <c r="G114" s="144"/>
      <c r="H114" s="148"/>
    </row>
    <row r="115" spans="1:8">
      <c r="A115" s="149"/>
      <c r="B115" s="143"/>
      <c r="C115" s="146"/>
      <c r="D115" s="143"/>
      <c r="E115" s="144"/>
      <c r="F115" s="144"/>
      <c r="G115" s="144"/>
      <c r="H115" s="148"/>
    </row>
    <row r="116" spans="1:8">
      <c r="A116" s="146"/>
      <c r="B116" s="143"/>
      <c r="C116" s="146"/>
      <c r="D116" s="143"/>
      <c r="E116" s="144"/>
      <c r="F116" s="144"/>
      <c r="G116" s="144"/>
      <c r="H116" s="148"/>
    </row>
    <row r="117" spans="1:8">
      <c r="A117" s="146"/>
      <c r="B117" s="143"/>
      <c r="C117" s="146"/>
      <c r="D117" s="143"/>
      <c r="E117" s="144"/>
      <c r="F117" s="144"/>
      <c r="G117" s="144"/>
      <c r="H117" s="148"/>
    </row>
    <row r="118" spans="1:8">
      <c r="A118" s="146"/>
      <c r="B118" s="143"/>
      <c r="C118" s="146"/>
      <c r="D118" s="143"/>
      <c r="E118" s="144"/>
      <c r="F118" s="144"/>
      <c r="G118" s="144"/>
      <c r="H118" s="148"/>
    </row>
    <row r="119" spans="1:8">
      <c r="A119" s="146"/>
      <c r="B119" s="143"/>
      <c r="C119" s="146"/>
      <c r="D119" s="143"/>
      <c r="E119" s="144"/>
      <c r="F119" s="144"/>
      <c r="G119" s="144"/>
      <c r="H119" s="148"/>
    </row>
    <row r="120" spans="1:8">
      <c r="A120" s="146"/>
      <c r="B120" s="143"/>
      <c r="C120" s="146"/>
      <c r="D120" s="143"/>
      <c r="E120" s="144"/>
      <c r="F120" s="144"/>
      <c r="G120" s="144"/>
      <c r="H120" s="148"/>
    </row>
    <row r="121" spans="1:8">
      <c r="A121" s="146"/>
      <c r="B121" s="143"/>
      <c r="C121" s="146"/>
      <c r="D121" s="143"/>
      <c r="E121" s="144"/>
      <c r="F121" s="144"/>
      <c r="G121" s="144"/>
      <c r="H121" s="148"/>
    </row>
    <row r="122" spans="1:8">
      <c r="A122" s="146"/>
      <c r="B122" s="143"/>
      <c r="C122" s="146"/>
      <c r="D122" s="143"/>
      <c r="E122" s="144"/>
      <c r="F122" s="144"/>
      <c r="G122" s="144"/>
      <c r="H122" s="148"/>
    </row>
    <row r="123" spans="1:8">
      <c r="A123" s="146"/>
      <c r="B123" s="143"/>
      <c r="C123" s="146"/>
      <c r="D123" s="143"/>
      <c r="E123" s="144"/>
      <c r="F123" s="144"/>
      <c r="G123" s="144"/>
      <c r="H123" s="148"/>
    </row>
    <row r="124" spans="1:8">
      <c r="A124" s="146"/>
      <c r="B124" s="143"/>
      <c r="C124" s="146"/>
      <c r="D124" s="143"/>
      <c r="E124" s="144"/>
      <c r="F124" s="144"/>
      <c r="G124" s="144"/>
      <c r="H124" s="148"/>
    </row>
    <row r="125" spans="1:8">
      <c r="A125" s="146"/>
      <c r="B125" s="143"/>
      <c r="C125" s="146"/>
      <c r="D125" s="143"/>
      <c r="E125" s="144"/>
      <c r="F125" s="144"/>
      <c r="G125" s="144"/>
      <c r="H125" s="148"/>
    </row>
    <row r="126" spans="1:8">
      <c r="A126" s="146"/>
      <c r="B126" s="143"/>
      <c r="C126" s="146"/>
      <c r="D126" s="143"/>
      <c r="E126" s="144"/>
      <c r="F126" s="144"/>
      <c r="G126" s="144"/>
      <c r="H126" s="148"/>
    </row>
    <row r="127" spans="1:8">
      <c r="A127" s="146"/>
      <c r="B127" s="143"/>
      <c r="C127" s="146"/>
      <c r="D127" s="143"/>
      <c r="E127" s="144"/>
      <c r="F127" s="144"/>
      <c r="G127" s="144"/>
      <c r="H127" s="148"/>
    </row>
    <row r="128" spans="1:8">
      <c r="A128" s="146"/>
      <c r="B128" s="143"/>
      <c r="C128" s="146"/>
      <c r="D128" s="143"/>
      <c r="E128" s="144"/>
      <c r="F128" s="144"/>
      <c r="G128" s="144"/>
      <c r="H128" s="148"/>
    </row>
    <row r="129" spans="1:8">
      <c r="A129" s="146"/>
      <c r="B129" s="143"/>
      <c r="C129" s="146"/>
      <c r="D129" s="143"/>
      <c r="E129" s="144"/>
      <c r="F129" s="144"/>
      <c r="G129" s="144"/>
      <c r="H129" s="148"/>
    </row>
    <row r="130" spans="1:8">
      <c r="A130" s="146"/>
      <c r="B130" s="143"/>
      <c r="C130" s="146"/>
      <c r="D130" s="143"/>
      <c r="E130" s="144"/>
      <c r="F130" s="144"/>
      <c r="G130" s="144"/>
      <c r="H130" s="148"/>
    </row>
    <row r="131" spans="1:8">
      <c r="A131" s="146"/>
      <c r="B131" s="143"/>
      <c r="C131" s="146"/>
      <c r="D131" s="143"/>
      <c r="E131" s="144"/>
      <c r="F131" s="144"/>
      <c r="G131" s="144"/>
      <c r="H131" s="148"/>
    </row>
    <row r="132" spans="1:8">
      <c r="A132" s="146"/>
      <c r="B132" s="143"/>
      <c r="C132" s="146"/>
      <c r="D132" s="143"/>
      <c r="E132" s="144"/>
      <c r="F132" s="144"/>
      <c r="G132" s="144"/>
      <c r="H132" s="148"/>
    </row>
    <row r="133" spans="1:8">
      <c r="A133" s="146"/>
      <c r="B133" s="143"/>
      <c r="C133" s="146"/>
      <c r="D133" s="143"/>
      <c r="E133" s="144"/>
      <c r="F133" s="144"/>
      <c r="G133" s="144"/>
      <c r="H133" s="148"/>
    </row>
    <row r="134" spans="1:8">
      <c r="A134" s="146"/>
      <c r="B134" s="143"/>
      <c r="C134" s="146"/>
      <c r="D134" s="143"/>
      <c r="E134" s="144"/>
      <c r="F134" s="144"/>
      <c r="G134" s="144"/>
      <c r="H134" s="148"/>
    </row>
    <row r="135" spans="1:8">
      <c r="A135" s="146"/>
      <c r="B135" s="143"/>
      <c r="C135" s="146"/>
      <c r="D135" s="143"/>
      <c r="E135" s="144"/>
      <c r="F135" s="144"/>
      <c r="G135" s="144"/>
      <c r="H135" s="148"/>
    </row>
    <row r="136" spans="1:8">
      <c r="A136" s="146"/>
      <c r="B136" s="143"/>
      <c r="C136" s="146"/>
      <c r="D136" s="143"/>
      <c r="E136" s="144"/>
      <c r="F136" s="144"/>
      <c r="G136" s="144"/>
      <c r="H136" s="148"/>
    </row>
    <row r="137" spans="1:8">
      <c r="A137" s="428"/>
      <c r="B137" s="428"/>
      <c r="C137" s="445"/>
      <c r="D137" s="450"/>
      <c r="E137" s="446"/>
      <c r="F137" s="446"/>
      <c r="G137" s="446"/>
      <c r="H137" s="428"/>
    </row>
    <row r="138" spans="1:8">
      <c r="A138" s="146"/>
      <c r="B138" s="143"/>
      <c r="C138" s="146"/>
      <c r="D138" s="143"/>
      <c r="E138" s="144"/>
      <c r="F138" s="144"/>
      <c r="G138" s="144"/>
      <c r="H138" s="148"/>
    </row>
    <row r="139" spans="1:8">
      <c r="A139" s="146"/>
      <c r="B139" s="143"/>
      <c r="C139" s="146"/>
      <c r="D139" s="143"/>
      <c r="E139" s="144"/>
      <c r="F139" s="144"/>
      <c r="G139" s="144"/>
      <c r="H139" s="148"/>
    </row>
    <row r="140" spans="1:8">
      <c r="A140" s="146"/>
      <c r="B140" s="143"/>
      <c r="C140" s="146"/>
      <c r="D140" s="143"/>
      <c r="E140" s="144"/>
      <c r="F140" s="144"/>
      <c r="G140" s="144"/>
      <c r="H140" s="148"/>
    </row>
    <row r="141" spans="1:8">
      <c r="A141" s="146"/>
      <c r="B141" s="143"/>
      <c r="C141" s="146"/>
      <c r="D141" s="143"/>
      <c r="E141" s="144"/>
      <c r="F141" s="144"/>
      <c r="G141" s="144"/>
      <c r="H141" s="148"/>
    </row>
    <row r="142" spans="1:8">
      <c r="A142" s="146"/>
      <c r="B142" s="143"/>
      <c r="C142" s="146"/>
      <c r="D142" s="143"/>
      <c r="E142" s="144"/>
      <c r="F142" s="144"/>
      <c r="G142" s="144"/>
      <c r="H142" s="148"/>
    </row>
    <row r="143" spans="1:8">
      <c r="A143" s="146"/>
      <c r="B143" s="143"/>
      <c r="C143" s="146"/>
      <c r="D143" s="143"/>
      <c r="E143" s="144"/>
      <c r="F143" s="144"/>
      <c r="G143" s="144"/>
      <c r="H143" s="148"/>
    </row>
    <row r="144" spans="1:8">
      <c r="A144" s="146"/>
      <c r="B144" s="143"/>
      <c r="C144" s="146"/>
      <c r="D144" s="143"/>
      <c r="E144" s="144"/>
      <c r="F144" s="144"/>
      <c r="G144" s="144"/>
      <c r="H144" s="148"/>
    </row>
    <row r="145" spans="1:8">
      <c r="A145" s="146"/>
      <c r="B145" s="143"/>
      <c r="C145" s="146"/>
      <c r="D145" s="143"/>
      <c r="E145" s="144"/>
      <c r="F145" s="144"/>
      <c r="G145" s="144"/>
      <c r="H145" s="148"/>
    </row>
    <row r="146" spans="1:8">
      <c r="A146" s="146"/>
      <c r="B146" s="143"/>
      <c r="C146" s="146"/>
      <c r="D146" s="143"/>
      <c r="E146" s="144"/>
      <c r="F146" s="144"/>
      <c r="G146" s="144"/>
      <c r="H146" s="148"/>
    </row>
    <row r="147" spans="1:8">
      <c r="A147" s="146"/>
      <c r="B147" s="143"/>
      <c r="C147" s="146"/>
      <c r="D147" s="143"/>
      <c r="E147" s="144"/>
      <c r="F147" s="144"/>
      <c r="G147" s="144"/>
      <c r="H147" s="148"/>
    </row>
    <row r="148" spans="1:8">
      <c r="A148" s="146"/>
      <c r="B148" s="143"/>
      <c r="C148" s="146"/>
      <c r="D148" s="143"/>
      <c r="E148" s="144"/>
      <c r="F148" s="144"/>
      <c r="G148" s="144"/>
      <c r="H148" s="148"/>
    </row>
    <row r="149" spans="1:8">
      <c r="A149" s="146"/>
      <c r="B149" s="143"/>
      <c r="C149" s="146"/>
      <c r="D149" s="143"/>
      <c r="E149" s="144"/>
      <c r="F149" s="144"/>
      <c r="G149" s="144"/>
      <c r="H149" s="148"/>
    </row>
    <row r="150" spans="1:8">
      <c r="A150" s="146"/>
      <c r="B150" s="143"/>
      <c r="C150" s="146"/>
      <c r="D150" s="143"/>
      <c r="E150" s="144"/>
      <c r="F150" s="144"/>
      <c r="G150" s="144"/>
      <c r="H150" s="148"/>
    </row>
    <row r="151" spans="1:8">
      <c r="A151" s="146"/>
      <c r="B151" s="143"/>
      <c r="C151" s="146"/>
      <c r="D151" s="143"/>
      <c r="E151" s="144"/>
      <c r="F151" s="144"/>
      <c r="G151" s="144"/>
      <c r="H151" s="148"/>
    </row>
    <row r="152" spans="1:8">
      <c r="A152" s="428"/>
      <c r="B152" s="428"/>
      <c r="C152" s="445"/>
      <c r="D152" s="450"/>
      <c r="E152" s="446"/>
      <c r="F152" s="446"/>
      <c r="G152" s="446"/>
      <c r="H152" s="428"/>
    </row>
    <row r="153" spans="1:8">
      <c r="A153" s="146"/>
      <c r="B153" s="143"/>
      <c r="C153" s="146"/>
      <c r="D153" s="143"/>
      <c r="E153" s="144"/>
      <c r="F153" s="144"/>
      <c r="G153" s="144"/>
      <c r="H153" s="148"/>
    </row>
    <row r="154" spans="1:8">
      <c r="A154" s="146"/>
      <c r="B154" s="143"/>
      <c r="C154" s="146"/>
      <c r="D154" s="143"/>
      <c r="E154" s="144"/>
      <c r="F154" s="144"/>
      <c r="G154" s="144"/>
      <c r="H154" s="148"/>
    </row>
    <row r="155" spans="1:8">
      <c r="A155" s="146"/>
      <c r="B155" s="143"/>
      <c r="C155" s="146"/>
      <c r="D155" s="143"/>
      <c r="E155" s="144"/>
      <c r="F155" s="144"/>
      <c r="G155" s="144"/>
      <c r="H155" s="148"/>
    </row>
    <row r="156" spans="1:8">
      <c r="A156" s="146"/>
      <c r="B156" s="143"/>
      <c r="C156" s="146"/>
      <c r="D156" s="143"/>
      <c r="E156" s="144"/>
      <c r="F156" s="144"/>
      <c r="G156" s="144"/>
      <c r="H156" s="148"/>
    </row>
    <row r="157" spans="1:8">
      <c r="A157" s="146"/>
      <c r="B157" s="143"/>
      <c r="C157" s="146"/>
      <c r="D157" s="143"/>
      <c r="E157" s="144"/>
      <c r="F157" s="144"/>
      <c r="G157" s="144"/>
      <c r="H157" s="148"/>
    </row>
    <row r="158" spans="1:8">
      <c r="A158" s="146"/>
      <c r="B158" s="143"/>
      <c r="C158" s="146"/>
      <c r="D158" s="143"/>
      <c r="E158" s="144"/>
      <c r="F158" s="144"/>
      <c r="G158" s="144"/>
      <c r="H158" s="148"/>
    </row>
    <row r="159" spans="1:8">
      <c r="A159" s="146"/>
      <c r="B159" s="143"/>
      <c r="C159" s="146"/>
      <c r="D159" s="143"/>
      <c r="E159" s="144"/>
      <c r="F159" s="144"/>
      <c r="G159" s="144"/>
      <c r="H159" s="148"/>
    </row>
    <row r="160" spans="1:8">
      <c r="A160" s="146"/>
      <c r="B160" s="143"/>
      <c r="C160" s="146"/>
      <c r="D160" s="143"/>
      <c r="E160" s="144"/>
      <c r="F160" s="144"/>
      <c r="G160" s="144"/>
      <c r="H160" s="148"/>
    </row>
    <row r="161" spans="1:8">
      <c r="A161" s="146"/>
      <c r="B161" s="143"/>
      <c r="C161" s="146"/>
      <c r="D161" s="143"/>
      <c r="E161" s="144"/>
      <c r="F161" s="144"/>
      <c r="G161" s="144"/>
      <c r="H161" s="148"/>
    </row>
    <row r="162" spans="1:8">
      <c r="A162" s="428"/>
      <c r="B162" s="428"/>
      <c r="C162" s="445"/>
      <c r="D162" s="450"/>
      <c r="E162" s="446"/>
      <c r="F162" s="446"/>
      <c r="G162" s="446"/>
      <c r="H162" s="428"/>
    </row>
    <row r="163" spans="1:8">
      <c r="A163" s="146"/>
      <c r="B163" s="143"/>
      <c r="C163" s="146"/>
      <c r="D163" s="143"/>
      <c r="E163" s="144"/>
      <c r="F163" s="144"/>
      <c r="G163" s="144"/>
      <c r="H163" s="148"/>
    </row>
    <row r="164" spans="1:8">
      <c r="A164" s="146"/>
      <c r="B164" s="143"/>
      <c r="C164" s="146"/>
      <c r="D164" s="143"/>
      <c r="E164" s="144"/>
      <c r="F164" s="144"/>
      <c r="G164" s="144"/>
      <c r="H164" s="148"/>
    </row>
    <row r="165" spans="1:8">
      <c r="A165" s="146"/>
      <c r="B165" s="143"/>
      <c r="C165" s="146"/>
      <c r="D165" s="143"/>
      <c r="E165" s="144"/>
      <c r="F165" s="144"/>
      <c r="G165" s="144"/>
      <c r="H165" s="148"/>
    </row>
    <row r="166" spans="1:8">
      <c r="A166" s="146"/>
      <c r="B166" s="143"/>
      <c r="C166" s="146"/>
      <c r="D166" s="143"/>
      <c r="E166" s="144"/>
      <c r="F166" s="144"/>
      <c r="G166" s="144"/>
      <c r="H166" s="148"/>
    </row>
    <row r="167" spans="1:8">
      <c r="A167" s="146"/>
      <c r="B167" s="143"/>
      <c r="C167" s="146"/>
      <c r="D167" s="143"/>
      <c r="E167" s="144"/>
      <c r="F167" s="144"/>
      <c r="G167" s="144"/>
      <c r="H167" s="148"/>
    </row>
    <row r="168" spans="1:8">
      <c r="A168" s="146"/>
      <c r="B168" s="143"/>
      <c r="C168" s="146"/>
      <c r="D168" s="143"/>
      <c r="E168" s="144"/>
      <c r="F168" s="144"/>
      <c r="G168" s="144"/>
      <c r="H168" s="148"/>
    </row>
    <row r="169" spans="1:8">
      <c r="A169" s="146"/>
      <c r="B169" s="143"/>
      <c r="C169" s="146"/>
      <c r="D169" s="143"/>
      <c r="E169" s="144"/>
      <c r="F169" s="144"/>
      <c r="G169" s="144"/>
      <c r="H169" s="148"/>
    </row>
    <row r="170" spans="1:8">
      <c r="A170" s="146"/>
      <c r="B170" s="143"/>
      <c r="C170" s="146"/>
      <c r="D170" s="143"/>
      <c r="E170" s="144"/>
      <c r="F170" s="144"/>
      <c r="G170" s="144"/>
      <c r="H170" s="148"/>
    </row>
    <row r="171" spans="1:8">
      <c r="A171" s="146"/>
      <c r="B171" s="143"/>
      <c r="C171" s="146"/>
      <c r="D171" s="143"/>
      <c r="E171" s="144"/>
      <c r="F171" s="144"/>
      <c r="G171" s="144"/>
      <c r="H171" s="148"/>
    </row>
    <row r="172" spans="1:8">
      <c r="A172" s="146"/>
      <c r="B172" s="143"/>
      <c r="C172" s="146"/>
      <c r="D172" s="143"/>
      <c r="E172" s="144"/>
      <c r="F172" s="144"/>
      <c r="G172" s="144"/>
      <c r="H172" s="148"/>
    </row>
    <row r="173" spans="1:8">
      <c r="A173" s="146"/>
      <c r="B173" s="143"/>
      <c r="C173" s="146"/>
      <c r="D173" s="143"/>
      <c r="E173" s="144"/>
      <c r="F173" s="144"/>
      <c r="G173" s="144"/>
      <c r="H173" s="148"/>
    </row>
    <row r="174" spans="1:8">
      <c r="A174" s="146"/>
      <c r="B174" s="143"/>
      <c r="C174" s="146"/>
      <c r="D174" s="143"/>
      <c r="E174" s="144"/>
      <c r="F174" s="144"/>
      <c r="G174" s="144"/>
      <c r="H174" s="148"/>
    </row>
    <row r="175" spans="1:8">
      <c r="A175" s="146"/>
      <c r="B175" s="143"/>
      <c r="C175" s="146"/>
      <c r="D175" s="143"/>
      <c r="E175" s="144"/>
      <c r="F175" s="144"/>
      <c r="G175" s="144"/>
      <c r="H175" s="148"/>
    </row>
    <row r="176" spans="1:8">
      <c r="A176" s="146"/>
      <c r="B176" s="143"/>
      <c r="C176" s="146"/>
      <c r="D176" s="143"/>
      <c r="E176" s="144"/>
      <c r="F176" s="144"/>
      <c r="G176" s="144"/>
      <c r="H176" s="148"/>
    </row>
    <row r="177" spans="1:8">
      <c r="A177" s="146"/>
      <c r="B177" s="143"/>
      <c r="C177" s="146"/>
      <c r="D177" s="143"/>
      <c r="E177" s="144"/>
      <c r="F177" s="144"/>
      <c r="G177" s="144"/>
      <c r="H177" s="148"/>
    </row>
    <row r="178" spans="1:8">
      <c r="A178" s="146"/>
      <c r="B178" s="143"/>
      <c r="C178" s="146"/>
      <c r="D178" s="143"/>
      <c r="E178" s="144"/>
      <c r="F178" s="144"/>
      <c r="G178" s="144"/>
      <c r="H178" s="148"/>
    </row>
    <row r="179" spans="1:8">
      <c r="A179" s="146"/>
      <c r="B179" s="149"/>
      <c r="C179" s="146"/>
      <c r="D179" s="143"/>
      <c r="E179" s="144"/>
      <c r="F179" s="144"/>
      <c r="G179" s="144"/>
      <c r="H179" s="148"/>
    </row>
    <row r="180" spans="1:8">
      <c r="A180" s="146"/>
      <c r="B180" s="143"/>
      <c r="C180" s="146"/>
      <c r="D180" s="143"/>
      <c r="E180" s="144"/>
      <c r="F180" s="144"/>
      <c r="G180" s="144"/>
      <c r="H180" s="154"/>
    </row>
    <row r="181" spans="1:8">
      <c r="A181" s="146"/>
      <c r="B181" s="146"/>
      <c r="C181" s="146"/>
      <c r="D181" s="143"/>
      <c r="E181" s="144"/>
      <c r="F181" s="144"/>
      <c r="G181" s="144"/>
      <c r="H181" s="154"/>
    </row>
    <row r="182" spans="1:8">
      <c r="A182" s="149"/>
      <c r="B182" s="146"/>
      <c r="C182" s="149"/>
      <c r="D182" s="155"/>
      <c r="E182" s="156"/>
      <c r="F182" s="156"/>
      <c r="G182" s="156"/>
      <c r="H182" s="149"/>
    </row>
    <row r="183" spans="1:8">
      <c r="B183" s="149"/>
    </row>
  </sheetData>
  <autoFilter ref="A4:H69"/>
  <mergeCells count="2">
    <mergeCell ref="A1:H1"/>
    <mergeCell ref="A2:H2"/>
  </mergeCells>
  <printOptions horizontalCentered="1"/>
  <pageMargins left="0.7" right="0.45" top="0.75" bottom="0.55000000000000004" header="0.3" footer="0.3"/>
  <pageSetup paperSize="9" scale="9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H176"/>
  <sheetViews>
    <sheetView view="pageBreakPreview" zoomScaleNormal="100" zoomScaleSheetLayoutView="100" workbookViewId="0">
      <pane xSplit="3" ySplit="4" topLeftCell="D11" activePane="bottomRight" state="frozen"/>
      <selection activeCell="B2" sqref="B2"/>
      <selection pane="topRight" activeCell="B2" sqref="B2"/>
      <selection pane="bottomLeft" activeCell="B2" sqref="B2"/>
      <selection pane="bottomRight" activeCell="D13" sqref="D13"/>
    </sheetView>
  </sheetViews>
  <sheetFormatPr defaultColWidth="8.88671875" defaultRowHeight="13.8"/>
  <cols>
    <col min="1" max="1" width="8.88671875" style="157"/>
    <col min="2" max="2" width="27.5546875" style="157" customWidth="1"/>
    <col min="3" max="3" width="20.6640625" style="157" hidden="1" customWidth="1"/>
    <col min="4" max="4" width="29.109375" style="159" customWidth="1"/>
    <col min="5" max="5" width="17.6640625" style="157" customWidth="1"/>
    <col min="6" max="6" width="22.33203125" style="428" customWidth="1"/>
    <col min="7" max="7" width="12.6640625" style="428" customWidth="1"/>
    <col min="8" max="16384" width="8.88671875" style="428"/>
  </cols>
  <sheetData>
    <row r="1" spans="1:8" ht="36" customHeight="1">
      <c r="A1" s="682" t="str">
        <f>SUMMARY!A1</f>
        <v>LOT NO-06, DUALIZATION OF HATTAR -HARIPUR ROAD SECTION (22 KM)</v>
      </c>
      <c r="B1" s="682"/>
      <c r="C1" s="682"/>
      <c r="D1" s="682"/>
      <c r="E1" s="682"/>
    </row>
    <row r="2" spans="1:8" ht="25.5" customHeight="1">
      <c r="A2" s="683"/>
      <c r="B2" s="683"/>
      <c r="C2" s="683"/>
      <c r="D2" s="683"/>
      <c r="E2" s="683"/>
    </row>
    <row r="3" spans="1:8" ht="29.85" customHeight="1">
      <c r="A3" s="120"/>
      <c r="B3" s="679" t="s">
        <v>140</v>
      </c>
      <c r="C3" s="679"/>
      <c r="D3" s="679"/>
      <c r="E3" s="124"/>
      <c r="F3" s="429"/>
    </row>
    <row r="4" spans="1:8" ht="33.6" customHeight="1">
      <c r="A4" s="125" t="s">
        <v>12</v>
      </c>
      <c r="B4" s="125" t="s">
        <v>235</v>
      </c>
      <c r="C4" s="125" t="s">
        <v>13</v>
      </c>
      <c r="D4" s="127" t="s">
        <v>62</v>
      </c>
      <c r="E4" s="125" t="s">
        <v>16</v>
      </c>
    </row>
    <row r="5" spans="1:8" s="430" customFormat="1" ht="23.1" customHeight="1">
      <c r="A5" s="128"/>
      <c r="B5" s="129"/>
      <c r="C5" s="130"/>
      <c r="D5" s="132"/>
      <c r="E5" s="133"/>
    </row>
    <row r="6" spans="1:8" ht="41.25" customHeight="1">
      <c r="A6" s="134">
        <f>COUNTA($B$6:B6)</f>
        <v>1</v>
      </c>
      <c r="B6" s="431">
        <v>43282</v>
      </c>
      <c r="C6" s="135" t="s">
        <v>302</v>
      </c>
      <c r="D6" s="137">
        <f>'MANPOWER JUL-2018'!E59</f>
        <v>1804000</v>
      </c>
      <c r="E6" s="139"/>
      <c r="H6" s="428" t="s">
        <v>264</v>
      </c>
    </row>
    <row r="7" spans="1:8" ht="41.25" customHeight="1">
      <c r="A7" s="134">
        <f>COUNTA($B$6:B7)</f>
        <v>2</v>
      </c>
      <c r="B7" s="431">
        <v>43313</v>
      </c>
      <c r="C7" s="135" t="s">
        <v>303</v>
      </c>
      <c r="D7" s="137">
        <f>'MANPOWER AUG-2018'!E59</f>
        <v>1804000</v>
      </c>
      <c r="E7" s="139"/>
    </row>
    <row r="8" spans="1:8" ht="41.25" customHeight="1">
      <c r="A8" s="134">
        <f>COUNTA($B$6:B8)</f>
        <v>3</v>
      </c>
      <c r="B8" s="431">
        <v>43344</v>
      </c>
      <c r="C8" s="135" t="s">
        <v>300</v>
      </c>
      <c r="D8" s="137">
        <f>'MANPOWER SEP-2018'!E59</f>
        <v>5293000</v>
      </c>
      <c r="E8" s="139"/>
      <c r="F8" s="432"/>
    </row>
    <row r="9" spans="1:8" ht="41.25" customHeight="1">
      <c r="A9" s="134">
        <f>COUNTA($B$6:B9)</f>
        <v>4</v>
      </c>
      <c r="B9" s="431">
        <v>43374</v>
      </c>
      <c r="C9" s="140" t="s">
        <v>301</v>
      </c>
      <c r="D9" s="137">
        <f>'MANPOWER OCT-2018'!E59</f>
        <v>5293000</v>
      </c>
      <c r="E9" s="139"/>
    </row>
    <row r="10" spans="1:8" ht="41.25" customHeight="1">
      <c r="A10" s="134">
        <f>COUNTA($B$6:B10)</f>
        <v>5</v>
      </c>
      <c r="B10" s="431">
        <v>43405</v>
      </c>
      <c r="C10" s="135" t="s">
        <v>302</v>
      </c>
      <c r="D10" s="137">
        <f>'MANPOWER NOV-2018'!E59</f>
        <v>5293000</v>
      </c>
      <c r="E10" s="139"/>
      <c r="H10" s="428" t="s">
        <v>264</v>
      </c>
    </row>
    <row r="11" spans="1:8" ht="41.25" customHeight="1">
      <c r="A11" s="134">
        <f>COUNTA($B$6:B11)</f>
        <v>6</v>
      </c>
      <c r="B11" s="431">
        <v>43435</v>
      </c>
      <c r="C11" s="140" t="s">
        <v>301</v>
      </c>
      <c r="D11" s="137">
        <f>'MANPOWER DEC-2018'!E59</f>
        <v>5293000</v>
      </c>
      <c r="E11" s="139"/>
    </row>
    <row r="12" spans="1:8" ht="41.25" customHeight="1">
      <c r="A12" s="134">
        <f>COUNTA($B$6:B12)</f>
        <v>7</v>
      </c>
      <c r="B12" s="431">
        <v>43466</v>
      </c>
      <c r="C12" s="135" t="s">
        <v>302</v>
      </c>
      <c r="D12" s="137">
        <f>'MANPOWER JAN-2019'!E59</f>
        <v>0</v>
      </c>
      <c r="E12" s="139"/>
      <c r="H12" s="428" t="s">
        <v>264</v>
      </c>
    </row>
    <row r="13" spans="1:8" s="438" customFormat="1" ht="27" customHeight="1">
      <c r="A13" s="433"/>
      <c r="B13" s="434" t="s">
        <v>304</v>
      </c>
      <c r="C13" s="435" t="s">
        <v>305</v>
      </c>
      <c r="D13" s="436">
        <f>SUM(D6:D12)</f>
        <v>24780000</v>
      </c>
      <c r="E13" s="437"/>
    </row>
    <row r="14" spans="1:8">
      <c r="A14" s="146"/>
      <c r="B14" s="439"/>
      <c r="C14" s="440"/>
      <c r="D14" s="145"/>
      <c r="E14" s="441"/>
    </row>
    <row r="15" spans="1:8">
      <c r="A15" s="146"/>
      <c r="B15" s="442"/>
      <c r="C15" s="146"/>
      <c r="D15" s="144"/>
      <c r="E15" s="148"/>
    </row>
    <row r="16" spans="1:8">
      <c r="A16" s="146"/>
      <c r="B16" s="442"/>
      <c r="C16" s="146"/>
      <c r="D16" s="144"/>
      <c r="E16" s="148"/>
    </row>
    <row r="17" spans="1:5">
      <c r="A17" s="146"/>
      <c r="B17" s="442"/>
      <c r="C17" s="146"/>
      <c r="D17" s="144"/>
      <c r="E17" s="148"/>
    </row>
    <row r="18" spans="1:5">
      <c r="A18" s="146"/>
      <c r="B18" s="442"/>
      <c r="C18" s="146"/>
      <c r="D18" s="144"/>
      <c r="E18" s="148"/>
    </row>
    <row r="19" spans="1:5">
      <c r="A19" s="146"/>
      <c r="B19" s="442"/>
      <c r="C19" s="146"/>
      <c r="D19" s="144"/>
      <c r="E19" s="148"/>
    </row>
    <row r="20" spans="1:5">
      <c r="A20" s="146"/>
      <c r="B20" s="442"/>
      <c r="C20" s="146"/>
      <c r="D20" s="144"/>
      <c r="E20" s="148"/>
    </row>
    <row r="21" spans="1:5">
      <c r="A21" s="146"/>
      <c r="B21" s="442"/>
      <c r="C21" s="146"/>
      <c r="D21" s="144"/>
      <c r="E21" s="148"/>
    </row>
    <row r="22" spans="1:5">
      <c r="A22" s="146"/>
      <c r="B22" s="442"/>
      <c r="C22" s="146"/>
      <c r="D22" s="144"/>
      <c r="E22" s="148"/>
    </row>
    <row r="23" spans="1:5">
      <c r="A23" s="146"/>
      <c r="B23" s="442"/>
      <c r="C23" s="146"/>
      <c r="D23" s="144"/>
      <c r="E23" s="148"/>
    </row>
    <row r="24" spans="1:5">
      <c r="A24" s="146"/>
      <c r="B24" s="442"/>
      <c r="C24" s="146"/>
      <c r="D24" s="144"/>
      <c r="E24" s="148"/>
    </row>
    <row r="25" spans="1:5">
      <c r="A25" s="146"/>
      <c r="B25" s="442"/>
      <c r="C25" s="146"/>
      <c r="D25" s="144"/>
      <c r="E25" s="148"/>
    </row>
    <row r="26" spans="1:5">
      <c r="A26" s="146"/>
      <c r="B26" s="442"/>
      <c r="C26" s="146"/>
      <c r="D26" s="144"/>
      <c r="E26" s="148"/>
    </row>
    <row r="27" spans="1:5">
      <c r="A27" s="146"/>
      <c r="B27" s="442"/>
      <c r="C27" s="146"/>
      <c r="D27" s="144"/>
      <c r="E27" s="148"/>
    </row>
    <row r="28" spans="1:5">
      <c r="A28" s="146"/>
      <c r="B28" s="442"/>
      <c r="C28" s="146"/>
      <c r="D28" s="144"/>
      <c r="E28" s="148"/>
    </row>
    <row r="29" spans="1:5">
      <c r="A29" s="146"/>
      <c r="B29" s="442"/>
      <c r="C29" s="146"/>
      <c r="D29" s="144"/>
      <c r="E29" s="148"/>
    </row>
    <row r="30" spans="1:5">
      <c r="A30" s="146"/>
      <c r="B30" s="442"/>
      <c r="C30" s="146"/>
      <c r="D30" s="144"/>
      <c r="E30" s="148"/>
    </row>
    <row r="31" spans="1:5">
      <c r="A31" s="146"/>
      <c r="B31" s="442"/>
      <c r="C31" s="146"/>
      <c r="D31" s="144"/>
      <c r="E31" s="148"/>
    </row>
    <row r="32" spans="1:5">
      <c r="A32" s="146"/>
      <c r="B32" s="442"/>
      <c r="C32" s="146"/>
      <c r="D32" s="144"/>
      <c r="E32" s="148"/>
    </row>
    <row r="33" spans="1:5">
      <c r="A33" s="146"/>
      <c r="B33" s="442"/>
      <c r="C33" s="146"/>
      <c r="D33" s="144"/>
      <c r="E33" s="148"/>
    </row>
    <row r="34" spans="1:5">
      <c r="A34" s="146"/>
      <c r="B34" s="442"/>
      <c r="C34" s="146"/>
      <c r="D34" s="144"/>
      <c r="E34" s="148"/>
    </row>
    <row r="35" spans="1:5">
      <c r="A35" s="146"/>
      <c r="B35" s="442"/>
      <c r="C35" s="146"/>
      <c r="D35" s="144"/>
      <c r="E35" s="148"/>
    </row>
    <row r="36" spans="1:5">
      <c r="A36" s="146"/>
      <c r="B36" s="442"/>
      <c r="C36" s="146"/>
      <c r="D36" s="144"/>
      <c r="E36" s="148"/>
    </row>
    <row r="37" spans="1:5">
      <c r="A37" s="146"/>
      <c r="B37" s="442"/>
      <c r="C37" s="146"/>
      <c r="D37" s="144"/>
      <c r="E37" s="148"/>
    </row>
    <row r="38" spans="1:5">
      <c r="A38" s="146"/>
      <c r="B38" s="442"/>
      <c r="C38" s="146"/>
      <c r="D38" s="144"/>
      <c r="E38" s="148"/>
    </row>
    <row r="39" spans="1:5">
      <c r="A39" s="146"/>
      <c r="B39" s="442"/>
      <c r="C39" s="146"/>
      <c r="D39" s="144"/>
      <c r="E39" s="148"/>
    </row>
    <row r="40" spans="1:5">
      <c r="A40" s="146"/>
      <c r="B40" s="442"/>
      <c r="C40" s="146"/>
      <c r="D40" s="144"/>
      <c r="E40" s="148"/>
    </row>
    <row r="41" spans="1:5">
      <c r="A41" s="146"/>
      <c r="B41" s="442"/>
      <c r="C41" s="146"/>
      <c r="D41" s="144"/>
      <c r="E41" s="148"/>
    </row>
    <row r="42" spans="1:5">
      <c r="A42" s="146"/>
      <c r="B42" s="442"/>
      <c r="C42" s="146"/>
      <c r="D42" s="144"/>
      <c r="E42" s="148"/>
    </row>
    <row r="43" spans="1:5">
      <c r="A43" s="146"/>
      <c r="B43" s="442"/>
      <c r="C43" s="146"/>
      <c r="D43" s="144"/>
      <c r="E43" s="148"/>
    </row>
    <row r="44" spans="1:5">
      <c r="A44" s="146"/>
      <c r="B44" s="442"/>
      <c r="C44" s="146"/>
      <c r="D44" s="144"/>
      <c r="E44" s="148"/>
    </row>
    <row r="45" spans="1:5">
      <c r="A45" s="146"/>
      <c r="B45" s="442"/>
      <c r="C45" s="146"/>
      <c r="D45" s="144"/>
      <c r="E45" s="148"/>
    </row>
    <row r="46" spans="1:5">
      <c r="A46" s="146"/>
      <c r="B46" s="442"/>
      <c r="C46" s="146"/>
      <c r="D46" s="144"/>
      <c r="E46" s="148"/>
    </row>
    <row r="47" spans="1:5">
      <c r="A47" s="146"/>
      <c r="B47" s="442"/>
      <c r="C47" s="146"/>
      <c r="D47" s="144"/>
      <c r="E47" s="148"/>
    </row>
    <row r="48" spans="1:5">
      <c r="A48" s="146"/>
      <c r="B48" s="442"/>
      <c r="C48" s="146"/>
      <c r="D48" s="144"/>
      <c r="E48" s="148"/>
    </row>
    <row r="49" spans="1:5">
      <c r="A49" s="146"/>
      <c r="B49" s="442"/>
      <c r="C49" s="146"/>
      <c r="D49" s="144"/>
      <c r="E49" s="148"/>
    </row>
    <row r="50" spans="1:5">
      <c r="A50" s="146"/>
      <c r="B50" s="442"/>
      <c r="C50" s="146"/>
      <c r="D50" s="144"/>
      <c r="E50" s="148"/>
    </row>
    <row r="51" spans="1:5">
      <c r="A51" s="146"/>
      <c r="B51" s="442"/>
      <c r="C51" s="146"/>
      <c r="D51" s="144"/>
      <c r="E51" s="148"/>
    </row>
    <row r="52" spans="1:5">
      <c r="A52" s="146"/>
      <c r="B52" s="442"/>
      <c r="C52" s="146"/>
      <c r="D52" s="144"/>
      <c r="E52" s="148"/>
    </row>
    <row r="53" spans="1:5">
      <c r="A53" s="146"/>
      <c r="B53" s="442"/>
      <c r="C53" s="146"/>
      <c r="D53" s="144"/>
      <c r="E53" s="148"/>
    </row>
    <row r="54" spans="1:5">
      <c r="A54" s="146"/>
      <c r="B54" s="442"/>
      <c r="C54" s="146"/>
      <c r="D54" s="144"/>
      <c r="E54" s="148"/>
    </row>
    <row r="55" spans="1:5">
      <c r="A55" s="146"/>
      <c r="B55" s="442"/>
      <c r="C55" s="146"/>
      <c r="D55" s="144"/>
      <c r="E55" s="148"/>
    </row>
    <row r="56" spans="1:5">
      <c r="A56" s="146"/>
      <c r="B56" s="442"/>
      <c r="C56" s="146"/>
      <c r="D56" s="144"/>
      <c r="E56" s="148"/>
    </row>
    <row r="57" spans="1:5">
      <c r="A57" s="146"/>
      <c r="B57" s="442"/>
      <c r="C57" s="146"/>
      <c r="D57" s="144"/>
      <c r="E57" s="148"/>
    </row>
    <row r="58" spans="1:5">
      <c r="A58" s="146"/>
      <c r="B58" s="442"/>
      <c r="C58" s="146"/>
      <c r="D58" s="144"/>
      <c r="E58" s="148"/>
    </row>
    <row r="59" spans="1:5">
      <c r="A59" s="146"/>
      <c r="B59" s="442"/>
      <c r="C59" s="146"/>
      <c r="D59" s="144"/>
      <c r="E59" s="148"/>
    </row>
    <row r="60" spans="1:5">
      <c r="A60" s="146"/>
      <c r="B60" s="442"/>
      <c r="C60" s="146"/>
      <c r="D60" s="144"/>
      <c r="E60" s="148"/>
    </row>
    <row r="61" spans="1:5" s="99" customFormat="1" ht="18.600000000000001" customHeight="1">
      <c r="A61" s="142"/>
      <c r="B61" s="443"/>
      <c r="C61" s="443"/>
      <c r="D61" s="145"/>
      <c r="E61" s="444"/>
    </row>
    <row r="62" spans="1:5">
      <c r="A62" s="141"/>
      <c r="B62" s="141"/>
      <c r="C62" s="142"/>
      <c r="D62" s="144"/>
      <c r="E62" s="145"/>
    </row>
    <row r="63" spans="1:5">
      <c r="A63" s="146"/>
      <c r="B63" s="147"/>
      <c r="C63" s="142"/>
      <c r="D63" s="144"/>
      <c r="E63" s="148"/>
    </row>
    <row r="64" spans="1:5">
      <c r="A64" s="146"/>
      <c r="B64" s="147"/>
      <c r="C64" s="142"/>
      <c r="D64" s="144"/>
      <c r="E64" s="148"/>
    </row>
    <row r="65" spans="1:5">
      <c r="A65" s="141"/>
      <c r="B65" s="141"/>
      <c r="C65" s="142"/>
      <c r="D65" s="144"/>
      <c r="E65" s="148"/>
    </row>
    <row r="66" spans="1:5">
      <c r="A66" s="146"/>
      <c r="B66" s="147"/>
      <c r="C66" s="142"/>
      <c r="D66" s="144"/>
      <c r="E66" s="148"/>
    </row>
    <row r="67" spans="1:5">
      <c r="A67" s="141"/>
      <c r="B67" s="141"/>
      <c r="C67" s="142"/>
      <c r="D67" s="144"/>
      <c r="E67" s="148"/>
    </row>
    <row r="68" spans="1:5">
      <c r="A68" s="146"/>
      <c r="B68" s="147"/>
      <c r="C68" s="142"/>
      <c r="D68" s="144"/>
      <c r="E68" s="148"/>
    </row>
    <row r="69" spans="1:5">
      <c r="A69" s="146"/>
      <c r="B69" s="147"/>
      <c r="C69" s="146"/>
      <c r="D69" s="144"/>
      <c r="E69" s="148"/>
    </row>
    <row r="70" spans="1:5">
      <c r="A70" s="141"/>
      <c r="B70" s="141"/>
      <c r="C70" s="146"/>
      <c r="D70" s="144"/>
      <c r="E70" s="148"/>
    </row>
    <row r="71" spans="1:5">
      <c r="A71" s="146"/>
      <c r="B71" s="147"/>
      <c r="C71" s="146"/>
      <c r="D71" s="144"/>
      <c r="E71" s="148"/>
    </row>
    <row r="72" spans="1:5">
      <c r="A72" s="141"/>
      <c r="B72" s="141"/>
      <c r="C72" s="146"/>
      <c r="D72" s="144"/>
      <c r="E72" s="148"/>
    </row>
    <row r="73" spans="1:5">
      <c r="A73" s="146"/>
      <c r="B73" s="147"/>
      <c r="C73" s="146"/>
      <c r="D73" s="144"/>
      <c r="E73" s="148"/>
    </row>
    <row r="74" spans="1:5">
      <c r="A74" s="146"/>
      <c r="B74" s="147"/>
      <c r="C74" s="146"/>
      <c r="D74" s="144"/>
      <c r="E74" s="148"/>
    </row>
    <row r="75" spans="1:5">
      <c r="A75" s="141"/>
      <c r="B75" s="141"/>
      <c r="C75" s="146"/>
      <c r="D75" s="144"/>
      <c r="E75" s="148"/>
    </row>
    <row r="76" spans="1:5">
      <c r="A76" s="146"/>
      <c r="B76" s="147"/>
      <c r="C76" s="146"/>
      <c r="D76" s="144"/>
      <c r="E76" s="148"/>
    </row>
    <row r="77" spans="1:5">
      <c r="A77" s="146"/>
      <c r="B77" s="147"/>
      <c r="C77" s="146"/>
      <c r="D77" s="144"/>
      <c r="E77" s="148"/>
    </row>
    <row r="78" spans="1:5">
      <c r="A78" s="146"/>
      <c r="B78" s="147"/>
      <c r="C78" s="146"/>
      <c r="D78" s="144"/>
      <c r="E78" s="148"/>
    </row>
    <row r="79" spans="1:5">
      <c r="A79" s="146"/>
      <c r="B79" s="147"/>
      <c r="C79" s="146"/>
      <c r="D79" s="144"/>
      <c r="E79" s="148"/>
    </row>
    <row r="80" spans="1:5">
      <c r="A80" s="146"/>
      <c r="B80" s="147"/>
      <c r="C80" s="146"/>
      <c r="D80" s="144"/>
      <c r="E80" s="148"/>
    </row>
    <row r="81" spans="1:5">
      <c r="A81" s="146"/>
      <c r="B81" s="147"/>
      <c r="C81" s="146"/>
      <c r="D81" s="144"/>
      <c r="E81" s="148"/>
    </row>
    <row r="82" spans="1:5">
      <c r="A82" s="146"/>
      <c r="B82" s="147"/>
      <c r="C82" s="146"/>
      <c r="D82" s="144"/>
      <c r="E82" s="148"/>
    </row>
    <row r="83" spans="1:5">
      <c r="A83" s="146"/>
      <c r="B83" s="147"/>
      <c r="C83" s="146"/>
      <c r="D83" s="144"/>
      <c r="E83" s="148"/>
    </row>
    <row r="84" spans="1:5">
      <c r="A84" s="146"/>
      <c r="B84" s="147"/>
      <c r="C84" s="146"/>
      <c r="D84" s="144"/>
      <c r="E84" s="148"/>
    </row>
    <row r="85" spans="1:5">
      <c r="A85" s="146"/>
      <c r="B85" s="147"/>
      <c r="C85" s="146"/>
      <c r="D85" s="144"/>
      <c r="E85" s="148"/>
    </row>
    <row r="86" spans="1:5">
      <c r="A86" s="146"/>
      <c r="B86" s="143"/>
      <c r="C86" s="146"/>
      <c r="D86" s="144"/>
      <c r="E86" s="148"/>
    </row>
    <row r="87" spans="1:5">
      <c r="A87" s="146"/>
      <c r="B87" s="143"/>
      <c r="C87" s="146"/>
      <c r="D87" s="144"/>
      <c r="E87" s="148"/>
    </row>
    <row r="88" spans="1:5">
      <c r="A88" s="146"/>
      <c r="B88" s="143"/>
      <c r="C88" s="146"/>
      <c r="D88" s="144"/>
      <c r="E88" s="148"/>
    </row>
    <row r="89" spans="1:5">
      <c r="A89" s="146"/>
      <c r="B89" s="143"/>
      <c r="C89" s="146"/>
      <c r="D89" s="144"/>
      <c r="E89" s="148"/>
    </row>
    <row r="90" spans="1:5">
      <c r="A90" s="146"/>
      <c r="B90" s="143"/>
      <c r="C90" s="146"/>
      <c r="D90" s="144"/>
      <c r="E90" s="148"/>
    </row>
    <row r="91" spans="1:5">
      <c r="A91" s="146"/>
      <c r="B91" s="143"/>
      <c r="C91" s="146"/>
      <c r="D91" s="144"/>
      <c r="E91" s="148"/>
    </row>
    <row r="92" spans="1:5">
      <c r="A92" s="146"/>
      <c r="B92" s="149"/>
      <c r="C92" s="146"/>
      <c r="D92" s="144"/>
      <c r="E92" s="148"/>
    </row>
    <row r="93" spans="1:5">
      <c r="A93" s="146"/>
      <c r="B93" s="143"/>
      <c r="C93" s="146"/>
      <c r="D93" s="144"/>
      <c r="E93" s="148"/>
    </row>
    <row r="94" spans="1:5">
      <c r="A94" s="146"/>
      <c r="B94" s="143"/>
      <c r="C94" s="146"/>
      <c r="D94" s="144"/>
      <c r="E94" s="148"/>
    </row>
    <row r="95" spans="1:5" ht="21">
      <c r="A95" s="150"/>
      <c r="B95" s="150"/>
      <c r="C95" s="151"/>
      <c r="D95" s="153"/>
      <c r="E95" s="150"/>
    </row>
    <row r="96" spans="1:5">
      <c r="A96" s="146"/>
      <c r="B96" s="143"/>
      <c r="C96" s="146"/>
      <c r="D96" s="144"/>
      <c r="E96" s="148"/>
    </row>
    <row r="97" spans="1:5">
      <c r="A97" s="146"/>
      <c r="B97" s="143"/>
      <c r="C97" s="146"/>
      <c r="D97" s="144"/>
      <c r="E97" s="148"/>
    </row>
    <row r="98" spans="1:5">
      <c r="A98" s="146"/>
      <c r="B98" s="143"/>
      <c r="C98" s="146"/>
      <c r="D98" s="144"/>
      <c r="E98" s="148"/>
    </row>
    <row r="99" spans="1:5">
      <c r="A99" s="146"/>
      <c r="B99" s="143"/>
      <c r="C99" s="146"/>
      <c r="D99" s="144"/>
      <c r="E99" s="148"/>
    </row>
    <row r="100" spans="1:5">
      <c r="A100" s="146"/>
      <c r="B100" s="143"/>
      <c r="C100" s="146"/>
      <c r="D100" s="144"/>
      <c r="E100" s="148"/>
    </row>
    <row r="101" spans="1:5">
      <c r="A101" s="146"/>
      <c r="B101" s="143"/>
      <c r="C101" s="146"/>
      <c r="D101" s="144"/>
      <c r="E101" s="148"/>
    </row>
    <row r="102" spans="1:5">
      <c r="A102" s="146"/>
      <c r="B102" s="143"/>
      <c r="C102" s="146"/>
      <c r="D102" s="144"/>
      <c r="E102" s="148"/>
    </row>
    <row r="103" spans="1:5">
      <c r="A103" s="146"/>
      <c r="B103" s="143"/>
      <c r="C103" s="146"/>
      <c r="D103" s="144"/>
      <c r="E103" s="148"/>
    </row>
    <row r="104" spans="1:5">
      <c r="A104" s="146"/>
      <c r="B104" s="143"/>
      <c r="C104" s="146"/>
      <c r="D104" s="144"/>
      <c r="E104" s="148"/>
    </row>
    <row r="105" spans="1:5">
      <c r="A105" s="146"/>
      <c r="B105" s="143"/>
      <c r="C105" s="146"/>
      <c r="D105" s="144"/>
      <c r="E105" s="148"/>
    </row>
    <row r="106" spans="1:5">
      <c r="A106" s="146"/>
      <c r="B106" s="143"/>
      <c r="C106" s="146"/>
      <c r="D106" s="144"/>
      <c r="E106" s="148"/>
    </row>
    <row r="107" spans="1:5">
      <c r="A107" s="146"/>
      <c r="B107" s="143"/>
      <c r="C107" s="146"/>
      <c r="D107" s="144"/>
      <c r="E107" s="148"/>
    </row>
    <row r="108" spans="1:5">
      <c r="A108" s="149"/>
      <c r="B108" s="143"/>
      <c r="C108" s="146"/>
      <c r="D108" s="144"/>
      <c r="E108" s="148"/>
    </row>
    <row r="109" spans="1:5">
      <c r="A109" s="146"/>
      <c r="B109" s="143"/>
      <c r="C109" s="146"/>
      <c r="D109" s="144"/>
      <c r="E109" s="148"/>
    </row>
    <row r="110" spans="1:5">
      <c r="A110" s="146"/>
      <c r="B110" s="143"/>
      <c r="C110" s="146"/>
      <c r="D110" s="144"/>
      <c r="E110" s="148"/>
    </row>
    <row r="111" spans="1:5">
      <c r="A111" s="146"/>
      <c r="B111" s="143"/>
      <c r="C111" s="146"/>
      <c r="D111" s="144"/>
      <c r="E111" s="148"/>
    </row>
    <row r="112" spans="1:5">
      <c r="A112" s="146"/>
      <c r="B112" s="143"/>
      <c r="C112" s="146"/>
      <c r="D112" s="144"/>
      <c r="E112" s="148"/>
    </row>
    <row r="113" spans="1:5">
      <c r="A113" s="146"/>
      <c r="B113" s="143"/>
      <c r="C113" s="146"/>
      <c r="D113" s="144"/>
      <c r="E113" s="148"/>
    </row>
    <row r="114" spans="1:5">
      <c r="A114" s="146"/>
      <c r="B114" s="143"/>
      <c r="C114" s="146"/>
      <c r="D114" s="144"/>
      <c r="E114" s="148"/>
    </row>
    <row r="115" spans="1:5">
      <c r="A115" s="146"/>
      <c r="B115" s="143"/>
      <c r="C115" s="146"/>
      <c r="D115" s="144"/>
      <c r="E115" s="148"/>
    </row>
    <row r="116" spans="1:5">
      <c r="A116" s="146"/>
      <c r="B116" s="143"/>
      <c r="C116" s="146"/>
      <c r="D116" s="144"/>
      <c r="E116" s="148"/>
    </row>
    <row r="117" spans="1:5">
      <c r="A117" s="146"/>
      <c r="B117" s="143"/>
      <c r="C117" s="146"/>
      <c r="D117" s="144"/>
      <c r="E117" s="148"/>
    </row>
    <row r="118" spans="1:5">
      <c r="A118" s="146"/>
      <c r="B118" s="143"/>
      <c r="C118" s="146"/>
      <c r="D118" s="144"/>
      <c r="E118" s="148"/>
    </row>
    <row r="119" spans="1:5">
      <c r="A119" s="146"/>
      <c r="B119" s="143"/>
      <c r="C119" s="146"/>
      <c r="D119" s="144"/>
      <c r="E119" s="148"/>
    </row>
    <row r="120" spans="1:5">
      <c r="A120" s="146"/>
      <c r="B120" s="143"/>
      <c r="C120" s="146"/>
      <c r="D120" s="144"/>
      <c r="E120" s="148"/>
    </row>
    <row r="121" spans="1:5">
      <c r="A121" s="146"/>
      <c r="B121" s="143"/>
      <c r="C121" s="146"/>
      <c r="D121" s="144"/>
      <c r="E121" s="148"/>
    </row>
    <row r="122" spans="1:5">
      <c r="A122" s="146"/>
      <c r="B122" s="143"/>
      <c r="C122" s="146"/>
      <c r="D122" s="144"/>
      <c r="E122" s="148"/>
    </row>
    <row r="123" spans="1:5">
      <c r="A123" s="146"/>
      <c r="B123" s="143"/>
      <c r="C123" s="146"/>
      <c r="D123" s="144"/>
      <c r="E123" s="148"/>
    </row>
    <row r="124" spans="1:5">
      <c r="A124" s="146"/>
      <c r="B124" s="143"/>
      <c r="C124" s="146"/>
      <c r="D124" s="144"/>
      <c r="E124" s="148"/>
    </row>
    <row r="125" spans="1:5">
      <c r="A125" s="146"/>
      <c r="B125" s="143"/>
      <c r="C125" s="146"/>
      <c r="D125" s="144"/>
      <c r="E125" s="148"/>
    </row>
    <row r="126" spans="1:5">
      <c r="A126" s="146"/>
      <c r="B126" s="143"/>
      <c r="C126" s="146"/>
      <c r="D126" s="144"/>
      <c r="E126" s="148"/>
    </row>
    <row r="127" spans="1:5">
      <c r="A127" s="146"/>
      <c r="B127" s="143"/>
      <c r="C127" s="146"/>
      <c r="D127" s="144"/>
      <c r="E127" s="148"/>
    </row>
    <row r="128" spans="1:5">
      <c r="A128" s="146"/>
      <c r="B128" s="143"/>
      <c r="C128" s="146"/>
      <c r="D128" s="144"/>
      <c r="E128" s="148"/>
    </row>
    <row r="129" spans="1:5">
      <c r="A129" s="146"/>
      <c r="B129" s="143"/>
      <c r="C129" s="146"/>
      <c r="D129" s="144"/>
      <c r="E129" s="148"/>
    </row>
    <row r="130" spans="1:5">
      <c r="A130" s="428"/>
      <c r="B130" s="428"/>
      <c r="C130" s="445"/>
      <c r="D130" s="446"/>
      <c r="E130" s="428"/>
    </row>
    <row r="131" spans="1:5">
      <c r="A131" s="146"/>
      <c r="B131" s="143"/>
      <c r="C131" s="146"/>
      <c r="D131" s="144"/>
      <c r="E131" s="148"/>
    </row>
    <row r="132" spans="1:5">
      <c r="A132" s="146"/>
      <c r="B132" s="143"/>
      <c r="C132" s="146"/>
      <c r="D132" s="144"/>
      <c r="E132" s="148"/>
    </row>
    <row r="133" spans="1:5">
      <c r="A133" s="146"/>
      <c r="B133" s="143"/>
      <c r="C133" s="146"/>
      <c r="D133" s="144"/>
      <c r="E133" s="148"/>
    </row>
    <row r="134" spans="1:5">
      <c r="A134" s="146"/>
      <c r="B134" s="143"/>
      <c r="C134" s="146"/>
      <c r="D134" s="144"/>
      <c r="E134" s="148"/>
    </row>
    <row r="135" spans="1:5">
      <c r="A135" s="146"/>
      <c r="B135" s="143"/>
      <c r="C135" s="146"/>
      <c r="D135" s="144"/>
      <c r="E135" s="148"/>
    </row>
    <row r="136" spans="1:5">
      <c r="A136" s="146"/>
      <c r="B136" s="143"/>
      <c r="C136" s="146"/>
      <c r="D136" s="144"/>
      <c r="E136" s="148"/>
    </row>
    <row r="137" spans="1:5">
      <c r="A137" s="146"/>
      <c r="B137" s="143"/>
      <c r="C137" s="146"/>
      <c r="D137" s="144"/>
      <c r="E137" s="148"/>
    </row>
    <row r="138" spans="1:5">
      <c r="A138" s="146"/>
      <c r="B138" s="143"/>
      <c r="C138" s="146"/>
      <c r="D138" s="144"/>
      <c r="E138" s="148"/>
    </row>
    <row r="139" spans="1:5">
      <c r="A139" s="146"/>
      <c r="B139" s="143"/>
      <c r="C139" s="146"/>
      <c r="D139" s="144"/>
      <c r="E139" s="148"/>
    </row>
    <row r="140" spans="1:5">
      <c r="A140" s="146"/>
      <c r="B140" s="143"/>
      <c r="C140" s="146"/>
      <c r="D140" s="144"/>
      <c r="E140" s="148"/>
    </row>
    <row r="141" spans="1:5">
      <c r="A141" s="146"/>
      <c r="B141" s="143"/>
      <c r="C141" s="146"/>
      <c r="D141" s="144"/>
      <c r="E141" s="148"/>
    </row>
    <row r="142" spans="1:5">
      <c r="A142" s="146"/>
      <c r="B142" s="143"/>
      <c r="C142" s="146"/>
      <c r="D142" s="144"/>
      <c r="E142" s="148"/>
    </row>
    <row r="143" spans="1:5">
      <c r="A143" s="146"/>
      <c r="B143" s="143"/>
      <c r="C143" s="146"/>
      <c r="D143" s="144"/>
      <c r="E143" s="148"/>
    </row>
    <row r="144" spans="1:5">
      <c r="A144" s="146"/>
      <c r="B144" s="143"/>
      <c r="C144" s="146"/>
      <c r="D144" s="144"/>
      <c r="E144" s="148"/>
    </row>
    <row r="145" spans="1:5">
      <c r="A145" s="428"/>
      <c r="B145" s="428"/>
      <c r="C145" s="445"/>
      <c r="D145" s="446"/>
      <c r="E145" s="428"/>
    </row>
    <row r="146" spans="1:5">
      <c r="A146" s="146"/>
      <c r="B146" s="143"/>
      <c r="C146" s="146"/>
      <c r="D146" s="144"/>
      <c r="E146" s="148"/>
    </row>
    <row r="147" spans="1:5">
      <c r="A147" s="146"/>
      <c r="B147" s="143"/>
      <c r="C147" s="146"/>
      <c r="D147" s="144"/>
      <c r="E147" s="148"/>
    </row>
    <row r="148" spans="1:5">
      <c r="A148" s="146"/>
      <c r="B148" s="143"/>
      <c r="C148" s="146"/>
      <c r="D148" s="144"/>
      <c r="E148" s="148"/>
    </row>
    <row r="149" spans="1:5">
      <c r="A149" s="146"/>
      <c r="B149" s="143"/>
      <c r="C149" s="146"/>
      <c r="D149" s="144"/>
      <c r="E149" s="148"/>
    </row>
    <row r="150" spans="1:5">
      <c r="A150" s="146"/>
      <c r="B150" s="143"/>
      <c r="C150" s="146"/>
      <c r="D150" s="144"/>
      <c r="E150" s="148"/>
    </row>
    <row r="151" spans="1:5">
      <c r="A151" s="146"/>
      <c r="B151" s="143"/>
      <c r="C151" s="146"/>
      <c r="D151" s="144"/>
      <c r="E151" s="148"/>
    </row>
    <row r="152" spans="1:5">
      <c r="A152" s="146"/>
      <c r="B152" s="143"/>
      <c r="C152" s="146"/>
      <c r="D152" s="144"/>
      <c r="E152" s="148"/>
    </row>
    <row r="153" spans="1:5">
      <c r="A153" s="146"/>
      <c r="B153" s="143"/>
      <c r="C153" s="146"/>
      <c r="D153" s="144"/>
      <c r="E153" s="148"/>
    </row>
    <row r="154" spans="1:5">
      <c r="A154" s="146"/>
      <c r="B154" s="143"/>
      <c r="C154" s="146"/>
      <c r="D154" s="144"/>
      <c r="E154" s="148"/>
    </row>
    <row r="155" spans="1:5">
      <c r="A155" s="428"/>
      <c r="B155" s="428"/>
      <c r="C155" s="445"/>
      <c r="D155" s="446"/>
      <c r="E155" s="428"/>
    </row>
    <row r="156" spans="1:5">
      <c r="A156" s="146"/>
      <c r="B156" s="143"/>
      <c r="C156" s="146"/>
      <c r="D156" s="144"/>
      <c r="E156" s="148"/>
    </row>
    <row r="157" spans="1:5">
      <c r="A157" s="146"/>
      <c r="B157" s="143"/>
      <c r="C157" s="146"/>
      <c r="D157" s="144"/>
      <c r="E157" s="148"/>
    </row>
    <row r="158" spans="1:5">
      <c r="A158" s="146"/>
      <c r="B158" s="143"/>
      <c r="C158" s="146"/>
      <c r="D158" s="144"/>
      <c r="E158" s="148"/>
    </row>
    <row r="159" spans="1:5">
      <c r="A159" s="146"/>
      <c r="B159" s="143"/>
      <c r="C159" s="146"/>
      <c r="D159" s="144"/>
      <c r="E159" s="148"/>
    </row>
    <row r="160" spans="1:5">
      <c r="A160" s="146"/>
      <c r="B160" s="143"/>
      <c r="C160" s="146"/>
      <c r="D160" s="144"/>
      <c r="E160" s="148"/>
    </row>
    <row r="161" spans="1:5">
      <c r="A161" s="146"/>
      <c r="B161" s="143"/>
      <c r="C161" s="146"/>
      <c r="D161" s="144"/>
      <c r="E161" s="148"/>
    </row>
    <row r="162" spans="1:5">
      <c r="A162" s="146"/>
      <c r="B162" s="143"/>
      <c r="C162" s="146"/>
      <c r="D162" s="144"/>
      <c r="E162" s="148"/>
    </row>
    <row r="163" spans="1:5">
      <c r="A163" s="146"/>
      <c r="B163" s="143"/>
      <c r="C163" s="146"/>
      <c r="D163" s="144"/>
      <c r="E163" s="148"/>
    </row>
    <row r="164" spans="1:5">
      <c r="A164" s="146"/>
      <c r="B164" s="143"/>
      <c r="C164" s="146"/>
      <c r="D164" s="144"/>
      <c r="E164" s="148"/>
    </row>
    <row r="165" spans="1:5">
      <c r="A165" s="146"/>
      <c r="B165" s="143"/>
      <c r="C165" s="146"/>
      <c r="D165" s="144"/>
      <c r="E165" s="148"/>
    </row>
    <row r="166" spans="1:5">
      <c r="A166" s="146"/>
      <c r="B166" s="143"/>
      <c r="C166" s="146"/>
      <c r="D166" s="144"/>
      <c r="E166" s="148"/>
    </row>
    <row r="167" spans="1:5">
      <c r="A167" s="146"/>
      <c r="B167" s="143"/>
      <c r="C167" s="146"/>
      <c r="D167" s="144"/>
      <c r="E167" s="148"/>
    </row>
    <row r="168" spans="1:5">
      <c r="A168" s="146"/>
      <c r="B168" s="143"/>
      <c r="C168" s="146"/>
      <c r="D168" s="144"/>
      <c r="E168" s="148"/>
    </row>
    <row r="169" spans="1:5">
      <c r="A169" s="146"/>
      <c r="B169" s="143"/>
      <c r="C169" s="146"/>
      <c r="D169" s="144"/>
      <c r="E169" s="148"/>
    </row>
    <row r="170" spans="1:5">
      <c r="A170" s="146"/>
      <c r="B170" s="143"/>
      <c r="C170" s="146"/>
      <c r="D170" s="144"/>
      <c r="E170" s="148"/>
    </row>
    <row r="171" spans="1:5">
      <c r="A171" s="146"/>
      <c r="B171" s="143"/>
      <c r="C171" s="146"/>
      <c r="D171" s="144"/>
      <c r="E171" s="148"/>
    </row>
    <row r="172" spans="1:5">
      <c r="A172" s="146"/>
      <c r="B172" s="149"/>
      <c r="C172" s="146"/>
      <c r="D172" s="144"/>
      <c r="E172" s="148"/>
    </row>
    <row r="173" spans="1:5">
      <c r="A173" s="146"/>
      <c r="B173" s="143"/>
      <c r="C173" s="146"/>
      <c r="D173" s="144"/>
      <c r="E173" s="154"/>
    </row>
    <row r="174" spans="1:5">
      <c r="A174" s="146"/>
      <c r="B174" s="146"/>
      <c r="C174" s="146"/>
      <c r="D174" s="144"/>
      <c r="E174" s="154"/>
    </row>
    <row r="175" spans="1:5">
      <c r="A175" s="149"/>
      <c r="B175" s="146"/>
      <c r="C175" s="149"/>
      <c r="D175" s="156"/>
      <c r="E175" s="149"/>
    </row>
    <row r="176" spans="1:5">
      <c r="B176" s="149"/>
    </row>
  </sheetData>
  <autoFilter ref="A4:E62"/>
  <mergeCells count="3">
    <mergeCell ref="A1:E1"/>
    <mergeCell ref="A2:E2"/>
    <mergeCell ref="B3:D3"/>
  </mergeCells>
  <printOptions horizontalCentered="1"/>
  <pageMargins left="0.7" right="0.45" top="0.75" bottom="0.55000000000000004" header="0.3" footer="0.3"/>
  <pageSetup paperSize="9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60"/>
  <sheetViews>
    <sheetView view="pageBreakPreview" zoomScale="80" zoomScaleNormal="100" zoomScaleSheetLayoutView="80" workbookViewId="0">
      <pane xSplit="1" ySplit="6" topLeftCell="B7" activePane="bottomRight" state="frozen"/>
      <selection activeCell="E59" sqref="E59"/>
      <selection pane="topRight" activeCell="E59" sqref="E59"/>
      <selection pane="bottomLeft" activeCell="E59" sqref="E59"/>
      <selection pane="bottomRight" activeCell="D9" sqref="D9"/>
    </sheetView>
  </sheetViews>
  <sheetFormatPr defaultColWidth="9.109375" defaultRowHeight="13.8"/>
  <cols>
    <col min="1" max="1" width="7.5546875" style="429" customWidth="1"/>
    <col min="2" max="2" width="34.109375" style="430" customWidth="1"/>
    <col min="3" max="3" width="9.6640625" style="429" customWidth="1"/>
    <col min="4" max="5" width="12.88671875" style="464" customWidth="1"/>
    <col min="6" max="6" width="19" style="430" customWidth="1"/>
    <col min="7" max="16384" width="9.109375" style="430"/>
  </cols>
  <sheetData>
    <row r="1" spans="1:8" ht="21" customHeight="1">
      <c r="A1" s="684" t="str">
        <f>'MDS COST-SUMMARY'!A1:E1</f>
        <v>LOT NO-06, DUALIZATION OF HATTAR -HARIPUR ROAD SECTION (22 KM)</v>
      </c>
      <c r="B1" s="684"/>
      <c r="C1" s="684"/>
      <c r="D1" s="684"/>
      <c r="E1" s="684"/>
      <c r="F1" s="684"/>
    </row>
    <row r="2" spans="1:8" ht="21" customHeight="1">
      <c r="A2" s="684"/>
      <c r="B2" s="684"/>
      <c r="C2" s="684"/>
      <c r="D2" s="684"/>
      <c r="E2" s="684"/>
      <c r="F2" s="684"/>
    </row>
    <row r="3" spans="1:8" ht="25.5" customHeight="1">
      <c r="A3" s="684" t="s">
        <v>98</v>
      </c>
      <c r="B3" s="684"/>
      <c r="C3" s="684"/>
      <c r="D3" s="684"/>
      <c r="E3" s="684"/>
      <c r="F3" s="684"/>
    </row>
    <row r="4" spans="1:8" ht="14.25" customHeight="1">
      <c r="A4" s="512"/>
      <c r="B4" s="512"/>
      <c r="C4" s="512"/>
      <c r="D4" s="451"/>
      <c r="E4" s="451"/>
      <c r="F4" s="452">
        <v>43282</v>
      </c>
    </row>
    <row r="5" spans="1:8" ht="27.75" customHeight="1">
      <c r="A5" s="453" t="s">
        <v>12</v>
      </c>
      <c r="B5" s="453" t="s">
        <v>4</v>
      </c>
      <c r="C5" s="453" t="s">
        <v>14</v>
      </c>
      <c r="D5" s="454" t="s">
        <v>306</v>
      </c>
      <c r="E5" s="454" t="s">
        <v>307</v>
      </c>
      <c r="F5" s="453" t="s">
        <v>16</v>
      </c>
    </row>
    <row r="6" spans="1:8" s="39" customFormat="1" ht="18.75" customHeight="1">
      <c r="A6" s="453"/>
      <c r="B6" s="455" t="s">
        <v>308</v>
      </c>
      <c r="C6" s="453"/>
      <c r="D6" s="454"/>
      <c r="E6" s="454"/>
      <c r="F6" s="455"/>
    </row>
    <row r="7" spans="1:8" s="39" customFormat="1" ht="18.75" customHeight="1">
      <c r="A7" s="453"/>
      <c r="B7" s="455"/>
      <c r="C7" s="453"/>
      <c r="D7" s="454"/>
      <c r="E7" s="454"/>
      <c r="F7" s="455"/>
    </row>
    <row r="8" spans="1:8" s="39" customFormat="1" ht="18.75" customHeight="1">
      <c r="A8" s="453"/>
      <c r="B8" s="455" t="s">
        <v>179</v>
      </c>
      <c r="C8" s="456"/>
      <c r="D8" s="454"/>
      <c r="E8" s="454"/>
      <c r="F8" s="455"/>
      <c r="H8" s="39" t="s">
        <v>264</v>
      </c>
    </row>
    <row r="9" spans="1:8" ht="18.75" customHeight="1">
      <c r="A9" s="457">
        <v>1</v>
      </c>
      <c r="B9" s="515" t="s">
        <v>180</v>
      </c>
      <c r="C9" s="459">
        <v>1</v>
      </c>
      <c r="D9" s="460">
        <v>350000</v>
      </c>
      <c r="E9" s="460">
        <f>D9*C9</f>
        <v>350000</v>
      </c>
      <c r="F9" s="458"/>
    </row>
    <row r="10" spans="1:8" ht="18.75" customHeight="1">
      <c r="A10" s="457">
        <v>2</v>
      </c>
      <c r="B10" s="515" t="s">
        <v>394</v>
      </c>
      <c r="C10" s="459">
        <v>1</v>
      </c>
      <c r="D10" s="460">
        <v>250000</v>
      </c>
      <c r="E10" s="460">
        <f t="shared" ref="E10:E58" si="0">D10*C10</f>
        <v>250000</v>
      </c>
      <c r="F10" s="458"/>
    </row>
    <row r="11" spans="1:8" ht="18.75" customHeight="1">
      <c r="A11" s="457">
        <v>4</v>
      </c>
      <c r="B11" s="515" t="s">
        <v>182</v>
      </c>
      <c r="C11" s="459">
        <v>2</v>
      </c>
      <c r="D11" s="460">
        <v>120000</v>
      </c>
      <c r="E11" s="460">
        <f t="shared" si="0"/>
        <v>240000</v>
      </c>
      <c r="F11" s="458"/>
    </row>
    <row r="12" spans="1:8" ht="18.75" customHeight="1">
      <c r="A12" s="457">
        <v>5</v>
      </c>
      <c r="B12" s="458" t="s">
        <v>204</v>
      </c>
      <c r="C12" s="459">
        <v>1</v>
      </c>
      <c r="D12" s="460">
        <v>80000</v>
      </c>
      <c r="E12" s="460">
        <f t="shared" si="0"/>
        <v>80000</v>
      </c>
      <c r="F12" s="458"/>
    </row>
    <row r="13" spans="1:8" ht="18.75" customHeight="1">
      <c r="A13" s="457">
        <v>6</v>
      </c>
      <c r="B13" s="515" t="s">
        <v>395</v>
      </c>
      <c r="C13" s="459">
        <v>1</v>
      </c>
      <c r="D13" s="460">
        <v>60000</v>
      </c>
      <c r="E13" s="460">
        <f t="shared" si="0"/>
        <v>60000</v>
      </c>
      <c r="F13" s="458"/>
    </row>
    <row r="14" spans="1:8" ht="18.75" customHeight="1">
      <c r="A14" s="457"/>
      <c r="B14" s="455" t="s">
        <v>309</v>
      </c>
      <c r="C14" s="459"/>
      <c r="D14" s="460"/>
      <c r="E14" s="460">
        <f t="shared" si="0"/>
        <v>0</v>
      </c>
      <c r="F14" s="458"/>
    </row>
    <row r="15" spans="1:8" ht="18.75" customHeight="1">
      <c r="A15" s="457">
        <f>A13+1</f>
        <v>7</v>
      </c>
      <c r="B15" s="458" t="s">
        <v>310</v>
      </c>
      <c r="C15" s="459">
        <v>1</v>
      </c>
      <c r="D15" s="460">
        <v>60000</v>
      </c>
      <c r="E15" s="460">
        <f t="shared" si="0"/>
        <v>60000</v>
      </c>
      <c r="F15" s="458"/>
    </row>
    <row r="16" spans="1:8" ht="18.75" customHeight="1">
      <c r="A16" s="457">
        <f>A15+1</f>
        <v>8</v>
      </c>
      <c r="B16" s="458" t="s">
        <v>311</v>
      </c>
      <c r="C16" s="459">
        <v>1</v>
      </c>
      <c r="D16" s="460">
        <v>45000</v>
      </c>
      <c r="E16" s="460">
        <f t="shared" si="0"/>
        <v>45000</v>
      </c>
      <c r="F16" s="458"/>
    </row>
    <row r="17" spans="1:6" ht="18.75" customHeight="1">
      <c r="A17" s="457">
        <f t="shared" ref="A17:A39" si="1">A16+1</f>
        <v>9</v>
      </c>
      <c r="B17" s="458" t="s">
        <v>312</v>
      </c>
      <c r="C17" s="459">
        <v>1</v>
      </c>
      <c r="D17" s="460">
        <v>35000</v>
      </c>
      <c r="E17" s="460">
        <f t="shared" si="0"/>
        <v>35000</v>
      </c>
      <c r="F17" s="458"/>
    </row>
    <row r="18" spans="1:6" ht="18.75" customHeight="1">
      <c r="A18" s="457">
        <f t="shared" si="1"/>
        <v>10</v>
      </c>
      <c r="B18" s="458" t="s">
        <v>313</v>
      </c>
      <c r="C18" s="459">
        <v>1</v>
      </c>
      <c r="D18" s="460">
        <v>35000</v>
      </c>
      <c r="E18" s="460">
        <f t="shared" si="0"/>
        <v>35000</v>
      </c>
      <c r="F18" s="458"/>
    </row>
    <row r="19" spans="1:6" ht="18.75" customHeight="1">
      <c r="A19" s="457">
        <f t="shared" si="1"/>
        <v>11</v>
      </c>
      <c r="B19" s="458" t="s">
        <v>314</v>
      </c>
      <c r="C19" s="459">
        <v>1</v>
      </c>
      <c r="D19" s="460">
        <v>20000</v>
      </c>
      <c r="E19" s="460">
        <f t="shared" si="0"/>
        <v>20000</v>
      </c>
      <c r="F19" s="458"/>
    </row>
    <row r="20" spans="1:6" ht="18.75" customHeight="1">
      <c r="A20" s="457">
        <f t="shared" si="1"/>
        <v>12</v>
      </c>
      <c r="B20" s="458" t="s">
        <v>315</v>
      </c>
      <c r="C20" s="459">
        <v>1</v>
      </c>
      <c r="D20" s="460">
        <v>35000</v>
      </c>
      <c r="E20" s="460">
        <f t="shared" si="0"/>
        <v>35000</v>
      </c>
      <c r="F20" s="458"/>
    </row>
    <row r="21" spans="1:6" ht="18.75" customHeight="1">
      <c r="A21" s="457">
        <f t="shared" si="1"/>
        <v>13</v>
      </c>
      <c r="B21" s="458" t="s">
        <v>316</v>
      </c>
      <c r="C21" s="459">
        <v>1</v>
      </c>
      <c r="D21" s="460">
        <v>30000</v>
      </c>
      <c r="E21" s="460">
        <f t="shared" si="0"/>
        <v>30000</v>
      </c>
      <c r="F21" s="458"/>
    </row>
    <row r="22" spans="1:6" ht="18.75" customHeight="1">
      <c r="A22" s="457">
        <f t="shared" si="1"/>
        <v>14</v>
      </c>
      <c r="B22" s="458" t="s">
        <v>317</v>
      </c>
      <c r="C22" s="459">
        <v>2</v>
      </c>
      <c r="D22" s="460">
        <v>20000</v>
      </c>
      <c r="E22" s="460">
        <f t="shared" si="0"/>
        <v>40000</v>
      </c>
      <c r="F22" s="458"/>
    </row>
    <row r="23" spans="1:6" ht="18.75" customHeight="1">
      <c r="A23" s="457">
        <f t="shared" si="1"/>
        <v>15</v>
      </c>
      <c r="B23" s="458" t="s">
        <v>318</v>
      </c>
      <c r="C23" s="459">
        <v>2</v>
      </c>
      <c r="D23" s="460">
        <v>15000</v>
      </c>
      <c r="E23" s="460">
        <f t="shared" si="0"/>
        <v>30000</v>
      </c>
      <c r="F23" s="458"/>
    </row>
    <row r="24" spans="1:6" ht="18.75" customHeight="1">
      <c r="A24" s="457">
        <f t="shared" si="1"/>
        <v>16</v>
      </c>
      <c r="B24" s="458" t="s">
        <v>319</v>
      </c>
      <c r="C24" s="459">
        <v>1</v>
      </c>
      <c r="D24" s="460">
        <v>25000</v>
      </c>
      <c r="E24" s="460">
        <f t="shared" si="0"/>
        <v>25000</v>
      </c>
      <c r="F24" s="458"/>
    </row>
    <row r="25" spans="1:6" ht="18.75" customHeight="1">
      <c r="A25" s="457">
        <f t="shared" si="1"/>
        <v>17</v>
      </c>
      <c r="B25" s="458" t="s">
        <v>320</v>
      </c>
      <c r="C25" s="459">
        <v>0</v>
      </c>
      <c r="D25" s="460">
        <v>40000</v>
      </c>
      <c r="E25" s="460">
        <f t="shared" si="0"/>
        <v>0</v>
      </c>
      <c r="F25" s="458"/>
    </row>
    <row r="26" spans="1:6" ht="18.75" customHeight="1">
      <c r="A26" s="457">
        <f t="shared" si="1"/>
        <v>18</v>
      </c>
      <c r="B26" s="458" t="s">
        <v>321</v>
      </c>
      <c r="C26" s="459">
        <v>0</v>
      </c>
      <c r="D26" s="460">
        <v>35000</v>
      </c>
      <c r="E26" s="460">
        <f t="shared" si="0"/>
        <v>0</v>
      </c>
      <c r="F26" s="458"/>
    </row>
    <row r="27" spans="1:6" ht="18.75" customHeight="1">
      <c r="A27" s="457">
        <f t="shared" si="1"/>
        <v>19</v>
      </c>
      <c r="B27" s="458" t="s">
        <v>239</v>
      </c>
      <c r="C27" s="459">
        <v>0</v>
      </c>
      <c r="D27" s="460">
        <v>35000</v>
      </c>
      <c r="E27" s="460">
        <f t="shared" si="0"/>
        <v>0</v>
      </c>
      <c r="F27" s="458"/>
    </row>
    <row r="28" spans="1:6" ht="18.75" customHeight="1">
      <c r="A28" s="457">
        <f t="shared" si="1"/>
        <v>20</v>
      </c>
      <c r="B28" s="458" t="s">
        <v>322</v>
      </c>
      <c r="C28" s="459">
        <v>0</v>
      </c>
      <c r="D28" s="460">
        <v>15000</v>
      </c>
      <c r="E28" s="460">
        <f t="shared" si="0"/>
        <v>0</v>
      </c>
      <c r="F28" s="458"/>
    </row>
    <row r="29" spans="1:6" ht="18.75" customHeight="1">
      <c r="A29" s="457">
        <f t="shared" si="1"/>
        <v>21</v>
      </c>
      <c r="B29" s="458" t="s">
        <v>323</v>
      </c>
      <c r="C29" s="459">
        <v>0</v>
      </c>
      <c r="D29" s="460">
        <v>20000</v>
      </c>
      <c r="E29" s="460">
        <f t="shared" si="0"/>
        <v>0</v>
      </c>
      <c r="F29" s="458"/>
    </row>
    <row r="30" spans="1:6" ht="18.75" customHeight="1">
      <c r="A30" s="457">
        <f t="shared" si="1"/>
        <v>22</v>
      </c>
      <c r="B30" s="458" t="s">
        <v>324</v>
      </c>
      <c r="C30" s="459">
        <v>0</v>
      </c>
      <c r="D30" s="460">
        <v>15000</v>
      </c>
      <c r="E30" s="460">
        <f t="shared" si="0"/>
        <v>0</v>
      </c>
      <c r="F30" s="458"/>
    </row>
    <row r="31" spans="1:6" ht="18.75" customHeight="1">
      <c r="A31" s="457">
        <f t="shared" si="1"/>
        <v>23</v>
      </c>
      <c r="B31" s="458" t="s">
        <v>325</v>
      </c>
      <c r="C31" s="459">
        <v>0</v>
      </c>
      <c r="D31" s="460">
        <v>12000</v>
      </c>
      <c r="E31" s="460">
        <f t="shared" si="0"/>
        <v>0</v>
      </c>
      <c r="F31" s="458"/>
    </row>
    <row r="32" spans="1:6" ht="18.75" customHeight="1">
      <c r="A32" s="457">
        <f t="shared" si="1"/>
        <v>24</v>
      </c>
      <c r="B32" s="458" t="s">
        <v>238</v>
      </c>
      <c r="C32" s="459">
        <v>0</v>
      </c>
      <c r="D32" s="460">
        <v>12000</v>
      </c>
      <c r="E32" s="460">
        <f t="shared" si="0"/>
        <v>0</v>
      </c>
      <c r="F32" s="458"/>
    </row>
    <row r="33" spans="1:6" ht="18.75" customHeight="1">
      <c r="A33" s="457">
        <f t="shared" si="1"/>
        <v>25</v>
      </c>
      <c r="B33" s="458" t="s">
        <v>241</v>
      </c>
      <c r="C33" s="459">
        <v>0</v>
      </c>
      <c r="D33" s="460">
        <v>12000</v>
      </c>
      <c r="E33" s="460">
        <f t="shared" si="0"/>
        <v>0</v>
      </c>
      <c r="F33" s="458"/>
    </row>
    <row r="34" spans="1:6" ht="18.75" customHeight="1">
      <c r="A34" s="457">
        <f t="shared" si="1"/>
        <v>26</v>
      </c>
      <c r="B34" s="458" t="s">
        <v>326</v>
      </c>
      <c r="C34" s="459">
        <v>0</v>
      </c>
      <c r="D34" s="460">
        <v>20000</v>
      </c>
      <c r="E34" s="460">
        <f t="shared" si="0"/>
        <v>0</v>
      </c>
      <c r="F34" s="458"/>
    </row>
    <row r="35" spans="1:6" ht="18.75" customHeight="1">
      <c r="A35" s="457">
        <f t="shared" si="1"/>
        <v>27</v>
      </c>
      <c r="B35" s="458" t="s">
        <v>237</v>
      </c>
      <c r="C35" s="459">
        <v>2</v>
      </c>
      <c r="D35" s="460">
        <v>15000</v>
      </c>
      <c r="E35" s="460">
        <f t="shared" si="0"/>
        <v>30000</v>
      </c>
      <c r="F35" s="458"/>
    </row>
    <row r="36" spans="1:6" ht="18.75" customHeight="1">
      <c r="A36" s="457">
        <f t="shared" si="1"/>
        <v>28</v>
      </c>
      <c r="B36" s="458" t="s">
        <v>327</v>
      </c>
      <c r="C36" s="459">
        <v>0</v>
      </c>
      <c r="D36" s="460">
        <v>12000</v>
      </c>
      <c r="E36" s="460">
        <f t="shared" si="0"/>
        <v>0</v>
      </c>
      <c r="F36" s="458"/>
    </row>
    <row r="37" spans="1:6" ht="18.75" customHeight="1">
      <c r="A37" s="457">
        <f t="shared" si="1"/>
        <v>29</v>
      </c>
      <c r="B37" s="458" t="s">
        <v>195</v>
      </c>
      <c r="C37" s="459">
        <v>10</v>
      </c>
      <c r="D37" s="460">
        <v>16000</v>
      </c>
      <c r="E37" s="460">
        <f t="shared" si="0"/>
        <v>160000</v>
      </c>
      <c r="F37" s="458"/>
    </row>
    <row r="38" spans="1:6" ht="18.75" customHeight="1">
      <c r="A38" s="457">
        <f t="shared" si="1"/>
        <v>30</v>
      </c>
      <c r="B38" s="458" t="s">
        <v>196</v>
      </c>
      <c r="C38" s="459">
        <v>1</v>
      </c>
      <c r="D38" s="460">
        <v>12000</v>
      </c>
      <c r="E38" s="460">
        <f t="shared" si="0"/>
        <v>12000</v>
      </c>
      <c r="F38" s="458"/>
    </row>
    <row r="39" spans="1:6" ht="18.75" customHeight="1">
      <c r="A39" s="457">
        <f t="shared" si="1"/>
        <v>31</v>
      </c>
      <c r="B39" s="458" t="s">
        <v>198</v>
      </c>
      <c r="C39" s="459">
        <v>1</v>
      </c>
      <c r="D39" s="460">
        <v>12000</v>
      </c>
      <c r="E39" s="460">
        <f t="shared" si="0"/>
        <v>12000</v>
      </c>
      <c r="F39" s="458"/>
    </row>
    <row r="40" spans="1:6" ht="18.75" customHeight="1">
      <c r="A40" s="457"/>
      <c r="B40" s="455" t="s">
        <v>199</v>
      </c>
      <c r="C40" s="459"/>
      <c r="D40" s="460"/>
      <c r="E40" s="460">
        <f t="shared" si="0"/>
        <v>0</v>
      </c>
      <c r="F40" s="458"/>
    </row>
    <row r="41" spans="1:6" ht="18" customHeight="1">
      <c r="A41" s="457">
        <v>32</v>
      </c>
      <c r="B41" s="458" t="s">
        <v>57</v>
      </c>
      <c r="C41" s="459">
        <v>1</v>
      </c>
      <c r="D41" s="460">
        <v>80000</v>
      </c>
      <c r="E41" s="460">
        <f t="shared" si="0"/>
        <v>80000</v>
      </c>
      <c r="F41" s="458"/>
    </row>
    <row r="42" spans="1:6" ht="18" customHeight="1">
      <c r="A42" s="457">
        <f>A41+1</f>
        <v>33</v>
      </c>
      <c r="B42" s="515" t="s">
        <v>353</v>
      </c>
      <c r="C42" s="459">
        <v>1</v>
      </c>
      <c r="D42" s="460">
        <v>50000</v>
      </c>
      <c r="E42" s="460">
        <f t="shared" ref="E42" si="2">D42*C42</f>
        <v>50000</v>
      </c>
      <c r="F42" s="458"/>
    </row>
    <row r="43" spans="1:6" ht="18" customHeight="1">
      <c r="A43" s="457">
        <f t="shared" ref="A43:A58" si="3">A42+1</f>
        <v>34</v>
      </c>
      <c r="B43" s="515" t="s">
        <v>213</v>
      </c>
      <c r="C43" s="459">
        <v>1</v>
      </c>
      <c r="D43" s="460">
        <v>30000</v>
      </c>
      <c r="E43" s="460">
        <f t="shared" ref="E43" si="4">D43*C43</f>
        <v>30000</v>
      </c>
      <c r="F43" s="458"/>
    </row>
    <row r="44" spans="1:6" ht="18" customHeight="1">
      <c r="A44" s="457">
        <f t="shared" si="3"/>
        <v>35</v>
      </c>
      <c r="B44" s="458" t="s">
        <v>202</v>
      </c>
      <c r="C44" s="459">
        <v>1</v>
      </c>
      <c r="D44" s="460">
        <v>45000</v>
      </c>
      <c r="E44" s="460">
        <f t="shared" si="0"/>
        <v>45000</v>
      </c>
      <c r="F44" s="458"/>
    </row>
    <row r="45" spans="1:6" ht="18" customHeight="1">
      <c r="A45" s="457">
        <f t="shared" si="3"/>
        <v>36</v>
      </c>
      <c r="B45" s="458" t="s">
        <v>209</v>
      </c>
      <c r="C45" s="459">
        <v>2</v>
      </c>
      <c r="D45" s="460">
        <v>25000</v>
      </c>
      <c r="E45" s="460">
        <f t="shared" si="0"/>
        <v>50000</v>
      </c>
      <c r="F45" s="458"/>
    </row>
    <row r="46" spans="1:6" ht="18" customHeight="1">
      <c r="A46" s="457">
        <f t="shared" si="3"/>
        <v>37</v>
      </c>
      <c r="B46" s="458" t="s">
        <v>328</v>
      </c>
      <c r="C46" s="459">
        <v>0</v>
      </c>
      <c r="D46" s="460">
        <v>20000</v>
      </c>
      <c r="E46" s="460">
        <f t="shared" si="0"/>
        <v>0</v>
      </c>
      <c r="F46" s="458"/>
    </row>
    <row r="47" spans="1:6" ht="18" customHeight="1">
      <c r="A47" s="457">
        <f t="shared" si="3"/>
        <v>38</v>
      </c>
      <c r="B47" s="458" t="s">
        <v>210</v>
      </c>
      <c r="C47" s="459">
        <v>0</v>
      </c>
      <c r="D47" s="460">
        <v>15000</v>
      </c>
      <c r="E47" s="460">
        <f t="shared" si="0"/>
        <v>0</v>
      </c>
      <c r="F47" s="458"/>
    </row>
    <row r="48" spans="1:6" ht="18" customHeight="1">
      <c r="A48" s="457">
        <f t="shared" si="3"/>
        <v>39</v>
      </c>
      <c r="B48" s="515" t="s">
        <v>211</v>
      </c>
      <c r="C48" s="459">
        <v>0</v>
      </c>
      <c r="D48" s="460">
        <v>30000</v>
      </c>
      <c r="E48" s="460">
        <f t="shared" si="0"/>
        <v>0</v>
      </c>
      <c r="F48" s="458"/>
    </row>
    <row r="49" spans="1:6" ht="18" customHeight="1">
      <c r="A49" s="457">
        <f t="shared" si="3"/>
        <v>40</v>
      </c>
      <c r="B49" s="458" t="s">
        <v>213</v>
      </c>
      <c r="C49" s="459">
        <v>0</v>
      </c>
      <c r="D49" s="460">
        <v>20000</v>
      </c>
      <c r="E49" s="460">
        <f t="shared" si="0"/>
        <v>0</v>
      </c>
      <c r="F49" s="458"/>
    </row>
    <row r="50" spans="1:6" ht="18" customHeight="1">
      <c r="A50" s="457">
        <f t="shared" si="3"/>
        <v>41</v>
      </c>
      <c r="B50" s="458" t="s">
        <v>220</v>
      </c>
      <c r="C50" s="459">
        <v>0</v>
      </c>
      <c r="D50" s="460">
        <v>25000</v>
      </c>
      <c r="E50" s="460">
        <f t="shared" si="0"/>
        <v>0</v>
      </c>
      <c r="F50" s="458"/>
    </row>
    <row r="51" spans="1:6" ht="18" customHeight="1">
      <c r="A51" s="457">
        <f t="shared" si="3"/>
        <v>42</v>
      </c>
      <c r="B51" s="458" t="s">
        <v>221</v>
      </c>
      <c r="C51" s="459">
        <v>0</v>
      </c>
      <c r="D51" s="460">
        <v>25000</v>
      </c>
      <c r="E51" s="460">
        <f t="shared" si="0"/>
        <v>0</v>
      </c>
      <c r="F51" s="458"/>
    </row>
    <row r="52" spans="1:6" ht="18" customHeight="1">
      <c r="A52" s="457">
        <f t="shared" si="3"/>
        <v>43</v>
      </c>
      <c r="B52" s="458" t="s">
        <v>223</v>
      </c>
      <c r="C52" s="459">
        <v>0</v>
      </c>
      <c r="D52" s="460">
        <v>25000</v>
      </c>
      <c r="E52" s="460">
        <f t="shared" si="0"/>
        <v>0</v>
      </c>
      <c r="F52" s="458"/>
    </row>
    <row r="53" spans="1:6" ht="18" customHeight="1">
      <c r="A53" s="457">
        <f t="shared" si="3"/>
        <v>44</v>
      </c>
      <c r="B53" s="458" t="s">
        <v>329</v>
      </c>
      <c r="C53" s="459">
        <v>0</v>
      </c>
      <c r="D53" s="460">
        <v>20000</v>
      </c>
      <c r="E53" s="460">
        <f t="shared" si="0"/>
        <v>0</v>
      </c>
      <c r="F53" s="458"/>
    </row>
    <row r="54" spans="1:6" ht="18" customHeight="1">
      <c r="A54" s="457">
        <f t="shared" si="3"/>
        <v>45</v>
      </c>
      <c r="B54" s="458" t="s">
        <v>225</v>
      </c>
      <c r="C54" s="459">
        <v>0</v>
      </c>
      <c r="D54" s="460">
        <v>20000</v>
      </c>
      <c r="E54" s="460">
        <f t="shared" si="0"/>
        <v>0</v>
      </c>
      <c r="F54" s="458"/>
    </row>
    <row r="55" spans="1:6" ht="18" customHeight="1">
      <c r="A55" s="457">
        <f t="shared" si="3"/>
        <v>46</v>
      </c>
      <c r="B55" s="458" t="s">
        <v>230</v>
      </c>
      <c r="C55" s="459">
        <v>0</v>
      </c>
      <c r="D55" s="460">
        <v>20000</v>
      </c>
      <c r="E55" s="460">
        <f t="shared" si="0"/>
        <v>0</v>
      </c>
      <c r="F55" s="458"/>
    </row>
    <row r="56" spans="1:6" ht="18" customHeight="1">
      <c r="A56" s="457">
        <f t="shared" si="3"/>
        <v>47</v>
      </c>
      <c r="B56" s="458" t="s">
        <v>198</v>
      </c>
      <c r="C56" s="459">
        <v>0</v>
      </c>
      <c r="D56" s="460">
        <v>12000</v>
      </c>
      <c r="E56" s="460">
        <f t="shared" si="0"/>
        <v>0</v>
      </c>
      <c r="F56" s="458"/>
    </row>
    <row r="57" spans="1:6" ht="18" customHeight="1">
      <c r="A57" s="457">
        <f t="shared" si="3"/>
        <v>48</v>
      </c>
      <c r="B57" s="458" t="s">
        <v>233</v>
      </c>
      <c r="C57" s="459">
        <v>0</v>
      </c>
      <c r="D57" s="460">
        <v>12000</v>
      </c>
      <c r="E57" s="460">
        <f t="shared" si="0"/>
        <v>0</v>
      </c>
      <c r="F57" s="458"/>
    </row>
    <row r="58" spans="1:6" ht="18" customHeight="1" thickBot="1">
      <c r="A58" s="457">
        <f t="shared" si="3"/>
        <v>49</v>
      </c>
      <c r="B58" s="458" t="s">
        <v>234</v>
      </c>
      <c r="C58" s="459">
        <v>0</v>
      </c>
      <c r="D58" s="460">
        <v>15000</v>
      </c>
      <c r="E58" s="460">
        <f t="shared" si="0"/>
        <v>0</v>
      </c>
      <c r="F58" s="458"/>
    </row>
    <row r="59" spans="1:6" s="39" customFormat="1" ht="20.25" customHeight="1" thickTop="1" thickBot="1">
      <c r="A59" s="461"/>
      <c r="B59" s="462" t="s">
        <v>304</v>
      </c>
      <c r="C59" s="461">
        <f>SUM(C8:C58)</f>
        <v>38</v>
      </c>
      <c r="D59" s="463"/>
      <c r="E59" s="463">
        <f>SUM(E9:E58)</f>
        <v>1804000</v>
      </c>
      <c r="F59" s="462"/>
    </row>
    <row r="60" spans="1:6" s="429" customFormat="1" ht="14.4" thickTop="1">
      <c r="B60" s="430"/>
      <c r="D60" s="464"/>
      <c r="E60" s="464"/>
      <c r="F60" s="430"/>
    </row>
  </sheetData>
  <mergeCells count="3">
    <mergeCell ref="A1:F1"/>
    <mergeCell ref="A2:F2"/>
    <mergeCell ref="A3:F3"/>
  </mergeCells>
  <printOptions horizontalCentered="1"/>
  <pageMargins left="0.7" right="0.45" top="0.75" bottom="0.55000000000000004" header="0.3" footer="0.3"/>
  <pageSetup paperSize="9" scale="94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60"/>
  <sheetViews>
    <sheetView view="pageBreakPreview" zoomScale="80" zoomScaleNormal="100" zoomScaleSheetLayoutView="80" workbookViewId="0">
      <pane xSplit="1" ySplit="6" topLeftCell="B7" activePane="bottomRight" state="frozen"/>
      <selection activeCell="E59" sqref="E59"/>
      <selection pane="topRight" activeCell="E59" sqref="E59"/>
      <selection pane="bottomLeft" activeCell="E59" sqref="E59"/>
      <selection pane="bottomRight" activeCell="C59" sqref="C59"/>
    </sheetView>
  </sheetViews>
  <sheetFormatPr defaultColWidth="9.109375" defaultRowHeight="13.8"/>
  <cols>
    <col min="1" max="1" width="7.5546875" style="429" customWidth="1"/>
    <col min="2" max="2" width="34.109375" style="430" customWidth="1"/>
    <col min="3" max="3" width="9.6640625" style="429" customWidth="1"/>
    <col min="4" max="5" width="12.88671875" style="464" customWidth="1"/>
    <col min="6" max="6" width="19" style="430" customWidth="1"/>
    <col min="7" max="16384" width="9.109375" style="430"/>
  </cols>
  <sheetData>
    <row r="1" spans="1:8" ht="21" customHeight="1">
      <c r="A1" s="684" t="str">
        <f>'MDS COST-SUMMARY'!A1:E1</f>
        <v>LOT NO-06, DUALIZATION OF HATTAR -HARIPUR ROAD SECTION (22 KM)</v>
      </c>
      <c r="B1" s="684"/>
      <c r="C1" s="684"/>
      <c r="D1" s="684"/>
      <c r="E1" s="684"/>
      <c r="F1" s="684"/>
    </row>
    <row r="2" spans="1:8" ht="21" customHeight="1">
      <c r="A2" s="684"/>
      <c r="B2" s="684"/>
      <c r="C2" s="684"/>
      <c r="D2" s="684"/>
      <c r="E2" s="684"/>
      <c r="F2" s="684"/>
    </row>
    <row r="3" spans="1:8" ht="25.5" customHeight="1">
      <c r="A3" s="684" t="s">
        <v>98</v>
      </c>
      <c r="B3" s="684"/>
      <c r="C3" s="684"/>
      <c r="D3" s="684"/>
      <c r="E3" s="684"/>
      <c r="F3" s="684"/>
    </row>
    <row r="4" spans="1:8" ht="14.25" customHeight="1">
      <c r="A4" s="568"/>
      <c r="B4" s="568"/>
      <c r="C4" s="568"/>
      <c r="D4" s="451"/>
      <c r="E4" s="451"/>
      <c r="F4" s="452">
        <v>43313</v>
      </c>
    </row>
    <row r="5" spans="1:8" ht="27.75" customHeight="1">
      <c r="A5" s="453" t="s">
        <v>12</v>
      </c>
      <c r="B5" s="453" t="s">
        <v>4</v>
      </c>
      <c r="C5" s="453" t="s">
        <v>14</v>
      </c>
      <c r="D5" s="454" t="s">
        <v>306</v>
      </c>
      <c r="E5" s="454" t="s">
        <v>307</v>
      </c>
      <c r="F5" s="453" t="s">
        <v>16</v>
      </c>
    </row>
    <row r="6" spans="1:8" s="39" customFormat="1" ht="18.75" customHeight="1">
      <c r="A6" s="453"/>
      <c r="B6" s="455" t="s">
        <v>308</v>
      </c>
      <c r="C6" s="453"/>
      <c r="D6" s="454"/>
      <c r="E6" s="454"/>
      <c r="F6" s="455"/>
    </row>
    <row r="7" spans="1:8" s="39" customFormat="1" ht="18.75" customHeight="1">
      <c r="A7" s="453"/>
      <c r="B7" s="455"/>
      <c r="C7" s="453"/>
      <c r="D7" s="454"/>
      <c r="E7" s="454"/>
      <c r="F7" s="455"/>
    </row>
    <row r="8" spans="1:8" s="39" customFormat="1" ht="18.75" customHeight="1">
      <c r="A8" s="453"/>
      <c r="B8" s="455" t="s">
        <v>179</v>
      </c>
      <c r="C8" s="456"/>
      <c r="D8" s="454"/>
      <c r="E8" s="454"/>
      <c r="F8" s="455"/>
      <c r="H8" s="39" t="s">
        <v>264</v>
      </c>
    </row>
    <row r="9" spans="1:8" ht="18.75" customHeight="1">
      <c r="A9" s="457">
        <v>1</v>
      </c>
      <c r="B9" s="515" t="s">
        <v>180</v>
      </c>
      <c r="C9" s="459">
        <v>1</v>
      </c>
      <c r="D9" s="460">
        <v>350000</v>
      </c>
      <c r="E9" s="460">
        <f>D9*C9</f>
        <v>350000</v>
      </c>
      <c r="F9" s="458"/>
    </row>
    <row r="10" spans="1:8" ht="18.75" customHeight="1">
      <c r="A10" s="457">
        <v>2</v>
      </c>
      <c r="B10" s="515" t="s">
        <v>394</v>
      </c>
      <c r="C10" s="459">
        <v>1</v>
      </c>
      <c r="D10" s="460">
        <v>250000</v>
      </c>
      <c r="E10" s="460">
        <f t="shared" ref="E10:E58" si="0">D10*C10</f>
        <v>250000</v>
      </c>
      <c r="F10" s="458"/>
    </row>
    <row r="11" spans="1:8" ht="18.75" customHeight="1">
      <c r="A11" s="457">
        <v>4</v>
      </c>
      <c r="B11" s="515" t="s">
        <v>182</v>
      </c>
      <c r="C11" s="459">
        <v>2</v>
      </c>
      <c r="D11" s="460">
        <v>120000</v>
      </c>
      <c r="E11" s="460">
        <f t="shared" si="0"/>
        <v>240000</v>
      </c>
      <c r="F11" s="458"/>
    </row>
    <row r="12" spans="1:8" ht="18.75" customHeight="1">
      <c r="A12" s="457">
        <v>5</v>
      </c>
      <c r="B12" s="458" t="s">
        <v>204</v>
      </c>
      <c r="C12" s="459">
        <v>1</v>
      </c>
      <c r="D12" s="460">
        <v>80000</v>
      </c>
      <c r="E12" s="460">
        <f t="shared" si="0"/>
        <v>80000</v>
      </c>
      <c r="F12" s="458"/>
    </row>
    <row r="13" spans="1:8" ht="18.75" customHeight="1">
      <c r="A13" s="457">
        <v>6</v>
      </c>
      <c r="B13" s="515" t="s">
        <v>395</v>
      </c>
      <c r="C13" s="459">
        <v>1</v>
      </c>
      <c r="D13" s="460">
        <v>60000</v>
      </c>
      <c r="E13" s="460">
        <f t="shared" si="0"/>
        <v>60000</v>
      </c>
      <c r="F13" s="458"/>
    </row>
    <row r="14" spans="1:8" ht="18.75" customHeight="1">
      <c r="A14" s="457"/>
      <c r="B14" s="455" t="s">
        <v>309</v>
      </c>
      <c r="C14" s="459"/>
      <c r="D14" s="460"/>
      <c r="E14" s="460">
        <f t="shared" si="0"/>
        <v>0</v>
      </c>
      <c r="F14" s="458"/>
    </row>
    <row r="15" spans="1:8" ht="18.75" customHeight="1">
      <c r="A15" s="457">
        <f>A13+1</f>
        <v>7</v>
      </c>
      <c r="B15" s="458" t="s">
        <v>310</v>
      </c>
      <c r="C15" s="459">
        <v>1</v>
      </c>
      <c r="D15" s="460">
        <v>60000</v>
      </c>
      <c r="E15" s="460">
        <f t="shared" si="0"/>
        <v>60000</v>
      </c>
      <c r="F15" s="458"/>
    </row>
    <row r="16" spans="1:8" ht="18.75" customHeight="1">
      <c r="A16" s="457">
        <f>A15+1</f>
        <v>8</v>
      </c>
      <c r="B16" s="458" t="s">
        <v>311</v>
      </c>
      <c r="C16" s="459">
        <v>1</v>
      </c>
      <c r="D16" s="460">
        <v>45000</v>
      </c>
      <c r="E16" s="460">
        <f t="shared" si="0"/>
        <v>45000</v>
      </c>
      <c r="F16" s="458"/>
    </row>
    <row r="17" spans="1:6" ht="18.75" customHeight="1">
      <c r="A17" s="457">
        <f t="shared" ref="A17:A39" si="1">A16+1</f>
        <v>9</v>
      </c>
      <c r="B17" s="458" t="s">
        <v>312</v>
      </c>
      <c r="C17" s="459">
        <v>1</v>
      </c>
      <c r="D17" s="460">
        <v>35000</v>
      </c>
      <c r="E17" s="460">
        <f t="shared" si="0"/>
        <v>35000</v>
      </c>
      <c r="F17" s="458"/>
    </row>
    <row r="18" spans="1:6" ht="18.75" customHeight="1">
      <c r="A18" s="457">
        <f t="shared" si="1"/>
        <v>10</v>
      </c>
      <c r="B18" s="458" t="s">
        <v>313</v>
      </c>
      <c r="C18" s="459">
        <v>1</v>
      </c>
      <c r="D18" s="460">
        <v>35000</v>
      </c>
      <c r="E18" s="460">
        <f t="shared" si="0"/>
        <v>35000</v>
      </c>
      <c r="F18" s="458"/>
    </row>
    <row r="19" spans="1:6" ht="18.75" customHeight="1">
      <c r="A19" s="457">
        <f t="shared" si="1"/>
        <v>11</v>
      </c>
      <c r="B19" s="458" t="s">
        <v>314</v>
      </c>
      <c r="C19" s="459">
        <v>1</v>
      </c>
      <c r="D19" s="460">
        <v>20000</v>
      </c>
      <c r="E19" s="460">
        <f t="shared" si="0"/>
        <v>20000</v>
      </c>
      <c r="F19" s="458"/>
    </row>
    <row r="20" spans="1:6" ht="18.75" customHeight="1">
      <c r="A20" s="457">
        <f t="shared" si="1"/>
        <v>12</v>
      </c>
      <c r="B20" s="458" t="s">
        <v>315</v>
      </c>
      <c r="C20" s="459">
        <v>1</v>
      </c>
      <c r="D20" s="460">
        <v>35000</v>
      </c>
      <c r="E20" s="460">
        <f t="shared" si="0"/>
        <v>35000</v>
      </c>
      <c r="F20" s="458"/>
    </row>
    <row r="21" spans="1:6" ht="18.75" customHeight="1">
      <c r="A21" s="457">
        <f t="shared" si="1"/>
        <v>13</v>
      </c>
      <c r="B21" s="458" t="s">
        <v>316</v>
      </c>
      <c r="C21" s="459">
        <v>1</v>
      </c>
      <c r="D21" s="460">
        <v>30000</v>
      </c>
      <c r="E21" s="460">
        <f t="shared" si="0"/>
        <v>30000</v>
      </c>
      <c r="F21" s="458"/>
    </row>
    <row r="22" spans="1:6" ht="18.75" customHeight="1">
      <c r="A22" s="457">
        <f t="shared" si="1"/>
        <v>14</v>
      </c>
      <c r="B22" s="458" t="s">
        <v>317</v>
      </c>
      <c r="C22" s="459">
        <v>2</v>
      </c>
      <c r="D22" s="460">
        <v>20000</v>
      </c>
      <c r="E22" s="460">
        <f t="shared" si="0"/>
        <v>40000</v>
      </c>
      <c r="F22" s="458"/>
    </row>
    <row r="23" spans="1:6" ht="18.75" customHeight="1">
      <c r="A23" s="457">
        <f t="shared" si="1"/>
        <v>15</v>
      </c>
      <c r="B23" s="458" t="s">
        <v>318</v>
      </c>
      <c r="C23" s="459">
        <v>2</v>
      </c>
      <c r="D23" s="460">
        <v>15000</v>
      </c>
      <c r="E23" s="460">
        <f t="shared" si="0"/>
        <v>30000</v>
      </c>
      <c r="F23" s="458"/>
    </row>
    <row r="24" spans="1:6" ht="18.75" customHeight="1">
      <c r="A24" s="457">
        <f t="shared" si="1"/>
        <v>16</v>
      </c>
      <c r="B24" s="458" t="s">
        <v>319</v>
      </c>
      <c r="C24" s="459">
        <v>1</v>
      </c>
      <c r="D24" s="460">
        <v>25000</v>
      </c>
      <c r="E24" s="460">
        <f t="shared" si="0"/>
        <v>25000</v>
      </c>
      <c r="F24" s="458"/>
    </row>
    <row r="25" spans="1:6" ht="18.75" customHeight="1">
      <c r="A25" s="457">
        <f t="shared" si="1"/>
        <v>17</v>
      </c>
      <c r="B25" s="458" t="s">
        <v>320</v>
      </c>
      <c r="C25" s="459">
        <v>0</v>
      </c>
      <c r="D25" s="460">
        <v>40000</v>
      </c>
      <c r="E25" s="460">
        <f t="shared" si="0"/>
        <v>0</v>
      </c>
      <c r="F25" s="458"/>
    </row>
    <row r="26" spans="1:6" ht="18.75" customHeight="1">
      <c r="A26" s="457">
        <f t="shared" si="1"/>
        <v>18</v>
      </c>
      <c r="B26" s="458" t="s">
        <v>321</v>
      </c>
      <c r="C26" s="459">
        <v>0</v>
      </c>
      <c r="D26" s="460">
        <v>35000</v>
      </c>
      <c r="E26" s="460">
        <f t="shared" si="0"/>
        <v>0</v>
      </c>
      <c r="F26" s="458"/>
    </row>
    <row r="27" spans="1:6" ht="18.75" customHeight="1">
      <c r="A27" s="457">
        <f t="shared" si="1"/>
        <v>19</v>
      </c>
      <c r="B27" s="458" t="s">
        <v>239</v>
      </c>
      <c r="C27" s="459">
        <v>0</v>
      </c>
      <c r="D27" s="460">
        <v>35000</v>
      </c>
      <c r="E27" s="460">
        <f t="shared" si="0"/>
        <v>0</v>
      </c>
      <c r="F27" s="458"/>
    </row>
    <row r="28" spans="1:6" ht="18.75" customHeight="1">
      <c r="A28" s="457">
        <f t="shared" si="1"/>
        <v>20</v>
      </c>
      <c r="B28" s="458" t="s">
        <v>322</v>
      </c>
      <c r="C28" s="459">
        <v>0</v>
      </c>
      <c r="D28" s="460">
        <v>15000</v>
      </c>
      <c r="E28" s="460">
        <f t="shared" si="0"/>
        <v>0</v>
      </c>
      <c r="F28" s="458"/>
    </row>
    <row r="29" spans="1:6" ht="18.75" customHeight="1">
      <c r="A29" s="457">
        <f t="shared" si="1"/>
        <v>21</v>
      </c>
      <c r="B29" s="458" t="s">
        <v>323</v>
      </c>
      <c r="C29" s="459">
        <v>0</v>
      </c>
      <c r="D29" s="460">
        <v>20000</v>
      </c>
      <c r="E29" s="460">
        <f t="shared" si="0"/>
        <v>0</v>
      </c>
      <c r="F29" s="458"/>
    </row>
    <row r="30" spans="1:6" ht="18.75" customHeight="1">
      <c r="A30" s="457">
        <f t="shared" si="1"/>
        <v>22</v>
      </c>
      <c r="B30" s="458" t="s">
        <v>324</v>
      </c>
      <c r="C30" s="459">
        <v>0</v>
      </c>
      <c r="D30" s="460">
        <v>15000</v>
      </c>
      <c r="E30" s="460">
        <f t="shared" si="0"/>
        <v>0</v>
      </c>
      <c r="F30" s="458"/>
    </row>
    <row r="31" spans="1:6" ht="18.75" customHeight="1">
      <c r="A31" s="457">
        <f t="shared" si="1"/>
        <v>23</v>
      </c>
      <c r="B31" s="458" t="s">
        <v>325</v>
      </c>
      <c r="C31" s="459">
        <v>0</v>
      </c>
      <c r="D31" s="460">
        <v>12000</v>
      </c>
      <c r="E31" s="460">
        <f t="shared" si="0"/>
        <v>0</v>
      </c>
      <c r="F31" s="458"/>
    </row>
    <row r="32" spans="1:6" ht="18.75" customHeight="1">
      <c r="A32" s="457">
        <f t="shared" si="1"/>
        <v>24</v>
      </c>
      <c r="B32" s="458" t="s">
        <v>238</v>
      </c>
      <c r="C32" s="459">
        <v>0</v>
      </c>
      <c r="D32" s="460">
        <v>12000</v>
      </c>
      <c r="E32" s="460">
        <f t="shared" si="0"/>
        <v>0</v>
      </c>
      <c r="F32" s="458"/>
    </row>
    <row r="33" spans="1:6" ht="18.75" customHeight="1">
      <c r="A33" s="457">
        <f t="shared" si="1"/>
        <v>25</v>
      </c>
      <c r="B33" s="458" t="s">
        <v>241</v>
      </c>
      <c r="C33" s="459">
        <v>0</v>
      </c>
      <c r="D33" s="460">
        <v>12000</v>
      </c>
      <c r="E33" s="460">
        <f t="shared" si="0"/>
        <v>0</v>
      </c>
      <c r="F33" s="458"/>
    </row>
    <row r="34" spans="1:6" ht="18.75" customHeight="1">
      <c r="A34" s="457">
        <f t="shared" si="1"/>
        <v>26</v>
      </c>
      <c r="B34" s="458" t="s">
        <v>326</v>
      </c>
      <c r="C34" s="459">
        <v>0</v>
      </c>
      <c r="D34" s="460">
        <v>20000</v>
      </c>
      <c r="E34" s="460">
        <f t="shared" si="0"/>
        <v>0</v>
      </c>
      <c r="F34" s="458"/>
    </row>
    <row r="35" spans="1:6" ht="18.75" customHeight="1">
      <c r="A35" s="457">
        <f t="shared" si="1"/>
        <v>27</v>
      </c>
      <c r="B35" s="458" t="s">
        <v>237</v>
      </c>
      <c r="C35" s="459">
        <v>2</v>
      </c>
      <c r="D35" s="460">
        <v>15000</v>
      </c>
      <c r="E35" s="460">
        <f t="shared" si="0"/>
        <v>30000</v>
      </c>
      <c r="F35" s="458"/>
    </row>
    <row r="36" spans="1:6" ht="18.75" customHeight="1">
      <c r="A36" s="457">
        <f t="shared" si="1"/>
        <v>28</v>
      </c>
      <c r="B36" s="458" t="s">
        <v>327</v>
      </c>
      <c r="C36" s="459">
        <v>0</v>
      </c>
      <c r="D36" s="460">
        <v>12000</v>
      </c>
      <c r="E36" s="460">
        <f t="shared" si="0"/>
        <v>0</v>
      </c>
      <c r="F36" s="458"/>
    </row>
    <row r="37" spans="1:6" ht="18.75" customHeight="1">
      <c r="A37" s="457">
        <f t="shared" si="1"/>
        <v>29</v>
      </c>
      <c r="B37" s="458" t="s">
        <v>195</v>
      </c>
      <c r="C37" s="459">
        <v>10</v>
      </c>
      <c r="D37" s="460">
        <v>16000</v>
      </c>
      <c r="E37" s="460">
        <f t="shared" si="0"/>
        <v>160000</v>
      </c>
      <c r="F37" s="458"/>
    </row>
    <row r="38" spans="1:6" ht="18.75" customHeight="1">
      <c r="A38" s="457">
        <f t="shared" si="1"/>
        <v>30</v>
      </c>
      <c r="B38" s="458" t="s">
        <v>196</v>
      </c>
      <c r="C38" s="459">
        <v>1</v>
      </c>
      <c r="D38" s="460">
        <v>12000</v>
      </c>
      <c r="E38" s="460">
        <f t="shared" si="0"/>
        <v>12000</v>
      </c>
      <c r="F38" s="458"/>
    </row>
    <row r="39" spans="1:6" ht="18.75" customHeight="1">
      <c r="A39" s="457">
        <f t="shared" si="1"/>
        <v>31</v>
      </c>
      <c r="B39" s="458" t="s">
        <v>198</v>
      </c>
      <c r="C39" s="459">
        <v>1</v>
      </c>
      <c r="D39" s="460">
        <v>12000</v>
      </c>
      <c r="E39" s="460">
        <f t="shared" si="0"/>
        <v>12000</v>
      </c>
      <c r="F39" s="458"/>
    </row>
    <row r="40" spans="1:6" ht="18.75" customHeight="1">
      <c r="A40" s="457"/>
      <c r="B40" s="455" t="s">
        <v>199</v>
      </c>
      <c r="C40" s="459"/>
      <c r="D40" s="460"/>
      <c r="E40" s="460">
        <f t="shared" si="0"/>
        <v>0</v>
      </c>
      <c r="F40" s="458"/>
    </row>
    <row r="41" spans="1:6" ht="18" customHeight="1">
      <c r="A41" s="457">
        <v>32</v>
      </c>
      <c r="B41" s="458" t="s">
        <v>57</v>
      </c>
      <c r="C41" s="459">
        <v>1</v>
      </c>
      <c r="D41" s="460">
        <v>80000</v>
      </c>
      <c r="E41" s="460">
        <f t="shared" si="0"/>
        <v>80000</v>
      </c>
      <c r="F41" s="458"/>
    </row>
    <row r="42" spans="1:6" ht="18" customHeight="1">
      <c r="A42" s="457">
        <f>A41+1</f>
        <v>33</v>
      </c>
      <c r="B42" s="515" t="s">
        <v>353</v>
      </c>
      <c r="C42" s="459">
        <v>1</v>
      </c>
      <c r="D42" s="460">
        <v>50000</v>
      </c>
      <c r="E42" s="460">
        <f t="shared" si="0"/>
        <v>50000</v>
      </c>
      <c r="F42" s="458"/>
    </row>
    <row r="43" spans="1:6" ht="18" customHeight="1">
      <c r="A43" s="457">
        <f t="shared" ref="A43:A58" si="2">A42+1</f>
        <v>34</v>
      </c>
      <c r="B43" s="515" t="s">
        <v>213</v>
      </c>
      <c r="C43" s="459">
        <v>1</v>
      </c>
      <c r="D43" s="460">
        <v>30000</v>
      </c>
      <c r="E43" s="460">
        <f t="shared" si="0"/>
        <v>30000</v>
      </c>
      <c r="F43" s="458"/>
    </row>
    <row r="44" spans="1:6" ht="18" customHeight="1">
      <c r="A44" s="457">
        <f t="shared" si="2"/>
        <v>35</v>
      </c>
      <c r="B44" s="458" t="s">
        <v>202</v>
      </c>
      <c r="C44" s="459">
        <v>1</v>
      </c>
      <c r="D44" s="460">
        <v>45000</v>
      </c>
      <c r="E44" s="460">
        <f t="shared" si="0"/>
        <v>45000</v>
      </c>
      <c r="F44" s="458"/>
    </row>
    <row r="45" spans="1:6" ht="18" customHeight="1">
      <c r="A45" s="457">
        <f t="shared" si="2"/>
        <v>36</v>
      </c>
      <c r="B45" s="458" t="s">
        <v>209</v>
      </c>
      <c r="C45" s="459">
        <v>2</v>
      </c>
      <c r="D45" s="460">
        <v>25000</v>
      </c>
      <c r="E45" s="460">
        <f t="shared" si="0"/>
        <v>50000</v>
      </c>
      <c r="F45" s="458"/>
    </row>
    <row r="46" spans="1:6" ht="18" customHeight="1">
      <c r="A46" s="457">
        <f t="shared" si="2"/>
        <v>37</v>
      </c>
      <c r="B46" s="458" t="s">
        <v>328</v>
      </c>
      <c r="C46" s="459">
        <v>0</v>
      </c>
      <c r="D46" s="460">
        <v>20000</v>
      </c>
      <c r="E46" s="460">
        <f t="shared" si="0"/>
        <v>0</v>
      </c>
      <c r="F46" s="458"/>
    </row>
    <row r="47" spans="1:6" ht="18" customHeight="1">
      <c r="A47" s="457">
        <f t="shared" si="2"/>
        <v>38</v>
      </c>
      <c r="B47" s="458" t="s">
        <v>210</v>
      </c>
      <c r="C47" s="459">
        <v>0</v>
      </c>
      <c r="D47" s="460">
        <v>15000</v>
      </c>
      <c r="E47" s="460">
        <f t="shared" si="0"/>
        <v>0</v>
      </c>
      <c r="F47" s="458"/>
    </row>
    <row r="48" spans="1:6" ht="18" customHeight="1">
      <c r="A48" s="457">
        <f t="shared" si="2"/>
        <v>39</v>
      </c>
      <c r="B48" s="458" t="s">
        <v>211</v>
      </c>
      <c r="C48" s="459">
        <v>0</v>
      </c>
      <c r="D48" s="460">
        <v>30000</v>
      </c>
      <c r="E48" s="460">
        <f t="shared" si="0"/>
        <v>0</v>
      </c>
      <c r="F48" s="458"/>
    </row>
    <row r="49" spans="1:6" ht="18" customHeight="1">
      <c r="A49" s="457">
        <f t="shared" si="2"/>
        <v>40</v>
      </c>
      <c r="B49" s="458" t="s">
        <v>213</v>
      </c>
      <c r="C49" s="459">
        <v>0</v>
      </c>
      <c r="D49" s="460">
        <v>20000</v>
      </c>
      <c r="E49" s="460">
        <f t="shared" si="0"/>
        <v>0</v>
      </c>
      <c r="F49" s="458"/>
    </row>
    <row r="50" spans="1:6" ht="18" customHeight="1">
      <c r="A50" s="457">
        <f t="shared" si="2"/>
        <v>41</v>
      </c>
      <c r="B50" s="458" t="s">
        <v>220</v>
      </c>
      <c r="C50" s="459">
        <v>0</v>
      </c>
      <c r="D50" s="460">
        <v>25000</v>
      </c>
      <c r="E50" s="460">
        <f t="shared" si="0"/>
        <v>0</v>
      </c>
      <c r="F50" s="458"/>
    </row>
    <row r="51" spans="1:6" ht="18" customHeight="1">
      <c r="A51" s="457">
        <f t="shared" si="2"/>
        <v>42</v>
      </c>
      <c r="B51" s="458" t="s">
        <v>221</v>
      </c>
      <c r="C51" s="459">
        <v>0</v>
      </c>
      <c r="D51" s="460">
        <v>25000</v>
      </c>
      <c r="E51" s="460">
        <f t="shared" si="0"/>
        <v>0</v>
      </c>
      <c r="F51" s="458"/>
    </row>
    <row r="52" spans="1:6" ht="18" customHeight="1">
      <c r="A52" s="457">
        <f t="shared" si="2"/>
        <v>43</v>
      </c>
      <c r="B52" s="458" t="s">
        <v>223</v>
      </c>
      <c r="C52" s="459">
        <v>0</v>
      </c>
      <c r="D52" s="460">
        <v>25000</v>
      </c>
      <c r="E52" s="460">
        <f t="shared" si="0"/>
        <v>0</v>
      </c>
      <c r="F52" s="458"/>
    </row>
    <row r="53" spans="1:6" ht="18" customHeight="1">
      <c r="A53" s="457">
        <f t="shared" si="2"/>
        <v>44</v>
      </c>
      <c r="B53" s="458" t="s">
        <v>329</v>
      </c>
      <c r="C53" s="459">
        <v>0</v>
      </c>
      <c r="D53" s="460">
        <v>20000</v>
      </c>
      <c r="E53" s="460">
        <f t="shared" si="0"/>
        <v>0</v>
      </c>
      <c r="F53" s="458"/>
    </row>
    <row r="54" spans="1:6" ht="18" customHeight="1">
      <c r="A54" s="457">
        <f t="shared" si="2"/>
        <v>45</v>
      </c>
      <c r="B54" s="458" t="s">
        <v>225</v>
      </c>
      <c r="C54" s="459">
        <v>0</v>
      </c>
      <c r="D54" s="460">
        <v>20000</v>
      </c>
      <c r="E54" s="460">
        <f t="shared" si="0"/>
        <v>0</v>
      </c>
      <c r="F54" s="458"/>
    </row>
    <row r="55" spans="1:6" ht="18" customHeight="1">
      <c r="A55" s="457">
        <f t="shared" si="2"/>
        <v>46</v>
      </c>
      <c r="B55" s="458" t="s">
        <v>230</v>
      </c>
      <c r="C55" s="459">
        <v>0</v>
      </c>
      <c r="D55" s="460">
        <v>20000</v>
      </c>
      <c r="E55" s="460">
        <f t="shared" si="0"/>
        <v>0</v>
      </c>
      <c r="F55" s="458"/>
    </row>
    <row r="56" spans="1:6" ht="18" customHeight="1">
      <c r="A56" s="457">
        <f t="shared" si="2"/>
        <v>47</v>
      </c>
      <c r="B56" s="458" t="s">
        <v>198</v>
      </c>
      <c r="C56" s="459">
        <v>0</v>
      </c>
      <c r="D56" s="460">
        <v>12000</v>
      </c>
      <c r="E56" s="460">
        <f t="shared" si="0"/>
        <v>0</v>
      </c>
      <c r="F56" s="458"/>
    </row>
    <row r="57" spans="1:6" ht="18" customHeight="1">
      <c r="A57" s="457">
        <f t="shared" si="2"/>
        <v>48</v>
      </c>
      <c r="B57" s="458" t="s">
        <v>233</v>
      </c>
      <c r="C57" s="459">
        <v>0</v>
      </c>
      <c r="D57" s="460">
        <v>12000</v>
      </c>
      <c r="E57" s="460">
        <f t="shared" si="0"/>
        <v>0</v>
      </c>
      <c r="F57" s="458"/>
    </row>
    <row r="58" spans="1:6" ht="18" customHeight="1" thickBot="1">
      <c r="A58" s="457">
        <f t="shared" si="2"/>
        <v>49</v>
      </c>
      <c r="B58" s="458" t="s">
        <v>234</v>
      </c>
      <c r="C58" s="459">
        <v>0</v>
      </c>
      <c r="D58" s="460">
        <v>15000</v>
      </c>
      <c r="E58" s="460">
        <f t="shared" si="0"/>
        <v>0</v>
      </c>
      <c r="F58" s="458"/>
    </row>
    <row r="59" spans="1:6" s="39" customFormat="1" ht="20.25" customHeight="1" thickTop="1" thickBot="1">
      <c r="A59" s="461"/>
      <c r="B59" s="462" t="s">
        <v>304</v>
      </c>
      <c r="C59" s="461">
        <f>SUM(C8:C58)</f>
        <v>38</v>
      </c>
      <c r="D59" s="463"/>
      <c r="E59" s="463">
        <f>SUM(E9:E58)</f>
        <v>1804000</v>
      </c>
      <c r="F59" s="462"/>
    </row>
    <row r="60" spans="1:6" s="429" customFormat="1" ht="14.4" thickTop="1">
      <c r="B60" s="430"/>
      <c r="D60" s="464"/>
      <c r="E60" s="464"/>
      <c r="F60" s="430"/>
    </row>
  </sheetData>
  <mergeCells count="3">
    <mergeCell ref="A1:F1"/>
    <mergeCell ref="A2:F2"/>
    <mergeCell ref="A3:F3"/>
  </mergeCells>
  <printOptions horizontalCentered="1"/>
  <pageMargins left="0.7" right="0.45" top="0.75" bottom="0.55000000000000004" header="0.3" footer="0.3"/>
  <pageSetup paperSize="9" scale="94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60"/>
  <sheetViews>
    <sheetView view="pageBreakPreview" zoomScale="80" zoomScaleNormal="100" zoomScaleSheetLayoutView="80" workbookViewId="0">
      <pane xSplit="1" ySplit="6" topLeftCell="B22" activePane="bottomRight" state="frozen"/>
      <selection activeCell="E59" sqref="E59"/>
      <selection pane="topRight" activeCell="E59" sqref="E59"/>
      <selection pane="bottomLeft" activeCell="E59" sqref="E59"/>
      <selection pane="bottomRight" activeCell="E59" sqref="E59"/>
    </sheetView>
  </sheetViews>
  <sheetFormatPr defaultColWidth="9.109375" defaultRowHeight="13.8"/>
  <cols>
    <col min="1" max="1" width="7.5546875" style="429" customWidth="1"/>
    <col min="2" max="2" width="34.109375" style="430" customWidth="1"/>
    <col min="3" max="3" width="9.6640625" style="429" customWidth="1"/>
    <col min="4" max="5" width="12.88671875" style="464" customWidth="1"/>
    <col min="6" max="6" width="19" style="430" customWidth="1"/>
    <col min="7" max="16384" width="9.109375" style="430"/>
  </cols>
  <sheetData>
    <row r="1" spans="1:8" ht="21" customHeight="1">
      <c r="A1" s="684" t="str">
        <f>'MDS COST-SUMMARY'!A1:E1</f>
        <v>LOT NO-06, DUALIZATION OF HATTAR -HARIPUR ROAD SECTION (22 KM)</v>
      </c>
      <c r="B1" s="684"/>
      <c r="C1" s="684"/>
      <c r="D1" s="684"/>
      <c r="E1" s="684"/>
      <c r="F1" s="684"/>
    </row>
    <row r="2" spans="1:8" ht="21" customHeight="1">
      <c r="A2" s="684"/>
      <c r="B2" s="684"/>
      <c r="C2" s="684"/>
      <c r="D2" s="684"/>
      <c r="E2" s="684"/>
      <c r="F2" s="684"/>
    </row>
    <row r="3" spans="1:8" ht="25.5" customHeight="1">
      <c r="A3" s="684" t="s">
        <v>98</v>
      </c>
      <c r="B3" s="684"/>
      <c r="C3" s="684"/>
      <c r="D3" s="684"/>
      <c r="E3" s="684"/>
      <c r="F3" s="684"/>
    </row>
    <row r="4" spans="1:8" ht="14.25" customHeight="1">
      <c r="A4" s="568"/>
      <c r="B4" s="568"/>
      <c r="C4" s="568"/>
      <c r="D4" s="451"/>
      <c r="E4" s="451"/>
      <c r="F4" s="452">
        <v>43344</v>
      </c>
    </row>
    <row r="5" spans="1:8" ht="27.75" customHeight="1">
      <c r="A5" s="453" t="s">
        <v>12</v>
      </c>
      <c r="B5" s="453" t="s">
        <v>4</v>
      </c>
      <c r="C5" s="453" t="s">
        <v>14</v>
      </c>
      <c r="D5" s="454" t="s">
        <v>306</v>
      </c>
      <c r="E5" s="454" t="s">
        <v>307</v>
      </c>
      <c r="F5" s="453" t="s">
        <v>16</v>
      </c>
    </row>
    <row r="6" spans="1:8" s="39" customFormat="1" ht="18.75" customHeight="1">
      <c r="A6" s="453"/>
      <c r="B6" s="455" t="s">
        <v>308</v>
      </c>
      <c r="C6" s="453"/>
      <c r="D6" s="454"/>
      <c r="E6" s="454"/>
      <c r="F6" s="455"/>
    </row>
    <row r="7" spans="1:8" s="39" customFormat="1" ht="18.75" customHeight="1">
      <c r="A7" s="453"/>
      <c r="B7" s="455"/>
      <c r="C7" s="453"/>
      <c r="D7" s="454"/>
      <c r="E7" s="454"/>
      <c r="F7" s="455"/>
    </row>
    <row r="8" spans="1:8" s="39" customFormat="1" ht="18.75" customHeight="1">
      <c r="A8" s="453"/>
      <c r="B8" s="455" t="s">
        <v>179</v>
      </c>
      <c r="C8" s="456"/>
      <c r="D8" s="454"/>
      <c r="E8" s="454"/>
      <c r="F8" s="455"/>
      <c r="H8" s="39" t="s">
        <v>264</v>
      </c>
    </row>
    <row r="9" spans="1:8" ht="18.75" customHeight="1">
      <c r="A9" s="457">
        <v>1</v>
      </c>
      <c r="B9" s="515" t="s">
        <v>180</v>
      </c>
      <c r="C9" s="459">
        <v>1</v>
      </c>
      <c r="D9" s="460">
        <v>350000</v>
      </c>
      <c r="E9" s="460">
        <f>D9*C9</f>
        <v>350000</v>
      </c>
      <c r="F9" s="458"/>
    </row>
    <row r="10" spans="1:8" ht="18.75" customHeight="1">
      <c r="A10" s="457">
        <v>2</v>
      </c>
      <c r="B10" s="515" t="s">
        <v>394</v>
      </c>
      <c r="C10" s="459">
        <v>1</v>
      </c>
      <c r="D10" s="460">
        <v>250000</v>
      </c>
      <c r="E10" s="460">
        <f t="shared" ref="E10:E58" si="0">D10*C10</f>
        <v>250000</v>
      </c>
      <c r="F10" s="458"/>
    </row>
    <row r="11" spans="1:8" ht="18.75" customHeight="1">
      <c r="A11" s="457">
        <v>4</v>
      </c>
      <c r="B11" s="515" t="s">
        <v>182</v>
      </c>
      <c r="C11" s="459">
        <v>2</v>
      </c>
      <c r="D11" s="460">
        <v>120000</v>
      </c>
      <c r="E11" s="460">
        <f t="shared" si="0"/>
        <v>240000</v>
      </c>
      <c r="F11" s="458"/>
    </row>
    <row r="12" spans="1:8" ht="18.75" customHeight="1">
      <c r="A12" s="457">
        <v>5</v>
      </c>
      <c r="B12" s="458" t="s">
        <v>204</v>
      </c>
      <c r="C12" s="459">
        <v>1</v>
      </c>
      <c r="D12" s="460">
        <v>80000</v>
      </c>
      <c r="E12" s="460">
        <f t="shared" si="0"/>
        <v>80000</v>
      </c>
      <c r="F12" s="458"/>
    </row>
    <row r="13" spans="1:8" ht="18.75" customHeight="1">
      <c r="A13" s="457">
        <v>6</v>
      </c>
      <c r="B13" s="515" t="s">
        <v>395</v>
      </c>
      <c r="C13" s="459">
        <v>1</v>
      </c>
      <c r="D13" s="460">
        <v>60000</v>
      </c>
      <c r="E13" s="460">
        <f t="shared" si="0"/>
        <v>60000</v>
      </c>
      <c r="F13" s="458"/>
    </row>
    <row r="14" spans="1:8" ht="18.75" customHeight="1">
      <c r="A14" s="457"/>
      <c r="B14" s="455" t="s">
        <v>309</v>
      </c>
      <c r="C14" s="459"/>
      <c r="D14" s="460"/>
      <c r="E14" s="460">
        <f t="shared" si="0"/>
        <v>0</v>
      </c>
      <c r="F14" s="458"/>
    </row>
    <row r="15" spans="1:8" ht="18.75" customHeight="1">
      <c r="A15" s="457">
        <f>A13+1</f>
        <v>7</v>
      </c>
      <c r="B15" s="458" t="s">
        <v>310</v>
      </c>
      <c r="C15" s="459">
        <v>1</v>
      </c>
      <c r="D15" s="460">
        <v>60000</v>
      </c>
      <c r="E15" s="460">
        <f t="shared" si="0"/>
        <v>60000</v>
      </c>
      <c r="F15" s="458"/>
    </row>
    <row r="16" spans="1:8" ht="18.75" customHeight="1">
      <c r="A16" s="457">
        <f>A15+1</f>
        <v>8</v>
      </c>
      <c r="B16" s="458" t="s">
        <v>311</v>
      </c>
      <c r="C16" s="459">
        <v>1</v>
      </c>
      <c r="D16" s="460">
        <v>45000</v>
      </c>
      <c r="E16" s="460">
        <f t="shared" si="0"/>
        <v>45000</v>
      </c>
      <c r="F16" s="458"/>
    </row>
    <row r="17" spans="1:6" ht="18.75" customHeight="1">
      <c r="A17" s="457">
        <f t="shared" ref="A17:A39" si="1">A16+1</f>
        <v>9</v>
      </c>
      <c r="B17" s="458" t="s">
        <v>312</v>
      </c>
      <c r="C17" s="459">
        <v>1</v>
      </c>
      <c r="D17" s="460">
        <v>35000</v>
      </c>
      <c r="E17" s="460">
        <f t="shared" si="0"/>
        <v>35000</v>
      </c>
      <c r="F17" s="458"/>
    </row>
    <row r="18" spans="1:6" ht="18.75" customHeight="1">
      <c r="A18" s="457">
        <f t="shared" si="1"/>
        <v>10</v>
      </c>
      <c r="B18" s="458" t="s">
        <v>313</v>
      </c>
      <c r="C18" s="459">
        <v>1</v>
      </c>
      <c r="D18" s="460">
        <v>35000</v>
      </c>
      <c r="E18" s="460">
        <f t="shared" si="0"/>
        <v>35000</v>
      </c>
      <c r="F18" s="458"/>
    </row>
    <row r="19" spans="1:6" ht="18.75" customHeight="1">
      <c r="A19" s="457">
        <f t="shared" si="1"/>
        <v>11</v>
      </c>
      <c r="B19" s="458" t="s">
        <v>314</v>
      </c>
      <c r="C19" s="459">
        <v>1</v>
      </c>
      <c r="D19" s="460">
        <v>20000</v>
      </c>
      <c r="E19" s="460">
        <f t="shared" si="0"/>
        <v>20000</v>
      </c>
      <c r="F19" s="458"/>
    </row>
    <row r="20" spans="1:6" ht="18.75" customHeight="1">
      <c r="A20" s="457">
        <f t="shared" si="1"/>
        <v>12</v>
      </c>
      <c r="B20" s="458" t="s">
        <v>315</v>
      </c>
      <c r="C20" s="459">
        <v>1</v>
      </c>
      <c r="D20" s="460">
        <v>35000</v>
      </c>
      <c r="E20" s="460">
        <f t="shared" si="0"/>
        <v>35000</v>
      </c>
      <c r="F20" s="458"/>
    </row>
    <row r="21" spans="1:6" ht="18.75" customHeight="1">
      <c r="A21" s="457">
        <f t="shared" si="1"/>
        <v>13</v>
      </c>
      <c r="B21" s="458" t="s">
        <v>316</v>
      </c>
      <c r="C21" s="459">
        <v>1</v>
      </c>
      <c r="D21" s="460">
        <v>30000</v>
      </c>
      <c r="E21" s="460">
        <f t="shared" si="0"/>
        <v>30000</v>
      </c>
      <c r="F21" s="458"/>
    </row>
    <row r="22" spans="1:6" ht="18.75" customHeight="1">
      <c r="A22" s="457">
        <f t="shared" si="1"/>
        <v>14</v>
      </c>
      <c r="B22" s="458" t="s">
        <v>317</v>
      </c>
      <c r="C22" s="459">
        <v>2</v>
      </c>
      <c r="D22" s="460">
        <v>20000</v>
      </c>
      <c r="E22" s="460">
        <f t="shared" si="0"/>
        <v>40000</v>
      </c>
      <c r="F22" s="458"/>
    </row>
    <row r="23" spans="1:6" ht="18.75" customHeight="1">
      <c r="A23" s="457">
        <f t="shared" si="1"/>
        <v>15</v>
      </c>
      <c r="B23" s="458" t="s">
        <v>318</v>
      </c>
      <c r="C23" s="459">
        <v>2</v>
      </c>
      <c r="D23" s="460">
        <v>15000</v>
      </c>
      <c r="E23" s="460">
        <f t="shared" si="0"/>
        <v>30000</v>
      </c>
      <c r="F23" s="458"/>
    </row>
    <row r="24" spans="1:6" ht="18.75" customHeight="1">
      <c r="A24" s="457">
        <f t="shared" si="1"/>
        <v>16</v>
      </c>
      <c r="B24" s="458" t="s">
        <v>319</v>
      </c>
      <c r="C24" s="459">
        <v>1</v>
      </c>
      <c r="D24" s="460">
        <v>25000</v>
      </c>
      <c r="E24" s="460">
        <f t="shared" si="0"/>
        <v>25000</v>
      </c>
      <c r="F24" s="458"/>
    </row>
    <row r="25" spans="1:6" ht="18.75" customHeight="1">
      <c r="A25" s="457">
        <f t="shared" si="1"/>
        <v>17</v>
      </c>
      <c r="B25" s="458" t="s">
        <v>320</v>
      </c>
      <c r="C25" s="459">
        <v>1</v>
      </c>
      <c r="D25" s="460">
        <v>40000</v>
      </c>
      <c r="E25" s="460">
        <f t="shared" si="0"/>
        <v>40000</v>
      </c>
      <c r="F25" s="458"/>
    </row>
    <row r="26" spans="1:6" ht="18.75" customHeight="1">
      <c r="A26" s="457">
        <f t="shared" si="1"/>
        <v>18</v>
      </c>
      <c r="B26" s="458" t="s">
        <v>321</v>
      </c>
      <c r="C26" s="459">
        <v>1</v>
      </c>
      <c r="D26" s="460">
        <v>35000</v>
      </c>
      <c r="E26" s="460">
        <f t="shared" si="0"/>
        <v>35000</v>
      </c>
      <c r="F26" s="458"/>
    </row>
    <row r="27" spans="1:6" ht="18.75" customHeight="1">
      <c r="A27" s="457">
        <f t="shared" si="1"/>
        <v>19</v>
      </c>
      <c r="B27" s="458" t="s">
        <v>239</v>
      </c>
      <c r="C27" s="459">
        <v>1</v>
      </c>
      <c r="D27" s="460">
        <v>35000</v>
      </c>
      <c r="E27" s="460">
        <f t="shared" si="0"/>
        <v>35000</v>
      </c>
      <c r="F27" s="458"/>
    </row>
    <row r="28" spans="1:6" ht="18.75" customHeight="1">
      <c r="A28" s="457">
        <f t="shared" si="1"/>
        <v>20</v>
      </c>
      <c r="B28" s="458" t="s">
        <v>322</v>
      </c>
      <c r="C28" s="459">
        <v>3</v>
      </c>
      <c r="D28" s="460">
        <v>15000</v>
      </c>
      <c r="E28" s="460">
        <f t="shared" si="0"/>
        <v>45000</v>
      </c>
      <c r="F28" s="458"/>
    </row>
    <row r="29" spans="1:6" ht="18.75" customHeight="1">
      <c r="A29" s="457">
        <f t="shared" si="1"/>
        <v>21</v>
      </c>
      <c r="B29" s="458" t="s">
        <v>323</v>
      </c>
      <c r="C29" s="459">
        <v>3</v>
      </c>
      <c r="D29" s="460">
        <v>20000</v>
      </c>
      <c r="E29" s="460">
        <f t="shared" si="0"/>
        <v>60000</v>
      </c>
      <c r="F29" s="458"/>
    </row>
    <row r="30" spans="1:6" ht="18.75" customHeight="1">
      <c r="A30" s="457">
        <f t="shared" si="1"/>
        <v>22</v>
      </c>
      <c r="B30" s="458" t="s">
        <v>324</v>
      </c>
      <c r="C30" s="459">
        <v>1</v>
      </c>
      <c r="D30" s="460">
        <v>15000</v>
      </c>
      <c r="E30" s="460">
        <f t="shared" si="0"/>
        <v>15000</v>
      </c>
      <c r="F30" s="458"/>
    </row>
    <row r="31" spans="1:6" ht="18.75" customHeight="1">
      <c r="A31" s="457">
        <f t="shared" si="1"/>
        <v>23</v>
      </c>
      <c r="B31" s="458" t="s">
        <v>325</v>
      </c>
      <c r="C31" s="459">
        <v>2</v>
      </c>
      <c r="D31" s="460">
        <v>12000</v>
      </c>
      <c r="E31" s="460">
        <f t="shared" si="0"/>
        <v>24000</v>
      </c>
      <c r="F31" s="458"/>
    </row>
    <row r="32" spans="1:6" ht="18.75" customHeight="1">
      <c r="A32" s="457">
        <f t="shared" si="1"/>
        <v>24</v>
      </c>
      <c r="B32" s="458" t="s">
        <v>238</v>
      </c>
      <c r="C32" s="459">
        <v>2</v>
      </c>
      <c r="D32" s="460">
        <v>12000</v>
      </c>
      <c r="E32" s="460">
        <f t="shared" si="0"/>
        <v>24000</v>
      </c>
      <c r="F32" s="458"/>
    </row>
    <row r="33" spans="1:6" ht="18.75" customHeight="1">
      <c r="A33" s="457">
        <f t="shared" si="1"/>
        <v>25</v>
      </c>
      <c r="B33" s="458" t="s">
        <v>241</v>
      </c>
      <c r="C33" s="459">
        <v>2</v>
      </c>
      <c r="D33" s="460">
        <v>12000</v>
      </c>
      <c r="E33" s="460">
        <f t="shared" si="0"/>
        <v>24000</v>
      </c>
      <c r="F33" s="458"/>
    </row>
    <row r="34" spans="1:6" ht="18.75" customHeight="1">
      <c r="A34" s="457">
        <f t="shared" si="1"/>
        <v>26</v>
      </c>
      <c r="B34" s="458" t="s">
        <v>326</v>
      </c>
      <c r="C34" s="459">
        <v>1</v>
      </c>
      <c r="D34" s="460">
        <v>20000</v>
      </c>
      <c r="E34" s="460">
        <f t="shared" si="0"/>
        <v>20000</v>
      </c>
      <c r="F34" s="458"/>
    </row>
    <row r="35" spans="1:6" ht="18.75" customHeight="1">
      <c r="A35" s="457">
        <f t="shared" si="1"/>
        <v>27</v>
      </c>
      <c r="B35" s="458" t="s">
        <v>237</v>
      </c>
      <c r="C35" s="459">
        <v>3</v>
      </c>
      <c r="D35" s="460">
        <v>15000</v>
      </c>
      <c r="E35" s="460">
        <f t="shared" si="0"/>
        <v>45000</v>
      </c>
      <c r="F35" s="458"/>
    </row>
    <row r="36" spans="1:6" ht="18.75" customHeight="1">
      <c r="A36" s="457">
        <f t="shared" si="1"/>
        <v>28</v>
      </c>
      <c r="B36" s="458" t="s">
        <v>327</v>
      </c>
      <c r="C36" s="459">
        <v>7</v>
      </c>
      <c r="D36" s="460">
        <v>12000</v>
      </c>
      <c r="E36" s="460">
        <f t="shared" si="0"/>
        <v>84000</v>
      </c>
      <c r="F36" s="458"/>
    </row>
    <row r="37" spans="1:6" ht="18.75" customHeight="1">
      <c r="A37" s="457">
        <f t="shared" si="1"/>
        <v>29</v>
      </c>
      <c r="B37" s="458" t="s">
        <v>195</v>
      </c>
      <c r="C37" s="459">
        <v>19</v>
      </c>
      <c r="D37" s="460">
        <v>16000</v>
      </c>
      <c r="E37" s="460">
        <f t="shared" si="0"/>
        <v>304000</v>
      </c>
      <c r="F37" s="458"/>
    </row>
    <row r="38" spans="1:6" ht="18.75" customHeight="1">
      <c r="A38" s="457">
        <f t="shared" si="1"/>
        <v>30</v>
      </c>
      <c r="B38" s="458" t="s">
        <v>196</v>
      </c>
      <c r="C38" s="459">
        <v>5</v>
      </c>
      <c r="D38" s="460">
        <v>12000</v>
      </c>
      <c r="E38" s="460">
        <f t="shared" si="0"/>
        <v>60000</v>
      </c>
      <c r="F38" s="458"/>
    </row>
    <row r="39" spans="1:6" ht="18.75" customHeight="1">
      <c r="A39" s="457">
        <f t="shared" si="1"/>
        <v>31</v>
      </c>
      <c r="B39" s="458" t="s">
        <v>198</v>
      </c>
      <c r="C39" s="459">
        <v>4</v>
      </c>
      <c r="D39" s="460">
        <v>12000</v>
      </c>
      <c r="E39" s="460">
        <f t="shared" si="0"/>
        <v>48000</v>
      </c>
      <c r="F39" s="458"/>
    </row>
    <row r="40" spans="1:6" ht="18.75" customHeight="1">
      <c r="A40" s="457"/>
      <c r="B40" s="455" t="s">
        <v>199</v>
      </c>
      <c r="C40" s="459"/>
      <c r="D40" s="460"/>
      <c r="E40" s="460">
        <f t="shared" si="0"/>
        <v>0</v>
      </c>
      <c r="F40" s="458"/>
    </row>
    <row r="41" spans="1:6" ht="18" customHeight="1">
      <c r="A41" s="457">
        <v>32</v>
      </c>
      <c r="B41" s="458" t="s">
        <v>57</v>
      </c>
      <c r="C41" s="459">
        <v>1</v>
      </c>
      <c r="D41" s="460">
        <v>80000</v>
      </c>
      <c r="E41" s="460">
        <f t="shared" si="0"/>
        <v>80000</v>
      </c>
      <c r="F41" s="458"/>
    </row>
    <row r="42" spans="1:6" ht="18" customHeight="1">
      <c r="A42" s="457">
        <f>A41+1</f>
        <v>33</v>
      </c>
      <c r="B42" s="515" t="s">
        <v>353</v>
      </c>
      <c r="C42" s="459">
        <v>1</v>
      </c>
      <c r="D42" s="460">
        <v>50000</v>
      </c>
      <c r="E42" s="460">
        <f t="shared" si="0"/>
        <v>50000</v>
      </c>
      <c r="F42" s="458"/>
    </row>
    <row r="43" spans="1:6" ht="18" customHeight="1">
      <c r="A43" s="457">
        <f t="shared" ref="A43:A58" si="2">A42+1</f>
        <v>34</v>
      </c>
      <c r="B43" s="515" t="s">
        <v>213</v>
      </c>
      <c r="C43" s="459">
        <v>1</v>
      </c>
      <c r="D43" s="460">
        <v>30000</v>
      </c>
      <c r="E43" s="460">
        <f t="shared" si="0"/>
        <v>30000</v>
      </c>
      <c r="F43" s="458"/>
    </row>
    <row r="44" spans="1:6" ht="18" customHeight="1">
      <c r="A44" s="457">
        <f t="shared" si="2"/>
        <v>35</v>
      </c>
      <c r="B44" s="458" t="s">
        <v>202</v>
      </c>
      <c r="C44" s="459">
        <v>2</v>
      </c>
      <c r="D44" s="460">
        <v>45000</v>
      </c>
      <c r="E44" s="460">
        <f t="shared" si="0"/>
        <v>90000</v>
      </c>
      <c r="F44" s="458"/>
    </row>
    <row r="45" spans="1:6" ht="18" customHeight="1">
      <c r="A45" s="457">
        <f t="shared" si="2"/>
        <v>36</v>
      </c>
      <c r="B45" s="458" t="s">
        <v>209</v>
      </c>
      <c r="C45" s="459">
        <v>3</v>
      </c>
      <c r="D45" s="460">
        <v>25000</v>
      </c>
      <c r="E45" s="460">
        <f t="shared" si="0"/>
        <v>75000</v>
      </c>
      <c r="F45" s="458"/>
    </row>
    <row r="46" spans="1:6" ht="18" customHeight="1">
      <c r="A46" s="457">
        <f t="shared" si="2"/>
        <v>37</v>
      </c>
      <c r="B46" s="458" t="s">
        <v>328</v>
      </c>
      <c r="C46" s="459">
        <v>2</v>
      </c>
      <c r="D46" s="460">
        <v>20000</v>
      </c>
      <c r="E46" s="460">
        <f t="shared" si="0"/>
        <v>40000</v>
      </c>
      <c r="F46" s="458"/>
    </row>
    <row r="47" spans="1:6" ht="18" customHeight="1">
      <c r="A47" s="457">
        <f t="shared" si="2"/>
        <v>38</v>
      </c>
      <c r="B47" s="458" t="s">
        <v>210</v>
      </c>
      <c r="C47" s="459">
        <v>2</v>
      </c>
      <c r="D47" s="460">
        <v>15000</v>
      </c>
      <c r="E47" s="460">
        <f t="shared" si="0"/>
        <v>30000</v>
      </c>
      <c r="F47" s="458"/>
    </row>
    <row r="48" spans="1:6" ht="18" customHeight="1">
      <c r="A48" s="457">
        <f t="shared" si="2"/>
        <v>39</v>
      </c>
      <c r="B48" s="458" t="s">
        <v>211</v>
      </c>
      <c r="C48" s="459">
        <v>1</v>
      </c>
      <c r="D48" s="460">
        <v>30000</v>
      </c>
      <c r="E48" s="460">
        <f t="shared" si="0"/>
        <v>30000</v>
      </c>
      <c r="F48" s="458"/>
    </row>
    <row r="49" spans="1:6" ht="18" customHeight="1">
      <c r="A49" s="457">
        <f t="shared" si="2"/>
        <v>40</v>
      </c>
      <c r="B49" s="458" t="s">
        <v>213</v>
      </c>
      <c r="C49" s="459">
        <v>1</v>
      </c>
      <c r="D49" s="460">
        <v>20000</v>
      </c>
      <c r="E49" s="460">
        <f t="shared" si="0"/>
        <v>20000</v>
      </c>
      <c r="F49" s="458"/>
    </row>
    <row r="50" spans="1:6" ht="18" customHeight="1">
      <c r="A50" s="457">
        <f t="shared" si="2"/>
        <v>41</v>
      </c>
      <c r="B50" s="458" t="s">
        <v>220</v>
      </c>
      <c r="C50" s="459">
        <v>2</v>
      </c>
      <c r="D50" s="460">
        <v>25000</v>
      </c>
      <c r="E50" s="460">
        <f t="shared" si="0"/>
        <v>50000</v>
      </c>
      <c r="F50" s="458"/>
    </row>
    <row r="51" spans="1:6" ht="18" customHeight="1">
      <c r="A51" s="457">
        <f t="shared" si="2"/>
        <v>42</v>
      </c>
      <c r="B51" s="458" t="s">
        <v>221</v>
      </c>
      <c r="C51" s="459">
        <v>2</v>
      </c>
      <c r="D51" s="460">
        <v>25000</v>
      </c>
      <c r="E51" s="460">
        <f t="shared" si="0"/>
        <v>50000</v>
      </c>
      <c r="F51" s="458"/>
    </row>
    <row r="52" spans="1:6" ht="18" customHeight="1">
      <c r="A52" s="457">
        <f t="shared" si="2"/>
        <v>43</v>
      </c>
      <c r="B52" s="458" t="s">
        <v>223</v>
      </c>
      <c r="C52" s="459">
        <v>2</v>
      </c>
      <c r="D52" s="460">
        <v>25000</v>
      </c>
      <c r="E52" s="460">
        <f t="shared" si="0"/>
        <v>50000</v>
      </c>
      <c r="F52" s="458"/>
    </row>
    <row r="53" spans="1:6" ht="18" customHeight="1">
      <c r="A53" s="457">
        <f t="shared" si="2"/>
        <v>44</v>
      </c>
      <c r="B53" s="458" t="s">
        <v>329</v>
      </c>
      <c r="C53" s="459">
        <v>2</v>
      </c>
      <c r="D53" s="460">
        <v>20000</v>
      </c>
      <c r="E53" s="460">
        <f t="shared" si="0"/>
        <v>40000</v>
      </c>
      <c r="F53" s="458"/>
    </row>
    <row r="54" spans="1:6" ht="18" customHeight="1">
      <c r="A54" s="457">
        <f t="shared" si="2"/>
        <v>45</v>
      </c>
      <c r="B54" s="458" t="s">
        <v>225</v>
      </c>
      <c r="C54" s="459">
        <v>1</v>
      </c>
      <c r="D54" s="460">
        <v>20000</v>
      </c>
      <c r="E54" s="460">
        <f t="shared" si="0"/>
        <v>20000</v>
      </c>
      <c r="F54" s="458"/>
    </row>
    <row r="55" spans="1:6" ht="18" customHeight="1">
      <c r="A55" s="457">
        <f t="shared" si="2"/>
        <v>46</v>
      </c>
      <c r="B55" s="458" t="s">
        <v>230</v>
      </c>
      <c r="C55" s="459">
        <v>65</v>
      </c>
      <c r="D55" s="460">
        <v>20000</v>
      </c>
      <c r="E55" s="460">
        <f t="shared" si="0"/>
        <v>1300000</v>
      </c>
      <c r="F55" s="458"/>
    </row>
    <row r="56" spans="1:6" ht="18" customHeight="1">
      <c r="A56" s="457">
        <f t="shared" si="2"/>
        <v>47</v>
      </c>
      <c r="B56" s="458" t="s">
        <v>198</v>
      </c>
      <c r="C56" s="459">
        <v>20</v>
      </c>
      <c r="D56" s="460">
        <v>12000</v>
      </c>
      <c r="E56" s="460">
        <f t="shared" si="0"/>
        <v>240000</v>
      </c>
      <c r="F56" s="458"/>
    </row>
    <row r="57" spans="1:6" ht="18" customHeight="1">
      <c r="A57" s="457">
        <f t="shared" si="2"/>
        <v>48</v>
      </c>
      <c r="B57" s="458" t="s">
        <v>233</v>
      </c>
      <c r="C57" s="459">
        <v>50</v>
      </c>
      <c r="D57" s="460">
        <v>12000</v>
      </c>
      <c r="E57" s="460">
        <f t="shared" si="0"/>
        <v>600000</v>
      </c>
      <c r="F57" s="458"/>
    </row>
    <row r="58" spans="1:6" ht="18" customHeight="1" thickBot="1">
      <c r="A58" s="457">
        <f t="shared" si="2"/>
        <v>49</v>
      </c>
      <c r="B58" s="458" t="s">
        <v>234</v>
      </c>
      <c r="C58" s="459">
        <v>20</v>
      </c>
      <c r="D58" s="460">
        <v>15000</v>
      </c>
      <c r="E58" s="460">
        <f t="shared" si="0"/>
        <v>300000</v>
      </c>
      <c r="F58" s="458"/>
    </row>
    <row r="59" spans="1:6" s="39" customFormat="1" ht="20.25" customHeight="1" thickTop="1" thickBot="1">
      <c r="A59" s="461"/>
      <c r="B59" s="462" t="s">
        <v>304</v>
      </c>
      <c r="C59" s="461">
        <f>SUM(C8:C58)</f>
        <v>251</v>
      </c>
      <c r="D59" s="463"/>
      <c r="E59" s="463">
        <f>SUM(E9:E58)</f>
        <v>5293000</v>
      </c>
      <c r="F59" s="462"/>
    </row>
    <row r="60" spans="1:6" s="429" customFormat="1" ht="14.4" thickTop="1">
      <c r="B60" s="430"/>
      <c r="D60" s="464"/>
      <c r="E60" s="464"/>
      <c r="F60" s="430"/>
    </row>
  </sheetData>
  <mergeCells count="3">
    <mergeCell ref="A1:F1"/>
    <mergeCell ref="A2:F2"/>
    <mergeCell ref="A3:F3"/>
  </mergeCells>
  <printOptions horizontalCentered="1"/>
  <pageMargins left="0.7" right="0.45" top="0.75" bottom="0.55000000000000004" header="0.3" footer="0.3"/>
  <pageSetup paperSize="9" scale="94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60"/>
  <sheetViews>
    <sheetView view="pageBreakPreview" zoomScale="80" zoomScaleNormal="100" zoomScaleSheetLayoutView="80" workbookViewId="0">
      <pane xSplit="1" ySplit="6" topLeftCell="B21" activePane="bottomRight" state="frozen"/>
      <selection activeCell="E59" sqref="E59"/>
      <selection pane="topRight" activeCell="E59" sqref="E59"/>
      <selection pane="bottomLeft" activeCell="E59" sqref="E59"/>
      <selection pane="bottomRight" activeCell="F5" sqref="F5"/>
    </sheetView>
  </sheetViews>
  <sheetFormatPr defaultColWidth="9.109375" defaultRowHeight="13.8"/>
  <cols>
    <col min="1" max="1" width="7.5546875" style="429" customWidth="1"/>
    <col min="2" max="2" width="34.109375" style="430" customWidth="1"/>
    <col min="3" max="3" width="9.6640625" style="429" customWidth="1"/>
    <col min="4" max="5" width="12.88671875" style="464" customWidth="1"/>
    <col min="6" max="6" width="19" style="430" customWidth="1"/>
    <col min="7" max="16384" width="9.109375" style="430"/>
  </cols>
  <sheetData>
    <row r="1" spans="1:8" ht="21" customHeight="1">
      <c r="A1" s="684" t="str">
        <f>'MDS COST-SUMMARY'!A1:E1</f>
        <v>LOT NO-06, DUALIZATION OF HATTAR -HARIPUR ROAD SECTION (22 KM)</v>
      </c>
      <c r="B1" s="684"/>
      <c r="C1" s="684"/>
      <c r="D1" s="684"/>
      <c r="E1" s="684"/>
      <c r="F1" s="684"/>
    </row>
    <row r="2" spans="1:8" ht="21" customHeight="1">
      <c r="A2" s="684"/>
      <c r="B2" s="684"/>
      <c r="C2" s="684"/>
      <c r="D2" s="684"/>
      <c r="E2" s="684"/>
      <c r="F2" s="684"/>
    </row>
    <row r="3" spans="1:8" ht="25.5" customHeight="1">
      <c r="A3" s="684" t="s">
        <v>98</v>
      </c>
      <c r="B3" s="684"/>
      <c r="C3" s="684"/>
      <c r="D3" s="684"/>
      <c r="E3" s="684"/>
      <c r="F3" s="684"/>
    </row>
    <row r="4" spans="1:8" ht="14.25" customHeight="1">
      <c r="A4" s="568"/>
      <c r="B4" s="568"/>
      <c r="C4" s="568"/>
      <c r="D4" s="451"/>
      <c r="E4" s="451"/>
      <c r="F4" s="452">
        <v>43374</v>
      </c>
    </row>
    <row r="5" spans="1:8" ht="27.75" customHeight="1">
      <c r="A5" s="453" t="s">
        <v>12</v>
      </c>
      <c r="B5" s="453" t="s">
        <v>4</v>
      </c>
      <c r="C5" s="453" t="s">
        <v>14</v>
      </c>
      <c r="D5" s="454" t="s">
        <v>306</v>
      </c>
      <c r="E5" s="454" t="s">
        <v>307</v>
      </c>
      <c r="F5" s="453" t="s">
        <v>16</v>
      </c>
    </row>
    <row r="6" spans="1:8" s="39" customFormat="1" ht="18.75" customHeight="1">
      <c r="A6" s="453"/>
      <c r="B6" s="455" t="s">
        <v>308</v>
      </c>
      <c r="C6" s="453"/>
      <c r="D6" s="454"/>
      <c r="E6" s="454"/>
      <c r="F6" s="455"/>
    </row>
    <row r="7" spans="1:8" s="39" customFormat="1" ht="18.75" customHeight="1">
      <c r="A7" s="453"/>
      <c r="B7" s="455"/>
      <c r="C7" s="453"/>
      <c r="D7" s="454"/>
      <c r="E7" s="454"/>
      <c r="F7" s="455"/>
    </row>
    <row r="8" spans="1:8" s="39" customFormat="1" ht="18.75" customHeight="1">
      <c r="A8" s="453"/>
      <c r="B8" s="455" t="s">
        <v>179</v>
      </c>
      <c r="C8" s="456"/>
      <c r="D8" s="454"/>
      <c r="E8" s="454"/>
      <c r="F8" s="455"/>
      <c r="H8" s="39" t="s">
        <v>264</v>
      </c>
    </row>
    <row r="9" spans="1:8" ht="18.75" customHeight="1">
      <c r="A9" s="457">
        <v>1</v>
      </c>
      <c r="B9" s="515" t="s">
        <v>180</v>
      </c>
      <c r="C9" s="459">
        <v>1</v>
      </c>
      <c r="D9" s="460">
        <v>350000</v>
      </c>
      <c r="E9" s="460">
        <f>D9*C9</f>
        <v>350000</v>
      </c>
      <c r="F9" s="458"/>
    </row>
    <row r="10" spans="1:8" ht="18.75" customHeight="1">
      <c r="A10" s="457">
        <v>2</v>
      </c>
      <c r="B10" s="515" t="s">
        <v>394</v>
      </c>
      <c r="C10" s="459">
        <v>1</v>
      </c>
      <c r="D10" s="460">
        <v>250000</v>
      </c>
      <c r="E10" s="460">
        <f t="shared" ref="E10:E58" si="0">D10*C10</f>
        <v>250000</v>
      </c>
      <c r="F10" s="458"/>
    </row>
    <row r="11" spans="1:8" ht="18.75" customHeight="1">
      <c r="A11" s="457">
        <v>4</v>
      </c>
      <c r="B11" s="515" t="s">
        <v>182</v>
      </c>
      <c r="C11" s="459">
        <v>2</v>
      </c>
      <c r="D11" s="460">
        <v>120000</v>
      </c>
      <c r="E11" s="460">
        <f t="shared" si="0"/>
        <v>240000</v>
      </c>
      <c r="F11" s="458"/>
    </row>
    <row r="12" spans="1:8" ht="18.75" customHeight="1">
      <c r="A12" s="457">
        <v>5</v>
      </c>
      <c r="B12" s="458" t="s">
        <v>204</v>
      </c>
      <c r="C12" s="459">
        <v>1</v>
      </c>
      <c r="D12" s="460">
        <v>80000</v>
      </c>
      <c r="E12" s="460">
        <f t="shared" si="0"/>
        <v>80000</v>
      </c>
      <c r="F12" s="458"/>
    </row>
    <row r="13" spans="1:8" ht="18.75" customHeight="1">
      <c r="A13" s="457">
        <v>6</v>
      </c>
      <c r="B13" s="515" t="s">
        <v>395</v>
      </c>
      <c r="C13" s="459">
        <v>1</v>
      </c>
      <c r="D13" s="460">
        <v>60000</v>
      </c>
      <c r="E13" s="460">
        <f t="shared" si="0"/>
        <v>60000</v>
      </c>
      <c r="F13" s="458"/>
    </row>
    <row r="14" spans="1:8" ht="18.75" customHeight="1">
      <c r="A14" s="457"/>
      <c r="B14" s="455" t="s">
        <v>309</v>
      </c>
      <c r="C14" s="459"/>
      <c r="D14" s="460"/>
      <c r="E14" s="460">
        <f t="shared" si="0"/>
        <v>0</v>
      </c>
      <c r="F14" s="458"/>
    </row>
    <row r="15" spans="1:8" ht="18.75" customHeight="1">
      <c r="A15" s="457">
        <f>A13+1</f>
        <v>7</v>
      </c>
      <c r="B15" s="458" t="s">
        <v>310</v>
      </c>
      <c r="C15" s="459">
        <v>1</v>
      </c>
      <c r="D15" s="460">
        <v>60000</v>
      </c>
      <c r="E15" s="460">
        <f t="shared" si="0"/>
        <v>60000</v>
      </c>
      <c r="F15" s="458"/>
    </row>
    <row r="16" spans="1:8" ht="18.75" customHeight="1">
      <c r="A16" s="457">
        <f>A15+1</f>
        <v>8</v>
      </c>
      <c r="B16" s="458" t="s">
        <v>311</v>
      </c>
      <c r="C16" s="459">
        <v>1</v>
      </c>
      <c r="D16" s="460">
        <v>45000</v>
      </c>
      <c r="E16" s="460">
        <f t="shared" si="0"/>
        <v>45000</v>
      </c>
      <c r="F16" s="458"/>
    </row>
    <row r="17" spans="1:6" ht="18.75" customHeight="1">
      <c r="A17" s="457">
        <f t="shared" ref="A17:A39" si="1">A16+1</f>
        <v>9</v>
      </c>
      <c r="B17" s="458" t="s">
        <v>312</v>
      </c>
      <c r="C17" s="459">
        <v>1</v>
      </c>
      <c r="D17" s="460">
        <v>35000</v>
      </c>
      <c r="E17" s="460">
        <f t="shared" si="0"/>
        <v>35000</v>
      </c>
      <c r="F17" s="458"/>
    </row>
    <row r="18" spans="1:6" ht="18.75" customHeight="1">
      <c r="A18" s="457">
        <f t="shared" si="1"/>
        <v>10</v>
      </c>
      <c r="B18" s="458" t="s">
        <v>313</v>
      </c>
      <c r="C18" s="459">
        <v>1</v>
      </c>
      <c r="D18" s="460">
        <v>35000</v>
      </c>
      <c r="E18" s="460">
        <f t="shared" si="0"/>
        <v>35000</v>
      </c>
      <c r="F18" s="458"/>
    </row>
    <row r="19" spans="1:6" ht="18.75" customHeight="1">
      <c r="A19" s="457">
        <f t="shared" si="1"/>
        <v>11</v>
      </c>
      <c r="B19" s="458" t="s">
        <v>314</v>
      </c>
      <c r="C19" s="459">
        <v>1</v>
      </c>
      <c r="D19" s="460">
        <v>20000</v>
      </c>
      <c r="E19" s="460">
        <f t="shared" si="0"/>
        <v>20000</v>
      </c>
      <c r="F19" s="458"/>
    </row>
    <row r="20" spans="1:6" ht="18.75" customHeight="1">
      <c r="A20" s="457">
        <f t="shared" si="1"/>
        <v>12</v>
      </c>
      <c r="B20" s="458" t="s">
        <v>315</v>
      </c>
      <c r="C20" s="459">
        <v>1</v>
      </c>
      <c r="D20" s="460">
        <v>35000</v>
      </c>
      <c r="E20" s="460">
        <f t="shared" si="0"/>
        <v>35000</v>
      </c>
      <c r="F20" s="458"/>
    </row>
    <row r="21" spans="1:6" ht="18.75" customHeight="1">
      <c r="A21" s="457">
        <f t="shared" si="1"/>
        <v>13</v>
      </c>
      <c r="B21" s="458" t="s">
        <v>316</v>
      </c>
      <c r="C21" s="459">
        <v>1</v>
      </c>
      <c r="D21" s="460">
        <v>30000</v>
      </c>
      <c r="E21" s="460">
        <f t="shared" si="0"/>
        <v>30000</v>
      </c>
      <c r="F21" s="458"/>
    </row>
    <row r="22" spans="1:6" ht="18.75" customHeight="1">
      <c r="A22" s="457">
        <f t="shared" si="1"/>
        <v>14</v>
      </c>
      <c r="B22" s="458" t="s">
        <v>317</v>
      </c>
      <c r="C22" s="459">
        <v>2</v>
      </c>
      <c r="D22" s="460">
        <v>20000</v>
      </c>
      <c r="E22" s="460">
        <f t="shared" si="0"/>
        <v>40000</v>
      </c>
      <c r="F22" s="458"/>
    </row>
    <row r="23" spans="1:6" ht="18.75" customHeight="1">
      <c r="A23" s="457">
        <f t="shared" si="1"/>
        <v>15</v>
      </c>
      <c r="B23" s="458" t="s">
        <v>318</v>
      </c>
      <c r="C23" s="459">
        <v>2</v>
      </c>
      <c r="D23" s="460">
        <v>15000</v>
      </c>
      <c r="E23" s="460">
        <f t="shared" si="0"/>
        <v>30000</v>
      </c>
      <c r="F23" s="458"/>
    </row>
    <row r="24" spans="1:6" ht="18.75" customHeight="1">
      <c r="A24" s="457">
        <f t="shared" si="1"/>
        <v>16</v>
      </c>
      <c r="B24" s="458" t="s">
        <v>319</v>
      </c>
      <c r="C24" s="459">
        <v>1</v>
      </c>
      <c r="D24" s="460">
        <v>25000</v>
      </c>
      <c r="E24" s="460">
        <f t="shared" si="0"/>
        <v>25000</v>
      </c>
      <c r="F24" s="458"/>
    </row>
    <row r="25" spans="1:6" ht="18.75" customHeight="1">
      <c r="A25" s="457">
        <f t="shared" si="1"/>
        <v>17</v>
      </c>
      <c r="B25" s="458" t="s">
        <v>320</v>
      </c>
      <c r="C25" s="459">
        <v>1</v>
      </c>
      <c r="D25" s="460">
        <v>40000</v>
      </c>
      <c r="E25" s="460">
        <f t="shared" si="0"/>
        <v>40000</v>
      </c>
      <c r="F25" s="458"/>
    </row>
    <row r="26" spans="1:6" ht="18.75" customHeight="1">
      <c r="A26" s="457">
        <f t="shared" si="1"/>
        <v>18</v>
      </c>
      <c r="B26" s="458" t="s">
        <v>321</v>
      </c>
      <c r="C26" s="459">
        <v>1</v>
      </c>
      <c r="D26" s="460">
        <v>35000</v>
      </c>
      <c r="E26" s="460">
        <f t="shared" si="0"/>
        <v>35000</v>
      </c>
      <c r="F26" s="458"/>
    </row>
    <row r="27" spans="1:6" ht="18.75" customHeight="1">
      <c r="A27" s="457">
        <f t="shared" si="1"/>
        <v>19</v>
      </c>
      <c r="B27" s="458" t="s">
        <v>239</v>
      </c>
      <c r="C27" s="459">
        <v>1</v>
      </c>
      <c r="D27" s="460">
        <v>35000</v>
      </c>
      <c r="E27" s="460">
        <f t="shared" si="0"/>
        <v>35000</v>
      </c>
      <c r="F27" s="458"/>
    </row>
    <row r="28" spans="1:6" ht="18.75" customHeight="1">
      <c r="A28" s="457">
        <f t="shared" si="1"/>
        <v>20</v>
      </c>
      <c r="B28" s="458" t="s">
        <v>322</v>
      </c>
      <c r="C28" s="459">
        <v>3</v>
      </c>
      <c r="D28" s="460">
        <v>15000</v>
      </c>
      <c r="E28" s="460">
        <f t="shared" si="0"/>
        <v>45000</v>
      </c>
      <c r="F28" s="458"/>
    </row>
    <row r="29" spans="1:6" ht="18.75" customHeight="1">
      <c r="A29" s="457">
        <f t="shared" si="1"/>
        <v>21</v>
      </c>
      <c r="B29" s="458" t="s">
        <v>323</v>
      </c>
      <c r="C29" s="459">
        <v>3</v>
      </c>
      <c r="D29" s="460">
        <v>20000</v>
      </c>
      <c r="E29" s="460">
        <f t="shared" si="0"/>
        <v>60000</v>
      </c>
      <c r="F29" s="458"/>
    </row>
    <row r="30" spans="1:6" ht="18.75" customHeight="1">
      <c r="A30" s="457">
        <f t="shared" si="1"/>
        <v>22</v>
      </c>
      <c r="B30" s="458" t="s">
        <v>324</v>
      </c>
      <c r="C30" s="459">
        <v>1</v>
      </c>
      <c r="D30" s="460">
        <v>15000</v>
      </c>
      <c r="E30" s="460">
        <f t="shared" si="0"/>
        <v>15000</v>
      </c>
      <c r="F30" s="458"/>
    </row>
    <row r="31" spans="1:6" ht="18.75" customHeight="1">
      <c r="A31" s="457">
        <f t="shared" si="1"/>
        <v>23</v>
      </c>
      <c r="B31" s="458" t="s">
        <v>325</v>
      </c>
      <c r="C31" s="459">
        <v>2</v>
      </c>
      <c r="D31" s="460">
        <v>12000</v>
      </c>
      <c r="E31" s="460">
        <f t="shared" si="0"/>
        <v>24000</v>
      </c>
      <c r="F31" s="458"/>
    </row>
    <row r="32" spans="1:6" ht="18.75" customHeight="1">
      <c r="A32" s="457">
        <f t="shared" si="1"/>
        <v>24</v>
      </c>
      <c r="B32" s="458" t="s">
        <v>238</v>
      </c>
      <c r="C32" s="459">
        <v>2</v>
      </c>
      <c r="D32" s="460">
        <v>12000</v>
      </c>
      <c r="E32" s="460">
        <f t="shared" si="0"/>
        <v>24000</v>
      </c>
      <c r="F32" s="458"/>
    </row>
    <row r="33" spans="1:6" ht="18.75" customHeight="1">
      <c r="A33" s="457">
        <f t="shared" si="1"/>
        <v>25</v>
      </c>
      <c r="B33" s="458" t="s">
        <v>241</v>
      </c>
      <c r="C33" s="459">
        <v>2</v>
      </c>
      <c r="D33" s="460">
        <v>12000</v>
      </c>
      <c r="E33" s="460">
        <f t="shared" si="0"/>
        <v>24000</v>
      </c>
      <c r="F33" s="458"/>
    </row>
    <row r="34" spans="1:6" ht="18.75" customHeight="1">
      <c r="A34" s="457">
        <f t="shared" si="1"/>
        <v>26</v>
      </c>
      <c r="B34" s="458" t="s">
        <v>326</v>
      </c>
      <c r="C34" s="459">
        <v>1</v>
      </c>
      <c r="D34" s="460">
        <v>20000</v>
      </c>
      <c r="E34" s="460">
        <f t="shared" si="0"/>
        <v>20000</v>
      </c>
      <c r="F34" s="458"/>
    </row>
    <row r="35" spans="1:6" ht="18.75" customHeight="1">
      <c r="A35" s="457">
        <f t="shared" si="1"/>
        <v>27</v>
      </c>
      <c r="B35" s="458" t="s">
        <v>237</v>
      </c>
      <c r="C35" s="459">
        <v>3</v>
      </c>
      <c r="D35" s="460">
        <v>15000</v>
      </c>
      <c r="E35" s="460">
        <f t="shared" si="0"/>
        <v>45000</v>
      </c>
      <c r="F35" s="458"/>
    </row>
    <row r="36" spans="1:6" ht="18.75" customHeight="1">
      <c r="A36" s="457">
        <f t="shared" si="1"/>
        <v>28</v>
      </c>
      <c r="B36" s="458" t="s">
        <v>327</v>
      </c>
      <c r="C36" s="459">
        <v>7</v>
      </c>
      <c r="D36" s="460">
        <v>12000</v>
      </c>
      <c r="E36" s="460">
        <f t="shared" si="0"/>
        <v>84000</v>
      </c>
      <c r="F36" s="458"/>
    </row>
    <row r="37" spans="1:6" ht="18.75" customHeight="1">
      <c r="A37" s="457">
        <f t="shared" si="1"/>
        <v>29</v>
      </c>
      <c r="B37" s="458" t="s">
        <v>195</v>
      </c>
      <c r="C37" s="459">
        <v>19</v>
      </c>
      <c r="D37" s="460">
        <v>16000</v>
      </c>
      <c r="E37" s="460">
        <f t="shared" si="0"/>
        <v>304000</v>
      </c>
      <c r="F37" s="458"/>
    </row>
    <row r="38" spans="1:6" ht="18.75" customHeight="1">
      <c r="A38" s="457">
        <f t="shared" si="1"/>
        <v>30</v>
      </c>
      <c r="B38" s="458" t="s">
        <v>196</v>
      </c>
      <c r="C38" s="459">
        <v>5</v>
      </c>
      <c r="D38" s="460">
        <v>12000</v>
      </c>
      <c r="E38" s="460">
        <f t="shared" si="0"/>
        <v>60000</v>
      </c>
      <c r="F38" s="458"/>
    </row>
    <row r="39" spans="1:6" ht="18.75" customHeight="1">
      <c r="A39" s="457">
        <f t="shared" si="1"/>
        <v>31</v>
      </c>
      <c r="B39" s="458" t="s">
        <v>198</v>
      </c>
      <c r="C39" s="459">
        <v>4</v>
      </c>
      <c r="D39" s="460">
        <v>12000</v>
      </c>
      <c r="E39" s="460">
        <f t="shared" si="0"/>
        <v>48000</v>
      </c>
      <c r="F39" s="458"/>
    </row>
    <row r="40" spans="1:6" ht="18.75" customHeight="1">
      <c r="A40" s="457"/>
      <c r="B40" s="455" t="s">
        <v>199</v>
      </c>
      <c r="C40" s="459"/>
      <c r="D40" s="460"/>
      <c r="E40" s="460">
        <f t="shared" si="0"/>
        <v>0</v>
      </c>
      <c r="F40" s="458"/>
    </row>
    <row r="41" spans="1:6" ht="18" customHeight="1">
      <c r="A41" s="457">
        <v>32</v>
      </c>
      <c r="B41" s="458" t="s">
        <v>57</v>
      </c>
      <c r="C41" s="459">
        <v>1</v>
      </c>
      <c r="D41" s="460">
        <v>80000</v>
      </c>
      <c r="E41" s="460">
        <f t="shared" si="0"/>
        <v>80000</v>
      </c>
      <c r="F41" s="458"/>
    </row>
    <row r="42" spans="1:6" ht="18" customHeight="1">
      <c r="A42" s="457">
        <f>A41+1</f>
        <v>33</v>
      </c>
      <c r="B42" s="515" t="s">
        <v>353</v>
      </c>
      <c r="C42" s="459">
        <v>1</v>
      </c>
      <c r="D42" s="460">
        <v>50000</v>
      </c>
      <c r="E42" s="460">
        <f t="shared" si="0"/>
        <v>50000</v>
      </c>
      <c r="F42" s="458"/>
    </row>
    <row r="43" spans="1:6" ht="18" customHeight="1">
      <c r="A43" s="457">
        <f t="shared" ref="A43:A58" si="2">A42+1</f>
        <v>34</v>
      </c>
      <c r="B43" s="515" t="s">
        <v>213</v>
      </c>
      <c r="C43" s="459">
        <v>1</v>
      </c>
      <c r="D43" s="460">
        <v>30000</v>
      </c>
      <c r="E43" s="460">
        <f t="shared" si="0"/>
        <v>30000</v>
      </c>
      <c r="F43" s="458"/>
    </row>
    <row r="44" spans="1:6" ht="18" customHeight="1">
      <c r="A44" s="457">
        <f t="shared" si="2"/>
        <v>35</v>
      </c>
      <c r="B44" s="458" t="s">
        <v>202</v>
      </c>
      <c r="C44" s="459">
        <v>2</v>
      </c>
      <c r="D44" s="460">
        <v>45000</v>
      </c>
      <c r="E44" s="460">
        <f t="shared" si="0"/>
        <v>90000</v>
      </c>
      <c r="F44" s="458"/>
    </row>
    <row r="45" spans="1:6" ht="18" customHeight="1">
      <c r="A45" s="457">
        <f t="shared" si="2"/>
        <v>36</v>
      </c>
      <c r="B45" s="458" t="s">
        <v>209</v>
      </c>
      <c r="C45" s="459">
        <v>3</v>
      </c>
      <c r="D45" s="460">
        <v>25000</v>
      </c>
      <c r="E45" s="460">
        <f t="shared" si="0"/>
        <v>75000</v>
      </c>
      <c r="F45" s="458"/>
    </row>
    <row r="46" spans="1:6" ht="18" customHeight="1">
      <c r="A46" s="457">
        <f t="shared" si="2"/>
        <v>37</v>
      </c>
      <c r="B46" s="458" t="s">
        <v>328</v>
      </c>
      <c r="C46" s="459">
        <v>2</v>
      </c>
      <c r="D46" s="460">
        <v>20000</v>
      </c>
      <c r="E46" s="460">
        <f t="shared" si="0"/>
        <v>40000</v>
      </c>
      <c r="F46" s="458"/>
    </row>
    <row r="47" spans="1:6" ht="18" customHeight="1">
      <c r="A47" s="457">
        <f t="shared" si="2"/>
        <v>38</v>
      </c>
      <c r="B47" s="458" t="s">
        <v>210</v>
      </c>
      <c r="C47" s="459">
        <v>2</v>
      </c>
      <c r="D47" s="460">
        <v>15000</v>
      </c>
      <c r="E47" s="460">
        <f t="shared" si="0"/>
        <v>30000</v>
      </c>
      <c r="F47" s="458"/>
    </row>
    <row r="48" spans="1:6" ht="18" customHeight="1">
      <c r="A48" s="457">
        <f t="shared" si="2"/>
        <v>39</v>
      </c>
      <c r="B48" s="458" t="s">
        <v>211</v>
      </c>
      <c r="C48" s="459">
        <v>1</v>
      </c>
      <c r="D48" s="460">
        <v>30000</v>
      </c>
      <c r="E48" s="460">
        <f t="shared" si="0"/>
        <v>30000</v>
      </c>
      <c r="F48" s="458"/>
    </row>
    <row r="49" spans="1:6" ht="18" customHeight="1">
      <c r="A49" s="457">
        <f t="shared" si="2"/>
        <v>40</v>
      </c>
      <c r="B49" s="458" t="s">
        <v>213</v>
      </c>
      <c r="C49" s="459">
        <v>1</v>
      </c>
      <c r="D49" s="460">
        <v>20000</v>
      </c>
      <c r="E49" s="460">
        <f t="shared" si="0"/>
        <v>20000</v>
      </c>
      <c r="F49" s="458"/>
    </row>
    <row r="50" spans="1:6" ht="18" customHeight="1">
      <c r="A50" s="457">
        <f t="shared" si="2"/>
        <v>41</v>
      </c>
      <c r="B50" s="458" t="s">
        <v>220</v>
      </c>
      <c r="C50" s="459">
        <v>2</v>
      </c>
      <c r="D50" s="460">
        <v>25000</v>
      </c>
      <c r="E50" s="460">
        <f t="shared" si="0"/>
        <v>50000</v>
      </c>
      <c r="F50" s="458"/>
    </row>
    <row r="51" spans="1:6" ht="18" customHeight="1">
      <c r="A51" s="457">
        <f t="shared" si="2"/>
        <v>42</v>
      </c>
      <c r="B51" s="458" t="s">
        <v>221</v>
      </c>
      <c r="C51" s="459">
        <v>2</v>
      </c>
      <c r="D51" s="460">
        <v>25000</v>
      </c>
      <c r="E51" s="460">
        <f t="shared" si="0"/>
        <v>50000</v>
      </c>
      <c r="F51" s="458"/>
    </row>
    <row r="52" spans="1:6" ht="18" customHeight="1">
      <c r="A52" s="457">
        <f t="shared" si="2"/>
        <v>43</v>
      </c>
      <c r="B52" s="458" t="s">
        <v>223</v>
      </c>
      <c r="C52" s="459">
        <v>2</v>
      </c>
      <c r="D52" s="460">
        <v>25000</v>
      </c>
      <c r="E52" s="460">
        <f t="shared" si="0"/>
        <v>50000</v>
      </c>
      <c r="F52" s="458"/>
    </row>
    <row r="53" spans="1:6" ht="18" customHeight="1">
      <c r="A53" s="457">
        <f t="shared" si="2"/>
        <v>44</v>
      </c>
      <c r="B53" s="458" t="s">
        <v>329</v>
      </c>
      <c r="C53" s="459">
        <v>2</v>
      </c>
      <c r="D53" s="460">
        <v>20000</v>
      </c>
      <c r="E53" s="460">
        <f t="shared" si="0"/>
        <v>40000</v>
      </c>
      <c r="F53" s="458"/>
    </row>
    <row r="54" spans="1:6" ht="18" customHeight="1">
      <c r="A54" s="457">
        <f t="shared" si="2"/>
        <v>45</v>
      </c>
      <c r="B54" s="458" t="s">
        <v>225</v>
      </c>
      <c r="C54" s="459">
        <v>1</v>
      </c>
      <c r="D54" s="460">
        <v>20000</v>
      </c>
      <c r="E54" s="460">
        <f t="shared" si="0"/>
        <v>20000</v>
      </c>
      <c r="F54" s="458"/>
    </row>
    <row r="55" spans="1:6" ht="18" customHeight="1">
      <c r="A55" s="457">
        <f t="shared" si="2"/>
        <v>46</v>
      </c>
      <c r="B55" s="458" t="s">
        <v>230</v>
      </c>
      <c r="C55" s="459">
        <v>65</v>
      </c>
      <c r="D55" s="460">
        <v>20000</v>
      </c>
      <c r="E55" s="460">
        <f t="shared" si="0"/>
        <v>1300000</v>
      </c>
      <c r="F55" s="458"/>
    </row>
    <row r="56" spans="1:6" ht="18" customHeight="1">
      <c r="A56" s="457">
        <f t="shared" si="2"/>
        <v>47</v>
      </c>
      <c r="B56" s="458" t="s">
        <v>198</v>
      </c>
      <c r="C56" s="459">
        <v>20</v>
      </c>
      <c r="D56" s="460">
        <v>12000</v>
      </c>
      <c r="E56" s="460">
        <f t="shared" si="0"/>
        <v>240000</v>
      </c>
      <c r="F56" s="458"/>
    </row>
    <row r="57" spans="1:6" ht="18" customHeight="1">
      <c r="A57" s="457">
        <f t="shared" si="2"/>
        <v>48</v>
      </c>
      <c r="B57" s="458" t="s">
        <v>233</v>
      </c>
      <c r="C57" s="459">
        <v>50</v>
      </c>
      <c r="D57" s="460">
        <v>12000</v>
      </c>
      <c r="E57" s="460">
        <f t="shared" si="0"/>
        <v>600000</v>
      </c>
      <c r="F57" s="458"/>
    </row>
    <row r="58" spans="1:6" ht="18" customHeight="1" thickBot="1">
      <c r="A58" s="457">
        <f t="shared" si="2"/>
        <v>49</v>
      </c>
      <c r="B58" s="458" t="s">
        <v>234</v>
      </c>
      <c r="C58" s="459">
        <v>20</v>
      </c>
      <c r="D58" s="460">
        <v>15000</v>
      </c>
      <c r="E58" s="460">
        <f t="shared" si="0"/>
        <v>300000</v>
      </c>
      <c r="F58" s="458"/>
    </row>
    <row r="59" spans="1:6" s="39" customFormat="1" ht="20.25" customHeight="1" thickTop="1" thickBot="1">
      <c r="A59" s="461"/>
      <c r="B59" s="462" t="s">
        <v>304</v>
      </c>
      <c r="C59" s="461">
        <f>SUM(C8:C58)</f>
        <v>251</v>
      </c>
      <c r="D59" s="463"/>
      <c r="E59" s="463">
        <f>SUM(E9:E58)</f>
        <v>5293000</v>
      </c>
      <c r="F59" s="462"/>
    </row>
    <row r="60" spans="1:6" s="429" customFormat="1" ht="14.4" thickTop="1">
      <c r="B60" s="430"/>
      <c r="D60" s="464"/>
      <c r="E60" s="464"/>
      <c r="F60" s="430"/>
    </row>
  </sheetData>
  <mergeCells count="3">
    <mergeCell ref="A1:F1"/>
    <mergeCell ref="A2:F2"/>
    <mergeCell ref="A3:F3"/>
  </mergeCells>
  <printOptions horizontalCentered="1"/>
  <pageMargins left="0.7" right="0.45" top="0.75" bottom="0.55000000000000004" header="0.3" footer="0.3"/>
  <pageSetup paperSize="9" scale="94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60"/>
  <sheetViews>
    <sheetView view="pageBreakPreview" zoomScale="80" zoomScaleNormal="100" zoomScaleSheetLayoutView="80" workbookViewId="0">
      <pane xSplit="1" ySplit="6" topLeftCell="B18" activePane="bottomRight" state="frozen"/>
      <selection activeCell="E59" sqref="E59"/>
      <selection pane="topRight" activeCell="E59" sqref="E59"/>
      <selection pane="bottomLeft" activeCell="E59" sqref="E59"/>
      <selection pane="bottomRight" activeCell="F5" sqref="F5"/>
    </sheetView>
  </sheetViews>
  <sheetFormatPr defaultColWidth="9.109375" defaultRowHeight="13.8"/>
  <cols>
    <col min="1" max="1" width="7.5546875" style="429" customWidth="1"/>
    <col min="2" max="2" width="34.109375" style="430" customWidth="1"/>
    <col min="3" max="3" width="9.6640625" style="429" customWidth="1"/>
    <col min="4" max="5" width="12.88671875" style="464" customWidth="1"/>
    <col min="6" max="6" width="19" style="430" customWidth="1"/>
    <col min="7" max="16384" width="9.109375" style="430"/>
  </cols>
  <sheetData>
    <row r="1" spans="1:8" ht="21" customHeight="1">
      <c r="A1" s="684" t="str">
        <f>'MDS COST-SUMMARY'!A1:E1</f>
        <v>LOT NO-06, DUALIZATION OF HATTAR -HARIPUR ROAD SECTION (22 KM)</v>
      </c>
      <c r="B1" s="684"/>
      <c r="C1" s="684"/>
      <c r="D1" s="684"/>
      <c r="E1" s="684"/>
      <c r="F1" s="684"/>
    </row>
    <row r="2" spans="1:8" ht="21" customHeight="1">
      <c r="A2" s="684"/>
      <c r="B2" s="684"/>
      <c r="C2" s="684"/>
      <c r="D2" s="684"/>
      <c r="E2" s="684"/>
      <c r="F2" s="684"/>
    </row>
    <row r="3" spans="1:8" ht="25.5" customHeight="1">
      <c r="A3" s="684" t="s">
        <v>98</v>
      </c>
      <c r="B3" s="684"/>
      <c r="C3" s="684"/>
      <c r="D3" s="684"/>
      <c r="E3" s="684"/>
      <c r="F3" s="684"/>
    </row>
    <row r="4" spans="1:8" ht="14.25" customHeight="1">
      <c r="A4" s="568"/>
      <c r="B4" s="568"/>
      <c r="C4" s="568"/>
      <c r="D4" s="451"/>
      <c r="E4" s="451"/>
      <c r="F4" s="452">
        <v>43405</v>
      </c>
    </row>
    <row r="5" spans="1:8" ht="27.75" customHeight="1">
      <c r="A5" s="453" t="s">
        <v>12</v>
      </c>
      <c r="B5" s="453" t="s">
        <v>4</v>
      </c>
      <c r="C5" s="453" t="s">
        <v>14</v>
      </c>
      <c r="D5" s="454" t="s">
        <v>306</v>
      </c>
      <c r="E5" s="454" t="s">
        <v>307</v>
      </c>
      <c r="F5" s="453" t="s">
        <v>16</v>
      </c>
    </row>
    <row r="6" spans="1:8" s="39" customFormat="1" ht="18.75" customHeight="1">
      <c r="A6" s="453"/>
      <c r="B6" s="455" t="s">
        <v>308</v>
      </c>
      <c r="C6" s="453"/>
      <c r="D6" s="454"/>
      <c r="E6" s="454"/>
      <c r="F6" s="455"/>
    </row>
    <row r="7" spans="1:8" s="39" customFormat="1" ht="18.75" customHeight="1">
      <c r="A7" s="453"/>
      <c r="B7" s="455"/>
      <c r="C7" s="453"/>
      <c r="D7" s="454"/>
      <c r="E7" s="454"/>
      <c r="F7" s="455"/>
    </row>
    <row r="8" spans="1:8" s="39" customFormat="1" ht="18.75" customHeight="1">
      <c r="A8" s="453"/>
      <c r="B8" s="455" t="s">
        <v>179</v>
      </c>
      <c r="C8" s="456"/>
      <c r="D8" s="454"/>
      <c r="E8" s="454"/>
      <c r="F8" s="455"/>
      <c r="H8" s="39" t="s">
        <v>264</v>
      </c>
    </row>
    <row r="9" spans="1:8" ht="18.75" customHeight="1">
      <c r="A9" s="457">
        <v>1</v>
      </c>
      <c r="B9" s="515" t="s">
        <v>180</v>
      </c>
      <c r="C9" s="459">
        <v>1</v>
      </c>
      <c r="D9" s="460">
        <v>350000</v>
      </c>
      <c r="E9" s="460">
        <f>D9*C9</f>
        <v>350000</v>
      </c>
      <c r="F9" s="458"/>
    </row>
    <row r="10" spans="1:8" ht="18.75" customHeight="1">
      <c r="A10" s="457">
        <v>2</v>
      </c>
      <c r="B10" s="515" t="s">
        <v>394</v>
      </c>
      <c r="C10" s="459">
        <v>1</v>
      </c>
      <c r="D10" s="460">
        <v>250000</v>
      </c>
      <c r="E10" s="460">
        <f t="shared" ref="E10:E58" si="0">D10*C10</f>
        <v>250000</v>
      </c>
      <c r="F10" s="458"/>
    </row>
    <row r="11" spans="1:8" ht="18.75" customHeight="1">
      <c r="A11" s="457">
        <v>4</v>
      </c>
      <c r="B11" s="515" t="s">
        <v>182</v>
      </c>
      <c r="C11" s="459">
        <v>2</v>
      </c>
      <c r="D11" s="460">
        <v>120000</v>
      </c>
      <c r="E11" s="460">
        <f t="shared" si="0"/>
        <v>240000</v>
      </c>
      <c r="F11" s="458"/>
    </row>
    <row r="12" spans="1:8" ht="18.75" customHeight="1">
      <c r="A12" s="457">
        <v>5</v>
      </c>
      <c r="B12" s="458" t="s">
        <v>204</v>
      </c>
      <c r="C12" s="459">
        <v>1</v>
      </c>
      <c r="D12" s="460">
        <v>80000</v>
      </c>
      <c r="E12" s="460">
        <f t="shared" si="0"/>
        <v>80000</v>
      </c>
      <c r="F12" s="458"/>
    </row>
    <row r="13" spans="1:8" ht="18.75" customHeight="1">
      <c r="A13" s="457">
        <v>6</v>
      </c>
      <c r="B13" s="515" t="s">
        <v>395</v>
      </c>
      <c r="C13" s="459">
        <v>1</v>
      </c>
      <c r="D13" s="460">
        <v>60000</v>
      </c>
      <c r="E13" s="460">
        <f t="shared" si="0"/>
        <v>60000</v>
      </c>
      <c r="F13" s="458"/>
    </row>
    <row r="14" spans="1:8" ht="18.75" customHeight="1">
      <c r="A14" s="457"/>
      <c r="B14" s="455" t="s">
        <v>309</v>
      </c>
      <c r="C14" s="459"/>
      <c r="D14" s="460"/>
      <c r="E14" s="460">
        <f t="shared" si="0"/>
        <v>0</v>
      </c>
      <c r="F14" s="458"/>
    </row>
    <row r="15" spans="1:8" ht="18.75" customHeight="1">
      <c r="A15" s="457">
        <f>A13+1</f>
        <v>7</v>
      </c>
      <c r="B15" s="458" t="s">
        <v>310</v>
      </c>
      <c r="C15" s="459">
        <v>1</v>
      </c>
      <c r="D15" s="460">
        <v>60000</v>
      </c>
      <c r="E15" s="460">
        <f t="shared" si="0"/>
        <v>60000</v>
      </c>
      <c r="F15" s="458"/>
    </row>
    <row r="16" spans="1:8" ht="18.75" customHeight="1">
      <c r="A16" s="457">
        <f>A15+1</f>
        <v>8</v>
      </c>
      <c r="B16" s="458" t="s">
        <v>311</v>
      </c>
      <c r="C16" s="459">
        <v>1</v>
      </c>
      <c r="D16" s="460">
        <v>45000</v>
      </c>
      <c r="E16" s="460">
        <f t="shared" si="0"/>
        <v>45000</v>
      </c>
      <c r="F16" s="458"/>
    </row>
    <row r="17" spans="1:6" ht="18.75" customHeight="1">
      <c r="A17" s="457">
        <f t="shared" ref="A17:A39" si="1">A16+1</f>
        <v>9</v>
      </c>
      <c r="B17" s="458" t="s">
        <v>312</v>
      </c>
      <c r="C17" s="459">
        <v>1</v>
      </c>
      <c r="D17" s="460">
        <v>35000</v>
      </c>
      <c r="E17" s="460">
        <f t="shared" si="0"/>
        <v>35000</v>
      </c>
      <c r="F17" s="458"/>
    </row>
    <row r="18" spans="1:6" ht="18.75" customHeight="1">
      <c r="A18" s="457">
        <f t="shared" si="1"/>
        <v>10</v>
      </c>
      <c r="B18" s="458" t="s">
        <v>313</v>
      </c>
      <c r="C18" s="459">
        <v>1</v>
      </c>
      <c r="D18" s="460">
        <v>35000</v>
      </c>
      <c r="E18" s="460">
        <f t="shared" si="0"/>
        <v>35000</v>
      </c>
      <c r="F18" s="458"/>
    </row>
    <row r="19" spans="1:6" ht="18.75" customHeight="1">
      <c r="A19" s="457">
        <f t="shared" si="1"/>
        <v>11</v>
      </c>
      <c r="B19" s="458" t="s">
        <v>314</v>
      </c>
      <c r="C19" s="459">
        <v>1</v>
      </c>
      <c r="D19" s="460">
        <v>20000</v>
      </c>
      <c r="E19" s="460">
        <f t="shared" si="0"/>
        <v>20000</v>
      </c>
      <c r="F19" s="458"/>
    </row>
    <row r="20" spans="1:6" ht="18.75" customHeight="1">
      <c r="A20" s="457">
        <f t="shared" si="1"/>
        <v>12</v>
      </c>
      <c r="B20" s="458" t="s">
        <v>315</v>
      </c>
      <c r="C20" s="459">
        <v>1</v>
      </c>
      <c r="D20" s="460">
        <v>35000</v>
      </c>
      <c r="E20" s="460">
        <f t="shared" si="0"/>
        <v>35000</v>
      </c>
      <c r="F20" s="458"/>
    </row>
    <row r="21" spans="1:6" ht="18.75" customHeight="1">
      <c r="A21" s="457">
        <f t="shared" si="1"/>
        <v>13</v>
      </c>
      <c r="B21" s="458" t="s">
        <v>316</v>
      </c>
      <c r="C21" s="459">
        <v>1</v>
      </c>
      <c r="D21" s="460">
        <v>30000</v>
      </c>
      <c r="E21" s="460">
        <f t="shared" si="0"/>
        <v>30000</v>
      </c>
      <c r="F21" s="458"/>
    </row>
    <row r="22" spans="1:6" ht="18.75" customHeight="1">
      <c r="A22" s="457">
        <f t="shared" si="1"/>
        <v>14</v>
      </c>
      <c r="B22" s="458" t="s">
        <v>317</v>
      </c>
      <c r="C22" s="459">
        <v>2</v>
      </c>
      <c r="D22" s="460">
        <v>20000</v>
      </c>
      <c r="E22" s="460">
        <f t="shared" si="0"/>
        <v>40000</v>
      </c>
      <c r="F22" s="458"/>
    </row>
    <row r="23" spans="1:6" ht="18.75" customHeight="1">
      <c r="A23" s="457">
        <f t="shared" si="1"/>
        <v>15</v>
      </c>
      <c r="B23" s="458" t="s">
        <v>318</v>
      </c>
      <c r="C23" s="459">
        <v>2</v>
      </c>
      <c r="D23" s="460">
        <v>15000</v>
      </c>
      <c r="E23" s="460">
        <f t="shared" si="0"/>
        <v>30000</v>
      </c>
      <c r="F23" s="458"/>
    </row>
    <row r="24" spans="1:6" ht="18.75" customHeight="1">
      <c r="A24" s="457">
        <f t="shared" si="1"/>
        <v>16</v>
      </c>
      <c r="B24" s="458" t="s">
        <v>319</v>
      </c>
      <c r="C24" s="459">
        <v>1</v>
      </c>
      <c r="D24" s="460">
        <v>25000</v>
      </c>
      <c r="E24" s="460">
        <f t="shared" si="0"/>
        <v>25000</v>
      </c>
      <c r="F24" s="458"/>
    </row>
    <row r="25" spans="1:6" ht="18.75" customHeight="1">
      <c r="A25" s="457">
        <f t="shared" si="1"/>
        <v>17</v>
      </c>
      <c r="B25" s="458" t="s">
        <v>320</v>
      </c>
      <c r="C25" s="459">
        <v>1</v>
      </c>
      <c r="D25" s="460">
        <v>40000</v>
      </c>
      <c r="E25" s="460">
        <f t="shared" si="0"/>
        <v>40000</v>
      </c>
      <c r="F25" s="458"/>
    </row>
    <row r="26" spans="1:6" ht="18.75" customHeight="1">
      <c r="A26" s="457">
        <f t="shared" si="1"/>
        <v>18</v>
      </c>
      <c r="B26" s="458" t="s">
        <v>321</v>
      </c>
      <c r="C26" s="459">
        <v>1</v>
      </c>
      <c r="D26" s="460">
        <v>35000</v>
      </c>
      <c r="E26" s="460">
        <f t="shared" si="0"/>
        <v>35000</v>
      </c>
      <c r="F26" s="458"/>
    </row>
    <row r="27" spans="1:6" ht="18.75" customHeight="1">
      <c r="A27" s="457">
        <f t="shared" si="1"/>
        <v>19</v>
      </c>
      <c r="B27" s="458" t="s">
        <v>239</v>
      </c>
      <c r="C27" s="459">
        <v>1</v>
      </c>
      <c r="D27" s="460">
        <v>35000</v>
      </c>
      <c r="E27" s="460">
        <f t="shared" si="0"/>
        <v>35000</v>
      </c>
      <c r="F27" s="458"/>
    </row>
    <row r="28" spans="1:6" ht="18.75" customHeight="1">
      <c r="A28" s="457">
        <f t="shared" si="1"/>
        <v>20</v>
      </c>
      <c r="B28" s="458" t="s">
        <v>322</v>
      </c>
      <c r="C28" s="459">
        <v>3</v>
      </c>
      <c r="D28" s="460">
        <v>15000</v>
      </c>
      <c r="E28" s="460">
        <f t="shared" si="0"/>
        <v>45000</v>
      </c>
      <c r="F28" s="458"/>
    </row>
    <row r="29" spans="1:6" ht="18.75" customHeight="1">
      <c r="A29" s="457">
        <f t="shared" si="1"/>
        <v>21</v>
      </c>
      <c r="B29" s="458" t="s">
        <v>323</v>
      </c>
      <c r="C29" s="459">
        <v>3</v>
      </c>
      <c r="D29" s="460">
        <v>20000</v>
      </c>
      <c r="E29" s="460">
        <f t="shared" si="0"/>
        <v>60000</v>
      </c>
      <c r="F29" s="458"/>
    </row>
    <row r="30" spans="1:6" ht="18.75" customHeight="1">
      <c r="A30" s="457">
        <f t="shared" si="1"/>
        <v>22</v>
      </c>
      <c r="B30" s="458" t="s">
        <v>324</v>
      </c>
      <c r="C30" s="459">
        <v>1</v>
      </c>
      <c r="D30" s="460">
        <v>15000</v>
      </c>
      <c r="E30" s="460">
        <f t="shared" si="0"/>
        <v>15000</v>
      </c>
      <c r="F30" s="458"/>
    </row>
    <row r="31" spans="1:6" ht="18.75" customHeight="1">
      <c r="A31" s="457">
        <f t="shared" si="1"/>
        <v>23</v>
      </c>
      <c r="B31" s="458" t="s">
        <v>325</v>
      </c>
      <c r="C31" s="459">
        <v>2</v>
      </c>
      <c r="D31" s="460">
        <v>12000</v>
      </c>
      <c r="E31" s="460">
        <f t="shared" si="0"/>
        <v>24000</v>
      </c>
      <c r="F31" s="458"/>
    </row>
    <row r="32" spans="1:6" ht="18.75" customHeight="1">
      <c r="A32" s="457">
        <f t="shared" si="1"/>
        <v>24</v>
      </c>
      <c r="B32" s="458" t="s">
        <v>238</v>
      </c>
      <c r="C32" s="459">
        <v>2</v>
      </c>
      <c r="D32" s="460">
        <v>12000</v>
      </c>
      <c r="E32" s="460">
        <f t="shared" si="0"/>
        <v>24000</v>
      </c>
      <c r="F32" s="458"/>
    </row>
    <row r="33" spans="1:6" ht="18.75" customHeight="1">
      <c r="A33" s="457">
        <f t="shared" si="1"/>
        <v>25</v>
      </c>
      <c r="B33" s="458" t="s">
        <v>241</v>
      </c>
      <c r="C33" s="459">
        <v>2</v>
      </c>
      <c r="D33" s="460">
        <v>12000</v>
      </c>
      <c r="E33" s="460">
        <f t="shared" si="0"/>
        <v>24000</v>
      </c>
      <c r="F33" s="458"/>
    </row>
    <row r="34" spans="1:6" ht="18.75" customHeight="1">
      <c r="A34" s="457">
        <f t="shared" si="1"/>
        <v>26</v>
      </c>
      <c r="B34" s="458" t="s">
        <v>326</v>
      </c>
      <c r="C34" s="459">
        <v>1</v>
      </c>
      <c r="D34" s="460">
        <v>20000</v>
      </c>
      <c r="E34" s="460">
        <f t="shared" si="0"/>
        <v>20000</v>
      </c>
      <c r="F34" s="458"/>
    </row>
    <row r="35" spans="1:6" ht="18.75" customHeight="1">
      <c r="A35" s="457">
        <f t="shared" si="1"/>
        <v>27</v>
      </c>
      <c r="B35" s="458" t="s">
        <v>237</v>
      </c>
      <c r="C35" s="459">
        <v>3</v>
      </c>
      <c r="D35" s="460">
        <v>15000</v>
      </c>
      <c r="E35" s="460">
        <f t="shared" si="0"/>
        <v>45000</v>
      </c>
      <c r="F35" s="458"/>
    </row>
    <row r="36" spans="1:6" ht="18.75" customHeight="1">
      <c r="A36" s="457">
        <f t="shared" si="1"/>
        <v>28</v>
      </c>
      <c r="B36" s="458" t="s">
        <v>327</v>
      </c>
      <c r="C36" s="459">
        <v>7</v>
      </c>
      <c r="D36" s="460">
        <v>12000</v>
      </c>
      <c r="E36" s="460">
        <f t="shared" si="0"/>
        <v>84000</v>
      </c>
      <c r="F36" s="458"/>
    </row>
    <row r="37" spans="1:6" ht="18.75" customHeight="1">
      <c r="A37" s="457">
        <f t="shared" si="1"/>
        <v>29</v>
      </c>
      <c r="B37" s="458" t="s">
        <v>195</v>
      </c>
      <c r="C37" s="459">
        <v>19</v>
      </c>
      <c r="D37" s="460">
        <v>16000</v>
      </c>
      <c r="E37" s="460">
        <f t="shared" si="0"/>
        <v>304000</v>
      </c>
      <c r="F37" s="458"/>
    </row>
    <row r="38" spans="1:6" ht="18.75" customHeight="1">
      <c r="A38" s="457">
        <f t="shared" si="1"/>
        <v>30</v>
      </c>
      <c r="B38" s="458" t="s">
        <v>196</v>
      </c>
      <c r="C38" s="459">
        <v>5</v>
      </c>
      <c r="D38" s="460">
        <v>12000</v>
      </c>
      <c r="E38" s="460">
        <f t="shared" si="0"/>
        <v>60000</v>
      </c>
      <c r="F38" s="458"/>
    </row>
    <row r="39" spans="1:6" ht="18.75" customHeight="1">
      <c r="A39" s="457">
        <f t="shared" si="1"/>
        <v>31</v>
      </c>
      <c r="B39" s="458" t="s">
        <v>198</v>
      </c>
      <c r="C39" s="459">
        <v>4</v>
      </c>
      <c r="D39" s="460">
        <v>12000</v>
      </c>
      <c r="E39" s="460">
        <f t="shared" si="0"/>
        <v>48000</v>
      </c>
      <c r="F39" s="458"/>
    </row>
    <row r="40" spans="1:6" ht="18.75" customHeight="1">
      <c r="A40" s="457"/>
      <c r="B40" s="455" t="s">
        <v>199</v>
      </c>
      <c r="C40" s="459"/>
      <c r="D40" s="460"/>
      <c r="E40" s="460">
        <f t="shared" si="0"/>
        <v>0</v>
      </c>
      <c r="F40" s="458"/>
    </row>
    <row r="41" spans="1:6" ht="18" customHeight="1">
      <c r="A41" s="457">
        <v>32</v>
      </c>
      <c r="B41" s="458" t="s">
        <v>57</v>
      </c>
      <c r="C41" s="459">
        <v>1</v>
      </c>
      <c r="D41" s="460">
        <v>80000</v>
      </c>
      <c r="E41" s="460">
        <f t="shared" si="0"/>
        <v>80000</v>
      </c>
      <c r="F41" s="458"/>
    </row>
    <row r="42" spans="1:6" ht="18" customHeight="1">
      <c r="A42" s="457">
        <f>A41+1</f>
        <v>33</v>
      </c>
      <c r="B42" s="515" t="s">
        <v>353</v>
      </c>
      <c r="C42" s="459">
        <v>1</v>
      </c>
      <c r="D42" s="460">
        <v>50000</v>
      </c>
      <c r="E42" s="460">
        <f t="shared" si="0"/>
        <v>50000</v>
      </c>
      <c r="F42" s="458"/>
    </row>
    <row r="43" spans="1:6" ht="18" customHeight="1">
      <c r="A43" s="457">
        <f t="shared" ref="A43:A58" si="2">A42+1</f>
        <v>34</v>
      </c>
      <c r="B43" s="515" t="s">
        <v>213</v>
      </c>
      <c r="C43" s="459">
        <v>1</v>
      </c>
      <c r="D43" s="460">
        <v>30000</v>
      </c>
      <c r="E43" s="460">
        <f t="shared" si="0"/>
        <v>30000</v>
      </c>
      <c r="F43" s="458"/>
    </row>
    <row r="44" spans="1:6" ht="18" customHeight="1">
      <c r="A44" s="457">
        <f t="shared" si="2"/>
        <v>35</v>
      </c>
      <c r="B44" s="458" t="s">
        <v>202</v>
      </c>
      <c r="C44" s="459">
        <v>2</v>
      </c>
      <c r="D44" s="460">
        <v>45000</v>
      </c>
      <c r="E44" s="460">
        <f t="shared" si="0"/>
        <v>90000</v>
      </c>
      <c r="F44" s="458"/>
    </row>
    <row r="45" spans="1:6" ht="18" customHeight="1">
      <c r="A45" s="457">
        <f t="shared" si="2"/>
        <v>36</v>
      </c>
      <c r="B45" s="458" t="s">
        <v>209</v>
      </c>
      <c r="C45" s="459">
        <v>3</v>
      </c>
      <c r="D45" s="460">
        <v>25000</v>
      </c>
      <c r="E45" s="460">
        <f t="shared" si="0"/>
        <v>75000</v>
      </c>
      <c r="F45" s="458"/>
    </row>
    <row r="46" spans="1:6" ht="18" customHeight="1">
      <c r="A46" s="457">
        <f t="shared" si="2"/>
        <v>37</v>
      </c>
      <c r="B46" s="458" t="s">
        <v>328</v>
      </c>
      <c r="C46" s="459">
        <v>2</v>
      </c>
      <c r="D46" s="460">
        <v>20000</v>
      </c>
      <c r="E46" s="460">
        <f t="shared" si="0"/>
        <v>40000</v>
      </c>
      <c r="F46" s="458"/>
    </row>
    <row r="47" spans="1:6" ht="18" customHeight="1">
      <c r="A47" s="457">
        <f t="shared" si="2"/>
        <v>38</v>
      </c>
      <c r="B47" s="458" t="s">
        <v>210</v>
      </c>
      <c r="C47" s="459">
        <v>2</v>
      </c>
      <c r="D47" s="460">
        <v>15000</v>
      </c>
      <c r="E47" s="460">
        <f t="shared" si="0"/>
        <v>30000</v>
      </c>
      <c r="F47" s="458"/>
    </row>
    <row r="48" spans="1:6" ht="18" customHeight="1">
      <c r="A48" s="457">
        <f t="shared" si="2"/>
        <v>39</v>
      </c>
      <c r="B48" s="458" t="s">
        <v>211</v>
      </c>
      <c r="C48" s="459">
        <v>1</v>
      </c>
      <c r="D48" s="460">
        <v>30000</v>
      </c>
      <c r="E48" s="460">
        <f t="shared" si="0"/>
        <v>30000</v>
      </c>
      <c r="F48" s="458"/>
    </row>
    <row r="49" spans="1:6" ht="18" customHeight="1">
      <c r="A49" s="457">
        <f t="shared" si="2"/>
        <v>40</v>
      </c>
      <c r="B49" s="458" t="s">
        <v>213</v>
      </c>
      <c r="C49" s="459">
        <v>1</v>
      </c>
      <c r="D49" s="460">
        <v>20000</v>
      </c>
      <c r="E49" s="460">
        <f t="shared" si="0"/>
        <v>20000</v>
      </c>
      <c r="F49" s="458"/>
    </row>
    <row r="50" spans="1:6" ht="18" customHeight="1">
      <c r="A50" s="457">
        <f t="shared" si="2"/>
        <v>41</v>
      </c>
      <c r="B50" s="458" t="s">
        <v>220</v>
      </c>
      <c r="C50" s="459">
        <v>2</v>
      </c>
      <c r="D50" s="460">
        <v>25000</v>
      </c>
      <c r="E50" s="460">
        <f t="shared" si="0"/>
        <v>50000</v>
      </c>
      <c r="F50" s="458"/>
    </row>
    <row r="51" spans="1:6" ht="18" customHeight="1">
      <c r="A51" s="457">
        <f t="shared" si="2"/>
        <v>42</v>
      </c>
      <c r="B51" s="458" t="s">
        <v>221</v>
      </c>
      <c r="C51" s="459">
        <v>2</v>
      </c>
      <c r="D51" s="460">
        <v>25000</v>
      </c>
      <c r="E51" s="460">
        <f t="shared" si="0"/>
        <v>50000</v>
      </c>
      <c r="F51" s="458"/>
    </row>
    <row r="52" spans="1:6" ht="18" customHeight="1">
      <c r="A52" s="457">
        <f t="shared" si="2"/>
        <v>43</v>
      </c>
      <c r="B52" s="458" t="s">
        <v>223</v>
      </c>
      <c r="C52" s="459">
        <v>2</v>
      </c>
      <c r="D52" s="460">
        <v>25000</v>
      </c>
      <c r="E52" s="460">
        <f t="shared" si="0"/>
        <v>50000</v>
      </c>
      <c r="F52" s="458"/>
    </row>
    <row r="53" spans="1:6" ht="18" customHeight="1">
      <c r="A53" s="457">
        <f t="shared" si="2"/>
        <v>44</v>
      </c>
      <c r="B53" s="458" t="s">
        <v>329</v>
      </c>
      <c r="C53" s="459">
        <v>2</v>
      </c>
      <c r="D53" s="460">
        <v>20000</v>
      </c>
      <c r="E53" s="460">
        <f t="shared" si="0"/>
        <v>40000</v>
      </c>
      <c r="F53" s="458"/>
    </row>
    <row r="54" spans="1:6" ht="18" customHeight="1">
      <c r="A54" s="457">
        <f t="shared" si="2"/>
        <v>45</v>
      </c>
      <c r="B54" s="458" t="s">
        <v>225</v>
      </c>
      <c r="C54" s="459">
        <v>1</v>
      </c>
      <c r="D54" s="460">
        <v>20000</v>
      </c>
      <c r="E54" s="460">
        <f t="shared" si="0"/>
        <v>20000</v>
      </c>
      <c r="F54" s="458"/>
    </row>
    <row r="55" spans="1:6" ht="18" customHeight="1">
      <c r="A55" s="457">
        <f t="shared" si="2"/>
        <v>46</v>
      </c>
      <c r="B55" s="458" t="s">
        <v>230</v>
      </c>
      <c r="C55" s="459">
        <v>65</v>
      </c>
      <c r="D55" s="460">
        <v>20000</v>
      </c>
      <c r="E55" s="460">
        <f t="shared" si="0"/>
        <v>1300000</v>
      </c>
      <c r="F55" s="458"/>
    </row>
    <row r="56" spans="1:6" ht="18" customHeight="1">
      <c r="A56" s="457">
        <f t="shared" si="2"/>
        <v>47</v>
      </c>
      <c r="B56" s="458" t="s">
        <v>198</v>
      </c>
      <c r="C56" s="459">
        <v>20</v>
      </c>
      <c r="D56" s="460">
        <v>12000</v>
      </c>
      <c r="E56" s="460">
        <f t="shared" si="0"/>
        <v>240000</v>
      </c>
      <c r="F56" s="458"/>
    </row>
    <row r="57" spans="1:6" ht="18" customHeight="1">
      <c r="A57" s="457">
        <f t="shared" si="2"/>
        <v>48</v>
      </c>
      <c r="B57" s="458" t="s">
        <v>233</v>
      </c>
      <c r="C57" s="459">
        <v>50</v>
      </c>
      <c r="D57" s="460">
        <v>12000</v>
      </c>
      <c r="E57" s="460">
        <f t="shared" si="0"/>
        <v>600000</v>
      </c>
      <c r="F57" s="458"/>
    </row>
    <row r="58" spans="1:6" ht="18" customHeight="1" thickBot="1">
      <c r="A58" s="457">
        <f t="shared" si="2"/>
        <v>49</v>
      </c>
      <c r="B58" s="458" t="s">
        <v>234</v>
      </c>
      <c r="C58" s="459">
        <v>20</v>
      </c>
      <c r="D58" s="460">
        <v>15000</v>
      </c>
      <c r="E58" s="460">
        <f t="shared" si="0"/>
        <v>300000</v>
      </c>
      <c r="F58" s="458"/>
    </row>
    <row r="59" spans="1:6" s="39" customFormat="1" ht="20.25" customHeight="1" thickTop="1" thickBot="1">
      <c r="A59" s="461"/>
      <c r="B59" s="462" t="s">
        <v>304</v>
      </c>
      <c r="C59" s="461">
        <f>SUM(C8:C58)</f>
        <v>251</v>
      </c>
      <c r="D59" s="463"/>
      <c r="E59" s="463">
        <f>SUM(E9:E58)</f>
        <v>5293000</v>
      </c>
      <c r="F59" s="462"/>
    </row>
    <row r="60" spans="1:6" s="429" customFormat="1" ht="14.4" thickTop="1">
      <c r="B60" s="430"/>
      <c r="D60" s="464"/>
      <c r="E60" s="464"/>
      <c r="F60" s="430"/>
    </row>
  </sheetData>
  <mergeCells count="3">
    <mergeCell ref="A1:F1"/>
    <mergeCell ref="A2:F2"/>
    <mergeCell ref="A3:F3"/>
  </mergeCells>
  <printOptions horizontalCentered="1"/>
  <pageMargins left="0.7" right="0.45" top="0.75" bottom="0.55000000000000004" header="0.3" footer="0.3"/>
  <pageSetup paperSize="9" scale="9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  <pageSetUpPr fitToPage="1"/>
  </sheetPr>
  <dimension ref="A1:N22"/>
  <sheetViews>
    <sheetView zoomScaleNormal="100" zoomScaleSheetLayoutView="100" workbookViewId="0">
      <pane xSplit="3" ySplit="5" topLeftCell="D6" activePane="bottomRight" state="frozen"/>
      <selection activeCell="B2" sqref="B2"/>
      <selection pane="topRight" activeCell="B2" sqref="B2"/>
      <selection pane="bottomLeft" activeCell="B2" sqref="B2"/>
      <selection pane="bottomRight" activeCell="E10" sqref="E10"/>
    </sheetView>
  </sheetViews>
  <sheetFormatPr defaultColWidth="8.88671875" defaultRowHeight="13.8"/>
  <cols>
    <col min="1" max="1" width="8.88671875" style="27"/>
    <col min="2" max="2" width="38.109375" style="27" customWidth="1"/>
    <col min="3" max="3" width="9.6640625" style="28" customWidth="1"/>
    <col min="4" max="4" width="22.44140625" style="29" customWidth="1"/>
    <col min="5" max="5" width="22.5546875" style="30" customWidth="1"/>
    <col min="6" max="6" width="17.6640625" style="30" customWidth="1"/>
    <col min="7" max="7" width="15.6640625" style="27" bestFit="1" customWidth="1"/>
    <col min="8" max="12" width="14" style="27" bestFit="1" customWidth="1"/>
    <col min="13" max="13" width="14.109375" style="27" bestFit="1" customWidth="1"/>
    <col min="14" max="16384" width="8.88671875" style="27"/>
  </cols>
  <sheetData>
    <row r="1" spans="1:14" ht="33" customHeight="1">
      <c r="A1" s="362" t="str">
        <f>SUMMARY!A1</f>
        <v>LOT NO-06, DUALIZATION OF HATTAR -HARIPUR ROAD SECTION (22 KM)</v>
      </c>
      <c r="B1" s="362"/>
      <c r="C1" s="362"/>
      <c r="D1" s="362"/>
      <c r="E1" s="362"/>
      <c r="F1" s="362"/>
    </row>
    <row r="2" spans="1:14" ht="33" customHeight="1">
      <c r="A2" s="362" t="str">
        <f>SUMMARY!A3</f>
        <v>IDLENESS OF RESOURCES CLAIM (JUL, 2018 ~ DEC, 2018)</v>
      </c>
      <c r="B2" s="362"/>
      <c r="C2" s="362"/>
      <c r="D2" s="362"/>
      <c r="E2" s="362"/>
      <c r="F2" s="362"/>
    </row>
    <row r="3" spans="1:14" ht="33" customHeight="1">
      <c r="A3" s="362" t="s">
        <v>344</v>
      </c>
      <c r="B3" s="362"/>
      <c r="C3" s="362"/>
      <c r="D3" s="362"/>
      <c r="E3" s="362"/>
      <c r="F3" s="362"/>
    </row>
    <row r="4" spans="1:14">
      <c r="F4" s="31"/>
    </row>
    <row r="5" spans="1:14" s="32" customFormat="1" ht="33" customHeight="1">
      <c r="A5" s="41" t="s">
        <v>3</v>
      </c>
      <c r="B5" s="42" t="s">
        <v>4</v>
      </c>
      <c r="C5" s="42" t="s">
        <v>5</v>
      </c>
      <c r="D5" s="43" t="s">
        <v>7</v>
      </c>
      <c r="E5" s="44" t="s">
        <v>8</v>
      </c>
      <c r="F5" s="45" t="s">
        <v>0</v>
      </c>
      <c r="G5" s="27"/>
      <c r="H5" s="27"/>
      <c r="I5" s="27"/>
      <c r="J5" s="27"/>
      <c r="K5" s="27"/>
      <c r="L5" s="27"/>
      <c r="M5" s="27"/>
      <c r="N5" s="27"/>
    </row>
    <row r="6" spans="1:14" ht="27" customHeight="1">
      <c r="A6" s="50" t="s">
        <v>350</v>
      </c>
      <c r="B6" s="588"/>
      <c r="C6" s="589"/>
      <c r="D6" s="590"/>
      <c r="E6" s="591"/>
      <c r="F6" s="591"/>
    </row>
    <row r="7" spans="1:14" ht="22.35" customHeight="1">
      <c r="A7" s="48">
        <v>1</v>
      </c>
      <c r="B7" s="588" t="s">
        <v>100</v>
      </c>
      <c r="C7" s="589" t="s">
        <v>6</v>
      </c>
      <c r="D7" s="590">
        <f>'HO-MULTAN'!E8</f>
        <v>5</v>
      </c>
      <c r="E7" s="591">
        <v>100000</v>
      </c>
      <c r="F7" s="591">
        <f>E7*D7</f>
        <v>500000</v>
      </c>
      <c r="G7" s="51">
        <f>F22</f>
        <v>6525000</v>
      </c>
    </row>
    <row r="8" spans="1:14" ht="22.35" customHeight="1">
      <c r="A8" s="48">
        <f>COUNTA($B$7:B8)</f>
        <v>2</v>
      </c>
      <c r="B8" s="588" t="s">
        <v>101</v>
      </c>
      <c r="C8" s="589" t="s">
        <v>6</v>
      </c>
      <c r="D8" s="590">
        <f>'HO-MULTAN'!E8</f>
        <v>5</v>
      </c>
      <c r="E8" s="591">
        <v>250000</v>
      </c>
      <c r="F8" s="591">
        <f>E8*D8</f>
        <v>1250000</v>
      </c>
      <c r="H8" s="27" t="s">
        <v>264</v>
      </c>
    </row>
    <row r="9" spans="1:14" ht="22.35" customHeight="1">
      <c r="A9" s="48">
        <f>COUNTA($B$7:B9)</f>
        <v>3</v>
      </c>
      <c r="B9" s="588" t="s">
        <v>102</v>
      </c>
      <c r="C9" s="589" t="s">
        <v>6</v>
      </c>
      <c r="D9" s="590">
        <f>'HO-MULTAN'!E9</f>
        <v>5</v>
      </c>
      <c r="E9" s="591">
        <v>60000</v>
      </c>
      <c r="F9" s="591">
        <f>E9*D9</f>
        <v>300000</v>
      </c>
    </row>
    <row r="10" spans="1:14" ht="22.35" customHeight="1">
      <c r="A10" s="48">
        <f>COUNTA($B$7:B10)</f>
        <v>4</v>
      </c>
      <c r="B10" s="592" t="s">
        <v>112</v>
      </c>
      <c r="C10" s="589" t="s">
        <v>6</v>
      </c>
      <c r="D10" s="590">
        <f t="shared" ref="D10:D14" si="0">$D$7</f>
        <v>5</v>
      </c>
      <c r="E10" s="591">
        <f>50*3500</f>
        <v>175000</v>
      </c>
      <c r="F10" s="591">
        <f t="shared" ref="F10" si="1">E10*D10</f>
        <v>875000</v>
      </c>
    </row>
    <row r="11" spans="1:14" ht="27" customHeight="1">
      <c r="A11" s="52" t="s">
        <v>103</v>
      </c>
      <c r="B11" s="588"/>
      <c r="C11" s="589"/>
      <c r="D11" s="590"/>
      <c r="E11" s="591"/>
      <c r="F11" s="591"/>
    </row>
    <row r="12" spans="1:14" ht="22.35" customHeight="1">
      <c r="A12" s="48">
        <f>COUNTA($B$7:B12)</f>
        <v>5</v>
      </c>
      <c r="B12" s="588" t="s">
        <v>101</v>
      </c>
      <c r="C12" s="589" t="s">
        <v>6</v>
      </c>
      <c r="D12" s="590">
        <f>'HO-MULTAN'!E12</f>
        <v>5</v>
      </c>
      <c r="E12" s="591">
        <v>200000</v>
      </c>
      <c r="F12" s="591">
        <f>E12*D12</f>
        <v>1000000</v>
      </c>
      <c r="H12" s="27" t="s">
        <v>264</v>
      </c>
    </row>
    <row r="13" spans="1:14" ht="22.35" customHeight="1">
      <c r="A13" s="48">
        <f>COUNTA($B$7:B13)</f>
        <v>6</v>
      </c>
      <c r="B13" s="592" t="s">
        <v>298</v>
      </c>
      <c r="C13" s="589" t="s">
        <v>6</v>
      </c>
      <c r="D13" s="590">
        <f t="shared" si="0"/>
        <v>5</v>
      </c>
      <c r="E13" s="591">
        <f>200*2000</f>
        <v>400000</v>
      </c>
      <c r="F13" s="591">
        <f>E13*D13</f>
        <v>2000000</v>
      </c>
    </row>
    <row r="14" spans="1:14" ht="29.1" customHeight="1">
      <c r="A14" s="48">
        <f>COUNTA($B$7:B14)</f>
        <v>7</v>
      </c>
      <c r="B14" s="588" t="s">
        <v>34</v>
      </c>
      <c r="C14" s="589" t="s">
        <v>6</v>
      </c>
      <c r="D14" s="590">
        <f t="shared" si="0"/>
        <v>5</v>
      </c>
      <c r="E14" s="591">
        <v>50000</v>
      </c>
      <c r="F14" s="591">
        <f t="shared" ref="F14:F16" si="2">E14*D14</f>
        <v>250000</v>
      </c>
    </row>
    <row r="15" spans="1:14" ht="29.1" customHeight="1">
      <c r="A15" s="48">
        <f>COUNTA($B$7:B15)</f>
        <v>8</v>
      </c>
      <c r="B15" s="593" t="s">
        <v>351</v>
      </c>
      <c r="C15" s="589" t="s">
        <v>6</v>
      </c>
      <c r="D15" s="590">
        <f>$D$7/12</f>
        <v>0.41666666666666669</v>
      </c>
      <c r="E15" s="591">
        <v>240000</v>
      </c>
      <c r="F15" s="591">
        <f t="shared" si="2"/>
        <v>100000</v>
      </c>
      <c r="G15" s="34"/>
    </row>
    <row r="16" spans="1:14" ht="26.1" customHeight="1">
      <c r="A16" s="48">
        <f>COUNTA($B$7:B16)</f>
        <v>9</v>
      </c>
      <c r="B16" s="588" t="s">
        <v>65</v>
      </c>
      <c r="C16" s="589" t="s">
        <v>6</v>
      </c>
      <c r="D16" s="590">
        <f t="shared" ref="D16" si="3">$D$7</f>
        <v>5</v>
      </c>
      <c r="E16" s="591">
        <v>50000</v>
      </c>
      <c r="F16" s="591">
        <f t="shared" si="2"/>
        <v>250000</v>
      </c>
      <c r="G16" s="34"/>
    </row>
    <row r="17" spans="1:9" ht="27" customHeight="1">
      <c r="A17" s="52" t="s">
        <v>110</v>
      </c>
      <c r="B17" s="588"/>
      <c r="C17" s="589"/>
      <c r="D17" s="590"/>
      <c r="E17" s="591"/>
      <c r="F17" s="591"/>
    </row>
    <row r="18" spans="1:9" ht="29.1" customHeight="1">
      <c r="A18" s="516">
        <f>COUNTA($B$7:B18)</f>
        <v>10</v>
      </c>
      <c r="B18" s="592" t="s">
        <v>299</v>
      </c>
      <c r="C18" s="589" t="s">
        <v>6</v>
      </c>
      <c r="D18" s="590"/>
      <c r="E18" s="591"/>
      <c r="F18" s="591">
        <f t="shared" ref="F18:F21" si="4">E18*D18</f>
        <v>0</v>
      </c>
      <c r="G18" s="47"/>
      <c r="H18" s="47"/>
      <c r="I18" s="27">
        <v>150</v>
      </c>
    </row>
    <row r="19" spans="1:9" ht="29.1" customHeight="1">
      <c r="A19" s="516">
        <f>COUNTA($B$7:B19)</f>
        <v>11</v>
      </c>
      <c r="B19" s="588" t="s">
        <v>111</v>
      </c>
      <c r="C19" s="589" t="s">
        <v>6</v>
      </c>
      <c r="D19" s="590">
        <f>$D$18</f>
        <v>0</v>
      </c>
      <c r="E19" s="591"/>
      <c r="F19" s="591">
        <f>E19*D19</f>
        <v>0</v>
      </c>
    </row>
    <row r="20" spans="1:9" ht="27.6">
      <c r="A20" s="516">
        <f>COUNTA($B$7:B20)</f>
        <v>12</v>
      </c>
      <c r="B20" s="594" t="s">
        <v>352</v>
      </c>
      <c r="C20" s="589" t="s">
        <v>6</v>
      </c>
      <c r="D20" s="590">
        <f>$D$18</f>
        <v>0</v>
      </c>
      <c r="E20" s="591"/>
      <c r="F20" s="591">
        <f t="shared" si="4"/>
        <v>0</v>
      </c>
    </row>
    <row r="21" spans="1:9" ht="24" customHeight="1">
      <c r="A21" s="516">
        <f>COUNTA($B$7:B21)</f>
        <v>13</v>
      </c>
      <c r="B21" s="588" t="s">
        <v>101</v>
      </c>
      <c r="C21" s="589" t="s">
        <v>6</v>
      </c>
      <c r="D21" s="590">
        <f>$D$18</f>
        <v>0</v>
      </c>
      <c r="E21" s="591"/>
      <c r="F21" s="591">
        <f t="shared" si="4"/>
        <v>0</v>
      </c>
    </row>
    <row r="22" spans="1:9" ht="29.1" customHeight="1">
      <c r="A22" s="53"/>
      <c r="B22" s="673" t="s">
        <v>10</v>
      </c>
      <c r="C22" s="673"/>
      <c r="D22" s="673"/>
      <c r="E22" s="673"/>
      <c r="F22" s="595">
        <f>SUM(F7:F21)</f>
        <v>6525000</v>
      </c>
    </row>
  </sheetData>
  <mergeCells count="1">
    <mergeCell ref="B22:E22"/>
  </mergeCells>
  <printOptions horizontalCentered="1"/>
  <pageMargins left="0.70866141732283472" right="0.43307086614173229" top="0.74803149606299213" bottom="0.55118110236220474" header="0.31496062992125984" footer="0.31496062992125984"/>
  <pageSetup paperSize="9" scale="76" fitToHeight="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60"/>
  <sheetViews>
    <sheetView view="pageBreakPreview" zoomScale="80" zoomScaleNormal="100" zoomScaleSheetLayoutView="80" workbookViewId="0">
      <pane xSplit="1" ySplit="6" topLeftCell="B31" activePane="bottomRight" state="frozen"/>
      <selection activeCell="E59" sqref="E59"/>
      <selection pane="topRight" activeCell="E59" sqref="E59"/>
      <selection pane="bottomLeft" activeCell="E59" sqref="E59"/>
      <selection pane="bottomRight" activeCell="F5" sqref="F5"/>
    </sheetView>
  </sheetViews>
  <sheetFormatPr defaultColWidth="9.109375" defaultRowHeight="13.8"/>
  <cols>
    <col min="1" max="1" width="7.5546875" style="429" customWidth="1"/>
    <col min="2" max="2" width="34.109375" style="430" customWidth="1"/>
    <col min="3" max="3" width="9.6640625" style="429" customWidth="1"/>
    <col min="4" max="5" width="12.88671875" style="464" customWidth="1"/>
    <col min="6" max="6" width="19" style="430" customWidth="1"/>
    <col min="7" max="16384" width="9.109375" style="430"/>
  </cols>
  <sheetData>
    <row r="1" spans="1:8" ht="21" customHeight="1">
      <c r="A1" s="684" t="str">
        <f>'MDS COST-SUMMARY'!A1:E1</f>
        <v>LOT NO-06, DUALIZATION OF HATTAR -HARIPUR ROAD SECTION (22 KM)</v>
      </c>
      <c r="B1" s="684"/>
      <c r="C1" s="684"/>
      <c r="D1" s="684"/>
      <c r="E1" s="684"/>
      <c r="F1" s="684"/>
    </row>
    <row r="2" spans="1:8" ht="21" customHeight="1">
      <c r="A2" s="684"/>
      <c r="B2" s="684"/>
      <c r="C2" s="684"/>
      <c r="D2" s="684"/>
      <c r="E2" s="684"/>
      <c r="F2" s="684"/>
    </row>
    <row r="3" spans="1:8" ht="25.5" customHeight="1">
      <c r="A3" s="684" t="s">
        <v>98</v>
      </c>
      <c r="B3" s="684"/>
      <c r="C3" s="684"/>
      <c r="D3" s="684"/>
      <c r="E3" s="684"/>
      <c r="F3" s="684"/>
    </row>
    <row r="4" spans="1:8" ht="14.25" customHeight="1">
      <c r="A4" s="568"/>
      <c r="B4" s="568"/>
      <c r="C4" s="568"/>
      <c r="D4" s="451"/>
      <c r="E4" s="451"/>
      <c r="F4" s="452">
        <v>43435</v>
      </c>
    </row>
    <row r="5" spans="1:8" ht="27.75" customHeight="1">
      <c r="A5" s="453" t="s">
        <v>12</v>
      </c>
      <c r="B5" s="453" t="s">
        <v>4</v>
      </c>
      <c r="C5" s="453" t="s">
        <v>14</v>
      </c>
      <c r="D5" s="454" t="s">
        <v>306</v>
      </c>
      <c r="E5" s="454" t="s">
        <v>307</v>
      </c>
      <c r="F5" s="453" t="s">
        <v>16</v>
      </c>
    </row>
    <row r="6" spans="1:8" s="39" customFormat="1" ht="18.75" customHeight="1">
      <c r="A6" s="453"/>
      <c r="B6" s="455" t="s">
        <v>308</v>
      </c>
      <c r="C6" s="453"/>
      <c r="D6" s="454"/>
      <c r="E6" s="454"/>
      <c r="F6" s="455"/>
    </row>
    <row r="7" spans="1:8" s="39" customFormat="1" ht="18.75" customHeight="1">
      <c r="A7" s="453"/>
      <c r="B7" s="455"/>
      <c r="C7" s="453"/>
      <c r="D7" s="454"/>
      <c r="E7" s="454"/>
      <c r="F7" s="455"/>
    </row>
    <row r="8" spans="1:8" s="39" customFormat="1" ht="18.75" customHeight="1">
      <c r="A8" s="453"/>
      <c r="B8" s="455" t="s">
        <v>179</v>
      </c>
      <c r="C8" s="456"/>
      <c r="D8" s="454"/>
      <c r="E8" s="454"/>
      <c r="F8" s="455"/>
      <c r="H8" s="39" t="s">
        <v>264</v>
      </c>
    </row>
    <row r="9" spans="1:8" ht="18.75" customHeight="1">
      <c r="A9" s="457">
        <v>1</v>
      </c>
      <c r="B9" s="515" t="s">
        <v>180</v>
      </c>
      <c r="C9" s="459">
        <v>1</v>
      </c>
      <c r="D9" s="460">
        <v>350000</v>
      </c>
      <c r="E9" s="460">
        <f>D9*C9</f>
        <v>350000</v>
      </c>
      <c r="F9" s="458"/>
    </row>
    <row r="10" spans="1:8" ht="18.75" customHeight="1">
      <c r="A10" s="457">
        <v>2</v>
      </c>
      <c r="B10" s="515" t="s">
        <v>394</v>
      </c>
      <c r="C10" s="459">
        <v>1</v>
      </c>
      <c r="D10" s="460">
        <v>250000</v>
      </c>
      <c r="E10" s="460">
        <f t="shared" ref="E10:E58" si="0">D10*C10</f>
        <v>250000</v>
      </c>
      <c r="F10" s="458"/>
    </row>
    <row r="11" spans="1:8" ht="18.75" customHeight="1">
      <c r="A11" s="457">
        <v>4</v>
      </c>
      <c r="B11" s="515" t="s">
        <v>182</v>
      </c>
      <c r="C11" s="459">
        <v>2</v>
      </c>
      <c r="D11" s="460">
        <v>120000</v>
      </c>
      <c r="E11" s="460">
        <f t="shared" si="0"/>
        <v>240000</v>
      </c>
      <c r="F11" s="458"/>
    </row>
    <row r="12" spans="1:8" ht="18.75" customHeight="1">
      <c r="A12" s="457">
        <v>5</v>
      </c>
      <c r="B12" s="458" t="s">
        <v>204</v>
      </c>
      <c r="C12" s="459">
        <v>1</v>
      </c>
      <c r="D12" s="460">
        <v>80000</v>
      </c>
      <c r="E12" s="460">
        <f t="shared" si="0"/>
        <v>80000</v>
      </c>
      <c r="F12" s="458"/>
    </row>
    <row r="13" spans="1:8" ht="18.75" customHeight="1">
      <c r="A13" s="457">
        <v>6</v>
      </c>
      <c r="B13" s="515" t="s">
        <v>395</v>
      </c>
      <c r="C13" s="459">
        <v>1</v>
      </c>
      <c r="D13" s="460">
        <v>60000</v>
      </c>
      <c r="E13" s="460">
        <f t="shared" si="0"/>
        <v>60000</v>
      </c>
      <c r="F13" s="458"/>
    </row>
    <row r="14" spans="1:8" ht="18.75" customHeight="1">
      <c r="A14" s="457"/>
      <c r="B14" s="455" t="s">
        <v>309</v>
      </c>
      <c r="C14" s="459"/>
      <c r="D14" s="460"/>
      <c r="E14" s="460">
        <f t="shared" si="0"/>
        <v>0</v>
      </c>
      <c r="F14" s="458"/>
    </row>
    <row r="15" spans="1:8" ht="18.75" customHeight="1">
      <c r="A15" s="457">
        <f>A13+1</f>
        <v>7</v>
      </c>
      <c r="B15" s="458" t="s">
        <v>310</v>
      </c>
      <c r="C15" s="459">
        <v>1</v>
      </c>
      <c r="D15" s="460">
        <v>60000</v>
      </c>
      <c r="E15" s="460">
        <f t="shared" si="0"/>
        <v>60000</v>
      </c>
      <c r="F15" s="458"/>
    </row>
    <row r="16" spans="1:8" ht="18.75" customHeight="1">
      <c r="A16" s="457">
        <f>A15+1</f>
        <v>8</v>
      </c>
      <c r="B16" s="458" t="s">
        <v>311</v>
      </c>
      <c r="C16" s="459">
        <v>1</v>
      </c>
      <c r="D16" s="460">
        <v>45000</v>
      </c>
      <c r="E16" s="460">
        <f t="shared" si="0"/>
        <v>45000</v>
      </c>
      <c r="F16" s="458"/>
    </row>
    <row r="17" spans="1:6" ht="18.75" customHeight="1">
      <c r="A17" s="457">
        <f t="shared" ref="A17:A39" si="1">A16+1</f>
        <v>9</v>
      </c>
      <c r="B17" s="458" t="s">
        <v>312</v>
      </c>
      <c r="C17" s="459">
        <v>1</v>
      </c>
      <c r="D17" s="460">
        <v>35000</v>
      </c>
      <c r="E17" s="460">
        <f t="shared" si="0"/>
        <v>35000</v>
      </c>
      <c r="F17" s="458"/>
    </row>
    <row r="18" spans="1:6" ht="18.75" customHeight="1">
      <c r="A18" s="457">
        <f t="shared" si="1"/>
        <v>10</v>
      </c>
      <c r="B18" s="458" t="s">
        <v>313</v>
      </c>
      <c r="C18" s="459">
        <v>1</v>
      </c>
      <c r="D18" s="460">
        <v>35000</v>
      </c>
      <c r="E18" s="460">
        <f t="shared" si="0"/>
        <v>35000</v>
      </c>
      <c r="F18" s="458"/>
    </row>
    <row r="19" spans="1:6" ht="18.75" customHeight="1">
      <c r="A19" s="457">
        <f t="shared" si="1"/>
        <v>11</v>
      </c>
      <c r="B19" s="458" t="s">
        <v>314</v>
      </c>
      <c r="C19" s="459">
        <v>1</v>
      </c>
      <c r="D19" s="460">
        <v>20000</v>
      </c>
      <c r="E19" s="460">
        <f t="shared" si="0"/>
        <v>20000</v>
      </c>
      <c r="F19" s="458"/>
    </row>
    <row r="20" spans="1:6" ht="18.75" customHeight="1">
      <c r="A20" s="457">
        <f t="shared" si="1"/>
        <v>12</v>
      </c>
      <c r="B20" s="458" t="s">
        <v>315</v>
      </c>
      <c r="C20" s="459">
        <v>1</v>
      </c>
      <c r="D20" s="460">
        <v>35000</v>
      </c>
      <c r="E20" s="460">
        <f t="shared" si="0"/>
        <v>35000</v>
      </c>
      <c r="F20" s="458"/>
    </row>
    <row r="21" spans="1:6" ht="18.75" customHeight="1">
      <c r="A21" s="457">
        <f t="shared" si="1"/>
        <v>13</v>
      </c>
      <c r="B21" s="458" t="s">
        <v>316</v>
      </c>
      <c r="C21" s="459">
        <v>1</v>
      </c>
      <c r="D21" s="460">
        <v>30000</v>
      </c>
      <c r="E21" s="460">
        <f t="shared" si="0"/>
        <v>30000</v>
      </c>
      <c r="F21" s="458"/>
    </row>
    <row r="22" spans="1:6" ht="18.75" customHeight="1">
      <c r="A22" s="457">
        <f t="shared" si="1"/>
        <v>14</v>
      </c>
      <c r="B22" s="458" t="s">
        <v>317</v>
      </c>
      <c r="C22" s="459">
        <v>2</v>
      </c>
      <c r="D22" s="460">
        <v>20000</v>
      </c>
      <c r="E22" s="460">
        <f t="shared" si="0"/>
        <v>40000</v>
      </c>
      <c r="F22" s="458"/>
    </row>
    <row r="23" spans="1:6" ht="18.75" customHeight="1">
      <c r="A23" s="457">
        <f t="shared" si="1"/>
        <v>15</v>
      </c>
      <c r="B23" s="458" t="s">
        <v>318</v>
      </c>
      <c r="C23" s="459">
        <v>2</v>
      </c>
      <c r="D23" s="460">
        <v>15000</v>
      </c>
      <c r="E23" s="460">
        <f t="shared" si="0"/>
        <v>30000</v>
      </c>
      <c r="F23" s="458"/>
    </row>
    <row r="24" spans="1:6" ht="18.75" customHeight="1">
      <c r="A24" s="457">
        <f t="shared" si="1"/>
        <v>16</v>
      </c>
      <c r="B24" s="458" t="s">
        <v>319</v>
      </c>
      <c r="C24" s="459">
        <v>1</v>
      </c>
      <c r="D24" s="460">
        <v>25000</v>
      </c>
      <c r="E24" s="460">
        <f t="shared" si="0"/>
        <v>25000</v>
      </c>
      <c r="F24" s="458"/>
    </row>
    <row r="25" spans="1:6" ht="18.75" customHeight="1">
      <c r="A25" s="457">
        <f t="shared" si="1"/>
        <v>17</v>
      </c>
      <c r="B25" s="458" t="s">
        <v>320</v>
      </c>
      <c r="C25" s="459">
        <v>1</v>
      </c>
      <c r="D25" s="460">
        <v>40000</v>
      </c>
      <c r="E25" s="460">
        <f t="shared" si="0"/>
        <v>40000</v>
      </c>
      <c r="F25" s="458"/>
    </row>
    <row r="26" spans="1:6" ht="18.75" customHeight="1">
      <c r="A26" s="457">
        <f t="shared" si="1"/>
        <v>18</v>
      </c>
      <c r="B26" s="458" t="s">
        <v>321</v>
      </c>
      <c r="C26" s="459">
        <v>1</v>
      </c>
      <c r="D26" s="460">
        <v>35000</v>
      </c>
      <c r="E26" s="460">
        <f t="shared" si="0"/>
        <v>35000</v>
      </c>
      <c r="F26" s="458"/>
    </row>
    <row r="27" spans="1:6" ht="18.75" customHeight="1">
      <c r="A27" s="457">
        <f t="shared" si="1"/>
        <v>19</v>
      </c>
      <c r="B27" s="458" t="s">
        <v>239</v>
      </c>
      <c r="C27" s="459">
        <v>1</v>
      </c>
      <c r="D27" s="460">
        <v>35000</v>
      </c>
      <c r="E27" s="460">
        <f t="shared" si="0"/>
        <v>35000</v>
      </c>
      <c r="F27" s="458"/>
    </row>
    <row r="28" spans="1:6" ht="18.75" customHeight="1">
      <c r="A28" s="457">
        <f t="shared" si="1"/>
        <v>20</v>
      </c>
      <c r="B28" s="458" t="s">
        <v>322</v>
      </c>
      <c r="C28" s="459">
        <v>3</v>
      </c>
      <c r="D28" s="460">
        <v>15000</v>
      </c>
      <c r="E28" s="460">
        <f t="shared" si="0"/>
        <v>45000</v>
      </c>
      <c r="F28" s="458"/>
    </row>
    <row r="29" spans="1:6" ht="18.75" customHeight="1">
      <c r="A29" s="457">
        <f t="shared" si="1"/>
        <v>21</v>
      </c>
      <c r="B29" s="458" t="s">
        <v>323</v>
      </c>
      <c r="C29" s="459">
        <v>3</v>
      </c>
      <c r="D29" s="460">
        <v>20000</v>
      </c>
      <c r="E29" s="460">
        <f t="shared" si="0"/>
        <v>60000</v>
      </c>
      <c r="F29" s="458"/>
    </row>
    <row r="30" spans="1:6" ht="18.75" customHeight="1">
      <c r="A30" s="457">
        <f t="shared" si="1"/>
        <v>22</v>
      </c>
      <c r="B30" s="458" t="s">
        <v>324</v>
      </c>
      <c r="C30" s="459">
        <v>1</v>
      </c>
      <c r="D30" s="460">
        <v>15000</v>
      </c>
      <c r="E30" s="460">
        <f t="shared" si="0"/>
        <v>15000</v>
      </c>
      <c r="F30" s="458"/>
    </row>
    <row r="31" spans="1:6" ht="18.75" customHeight="1">
      <c r="A31" s="457">
        <f t="shared" si="1"/>
        <v>23</v>
      </c>
      <c r="B31" s="458" t="s">
        <v>325</v>
      </c>
      <c r="C31" s="459">
        <v>2</v>
      </c>
      <c r="D31" s="460">
        <v>12000</v>
      </c>
      <c r="E31" s="460">
        <f t="shared" si="0"/>
        <v>24000</v>
      </c>
      <c r="F31" s="458"/>
    </row>
    <row r="32" spans="1:6" ht="18.75" customHeight="1">
      <c r="A32" s="457">
        <f t="shared" si="1"/>
        <v>24</v>
      </c>
      <c r="B32" s="458" t="s">
        <v>238</v>
      </c>
      <c r="C32" s="459">
        <v>2</v>
      </c>
      <c r="D32" s="460">
        <v>12000</v>
      </c>
      <c r="E32" s="460">
        <f t="shared" si="0"/>
        <v>24000</v>
      </c>
      <c r="F32" s="458"/>
    </row>
    <row r="33" spans="1:6" ht="18.75" customHeight="1">
      <c r="A33" s="457">
        <f t="shared" si="1"/>
        <v>25</v>
      </c>
      <c r="B33" s="458" t="s">
        <v>241</v>
      </c>
      <c r="C33" s="459">
        <v>2</v>
      </c>
      <c r="D33" s="460">
        <v>12000</v>
      </c>
      <c r="E33" s="460">
        <f t="shared" si="0"/>
        <v>24000</v>
      </c>
      <c r="F33" s="458"/>
    </row>
    <row r="34" spans="1:6" ht="18.75" customHeight="1">
      <c r="A34" s="457">
        <f t="shared" si="1"/>
        <v>26</v>
      </c>
      <c r="B34" s="458" t="s">
        <v>326</v>
      </c>
      <c r="C34" s="459">
        <v>1</v>
      </c>
      <c r="D34" s="460">
        <v>20000</v>
      </c>
      <c r="E34" s="460">
        <f t="shared" si="0"/>
        <v>20000</v>
      </c>
      <c r="F34" s="458"/>
    </row>
    <row r="35" spans="1:6" ht="18.75" customHeight="1">
      <c r="A35" s="457">
        <f t="shared" si="1"/>
        <v>27</v>
      </c>
      <c r="B35" s="458" t="s">
        <v>237</v>
      </c>
      <c r="C35" s="459">
        <v>3</v>
      </c>
      <c r="D35" s="460">
        <v>15000</v>
      </c>
      <c r="E35" s="460">
        <f t="shared" si="0"/>
        <v>45000</v>
      </c>
      <c r="F35" s="458"/>
    </row>
    <row r="36" spans="1:6" ht="18.75" customHeight="1">
      <c r="A36" s="457">
        <f t="shared" si="1"/>
        <v>28</v>
      </c>
      <c r="B36" s="458" t="s">
        <v>327</v>
      </c>
      <c r="C36" s="459">
        <v>7</v>
      </c>
      <c r="D36" s="460">
        <v>12000</v>
      </c>
      <c r="E36" s="460">
        <f t="shared" si="0"/>
        <v>84000</v>
      </c>
      <c r="F36" s="458"/>
    </row>
    <row r="37" spans="1:6" ht="18.75" customHeight="1">
      <c r="A37" s="457">
        <f t="shared" si="1"/>
        <v>29</v>
      </c>
      <c r="B37" s="458" t="s">
        <v>195</v>
      </c>
      <c r="C37" s="459">
        <v>19</v>
      </c>
      <c r="D37" s="460">
        <v>16000</v>
      </c>
      <c r="E37" s="460">
        <f t="shared" si="0"/>
        <v>304000</v>
      </c>
      <c r="F37" s="458"/>
    </row>
    <row r="38" spans="1:6" ht="18.75" customHeight="1">
      <c r="A38" s="457">
        <f t="shared" si="1"/>
        <v>30</v>
      </c>
      <c r="B38" s="458" t="s">
        <v>196</v>
      </c>
      <c r="C38" s="459">
        <v>5</v>
      </c>
      <c r="D38" s="460">
        <v>12000</v>
      </c>
      <c r="E38" s="460">
        <f t="shared" si="0"/>
        <v>60000</v>
      </c>
      <c r="F38" s="458"/>
    </row>
    <row r="39" spans="1:6" ht="18.75" customHeight="1">
      <c r="A39" s="457">
        <f t="shared" si="1"/>
        <v>31</v>
      </c>
      <c r="B39" s="458" t="s">
        <v>198</v>
      </c>
      <c r="C39" s="459">
        <v>4</v>
      </c>
      <c r="D39" s="460">
        <v>12000</v>
      </c>
      <c r="E39" s="460">
        <f t="shared" si="0"/>
        <v>48000</v>
      </c>
      <c r="F39" s="458"/>
    </row>
    <row r="40" spans="1:6" ht="18.75" customHeight="1">
      <c r="A40" s="457"/>
      <c r="B40" s="455" t="s">
        <v>199</v>
      </c>
      <c r="C40" s="459"/>
      <c r="D40" s="460"/>
      <c r="E40" s="460">
        <f t="shared" si="0"/>
        <v>0</v>
      </c>
      <c r="F40" s="458"/>
    </row>
    <row r="41" spans="1:6" ht="18" customHeight="1">
      <c r="A41" s="457">
        <v>32</v>
      </c>
      <c r="B41" s="458" t="s">
        <v>57</v>
      </c>
      <c r="C41" s="459">
        <v>1</v>
      </c>
      <c r="D41" s="460">
        <v>80000</v>
      </c>
      <c r="E41" s="460">
        <f t="shared" si="0"/>
        <v>80000</v>
      </c>
      <c r="F41" s="458"/>
    </row>
    <row r="42" spans="1:6" ht="18" customHeight="1">
      <c r="A42" s="457">
        <f>A41+1</f>
        <v>33</v>
      </c>
      <c r="B42" s="515" t="s">
        <v>353</v>
      </c>
      <c r="C42" s="459">
        <v>1</v>
      </c>
      <c r="D42" s="460">
        <v>50000</v>
      </c>
      <c r="E42" s="460">
        <f t="shared" si="0"/>
        <v>50000</v>
      </c>
      <c r="F42" s="458"/>
    </row>
    <row r="43" spans="1:6" ht="18" customHeight="1">
      <c r="A43" s="457">
        <f t="shared" ref="A43:A58" si="2">A42+1</f>
        <v>34</v>
      </c>
      <c r="B43" s="515" t="s">
        <v>213</v>
      </c>
      <c r="C43" s="459">
        <v>1</v>
      </c>
      <c r="D43" s="460">
        <v>30000</v>
      </c>
      <c r="E43" s="460">
        <f t="shared" si="0"/>
        <v>30000</v>
      </c>
      <c r="F43" s="458"/>
    </row>
    <row r="44" spans="1:6" ht="18" customHeight="1">
      <c r="A44" s="457">
        <f t="shared" si="2"/>
        <v>35</v>
      </c>
      <c r="B44" s="458" t="s">
        <v>202</v>
      </c>
      <c r="C44" s="459">
        <v>2</v>
      </c>
      <c r="D44" s="460">
        <v>45000</v>
      </c>
      <c r="E44" s="460">
        <f t="shared" si="0"/>
        <v>90000</v>
      </c>
      <c r="F44" s="458"/>
    </row>
    <row r="45" spans="1:6" ht="18" customHeight="1">
      <c r="A45" s="457">
        <f t="shared" si="2"/>
        <v>36</v>
      </c>
      <c r="B45" s="458" t="s">
        <v>209</v>
      </c>
      <c r="C45" s="459">
        <v>3</v>
      </c>
      <c r="D45" s="460">
        <v>25000</v>
      </c>
      <c r="E45" s="460">
        <f t="shared" si="0"/>
        <v>75000</v>
      </c>
      <c r="F45" s="458"/>
    </row>
    <row r="46" spans="1:6" ht="18" customHeight="1">
      <c r="A46" s="457">
        <f t="shared" si="2"/>
        <v>37</v>
      </c>
      <c r="B46" s="458" t="s">
        <v>328</v>
      </c>
      <c r="C46" s="459">
        <v>2</v>
      </c>
      <c r="D46" s="460">
        <v>20000</v>
      </c>
      <c r="E46" s="460">
        <f t="shared" si="0"/>
        <v>40000</v>
      </c>
      <c r="F46" s="458"/>
    </row>
    <row r="47" spans="1:6" ht="18" customHeight="1">
      <c r="A47" s="457">
        <f t="shared" si="2"/>
        <v>38</v>
      </c>
      <c r="B47" s="458" t="s">
        <v>210</v>
      </c>
      <c r="C47" s="459">
        <v>2</v>
      </c>
      <c r="D47" s="460">
        <v>15000</v>
      </c>
      <c r="E47" s="460">
        <f t="shared" si="0"/>
        <v>30000</v>
      </c>
      <c r="F47" s="458"/>
    </row>
    <row r="48" spans="1:6" ht="18" customHeight="1">
      <c r="A48" s="457">
        <f t="shared" si="2"/>
        <v>39</v>
      </c>
      <c r="B48" s="458" t="s">
        <v>211</v>
      </c>
      <c r="C48" s="459">
        <v>1</v>
      </c>
      <c r="D48" s="460">
        <v>30000</v>
      </c>
      <c r="E48" s="460">
        <f t="shared" si="0"/>
        <v>30000</v>
      </c>
      <c r="F48" s="458"/>
    </row>
    <row r="49" spans="1:6" ht="18" customHeight="1">
      <c r="A49" s="457">
        <f t="shared" si="2"/>
        <v>40</v>
      </c>
      <c r="B49" s="458" t="s">
        <v>213</v>
      </c>
      <c r="C49" s="459">
        <v>1</v>
      </c>
      <c r="D49" s="460">
        <v>20000</v>
      </c>
      <c r="E49" s="460">
        <f t="shared" si="0"/>
        <v>20000</v>
      </c>
      <c r="F49" s="458"/>
    </row>
    <row r="50" spans="1:6" ht="18" customHeight="1">
      <c r="A50" s="457">
        <f t="shared" si="2"/>
        <v>41</v>
      </c>
      <c r="B50" s="458" t="s">
        <v>220</v>
      </c>
      <c r="C50" s="459">
        <v>2</v>
      </c>
      <c r="D50" s="460">
        <v>25000</v>
      </c>
      <c r="E50" s="460">
        <f t="shared" si="0"/>
        <v>50000</v>
      </c>
      <c r="F50" s="458"/>
    </row>
    <row r="51" spans="1:6" ht="18" customHeight="1">
      <c r="A51" s="457">
        <f t="shared" si="2"/>
        <v>42</v>
      </c>
      <c r="B51" s="458" t="s">
        <v>221</v>
      </c>
      <c r="C51" s="459">
        <v>2</v>
      </c>
      <c r="D51" s="460">
        <v>25000</v>
      </c>
      <c r="E51" s="460">
        <f t="shared" si="0"/>
        <v>50000</v>
      </c>
      <c r="F51" s="458"/>
    </row>
    <row r="52" spans="1:6" ht="18" customHeight="1">
      <c r="A52" s="457">
        <f t="shared" si="2"/>
        <v>43</v>
      </c>
      <c r="B52" s="458" t="s">
        <v>223</v>
      </c>
      <c r="C52" s="459">
        <v>2</v>
      </c>
      <c r="D52" s="460">
        <v>25000</v>
      </c>
      <c r="E52" s="460">
        <f t="shared" si="0"/>
        <v>50000</v>
      </c>
      <c r="F52" s="458"/>
    </row>
    <row r="53" spans="1:6" ht="18" customHeight="1">
      <c r="A53" s="457">
        <f t="shared" si="2"/>
        <v>44</v>
      </c>
      <c r="B53" s="458" t="s">
        <v>329</v>
      </c>
      <c r="C53" s="459">
        <v>2</v>
      </c>
      <c r="D53" s="460">
        <v>20000</v>
      </c>
      <c r="E53" s="460">
        <f t="shared" si="0"/>
        <v>40000</v>
      </c>
      <c r="F53" s="458"/>
    </row>
    <row r="54" spans="1:6" ht="18" customHeight="1">
      <c r="A54" s="457">
        <f t="shared" si="2"/>
        <v>45</v>
      </c>
      <c r="B54" s="458" t="s">
        <v>225</v>
      </c>
      <c r="C54" s="459">
        <v>1</v>
      </c>
      <c r="D54" s="460">
        <v>20000</v>
      </c>
      <c r="E54" s="460">
        <f t="shared" si="0"/>
        <v>20000</v>
      </c>
      <c r="F54" s="458"/>
    </row>
    <row r="55" spans="1:6" ht="18" customHeight="1">
      <c r="A55" s="457">
        <f t="shared" si="2"/>
        <v>46</v>
      </c>
      <c r="B55" s="458" t="s">
        <v>230</v>
      </c>
      <c r="C55" s="459">
        <v>65</v>
      </c>
      <c r="D55" s="460">
        <v>20000</v>
      </c>
      <c r="E55" s="460">
        <f t="shared" si="0"/>
        <v>1300000</v>
      </c>
      <c r="F55" s="458"/>
    </row>
    <row r="56" spans="1:6" ht="18" customHeight="1">
      <c r="A56" s="457">
        <f t="shared" si="2"/>
        <v>47</v>
      </c>
      <c r="B56" s="458" t="s">
        <v>198</v>
      </c>
      <c r="C56" s="459">
        <v>20</v>
      </c>
      <c r="D56" s="460">
        <v>12000</v>
      </c>
      <c r="E56" s="460">
        <f t="shared" si="0"/>
        <v>240000</v>
      </c>
      <c r="F56" s="458"/>
    </row>
    <row r="57" spans="1:6" ht="18" customHeight="1">
      <c r="A57" s="457">
        <f t="shared" si="2"/>
        <v>48</v>
      </c>
      <c r="B57" s="458" t="s">
        <v>233</v>
      </c>
      <c r="C57" s="459">
        <v>50</v>
      </c>
      <c r="D57" s="460">
        <v>12000</v>
      </c>
      <c r="E57" s="460">
        <f t="shared" si="0"/>
        <v>600000</v>
      </c>
      <c r="F57" s="458"/>
    </row>
    <row r="58" spans="1:6" ht="18" customHeight="1" thickBot="1">
      <c r="A58" s="457">
        <f t="shared" si="2"/>
        <v>49</v>
      </c>
      <c r="B58" s="458" t="s">
        <v>234</v>
      </c>
      <c r="C58" s="459">
        <v>20</v>
      </c>
      <c r="D58" s="460">
        <v>15000</v>
      </c>
      <c r="E58" s="460">
        <f t="shared" si="0"/>
        <v>300000</v>
      </c>
      <c r="F58" s="458"/>
    </row>
    <row r="59" spans="1:6" s="39" customFormat="1" ht="20.25" customHeight="1" thickTop="1" thickBot="1">
      <c r="A59" s="461"/>
      <c r="B59" s="462" t="s">
        <v>304</v>
      </c>
      <c r="C59" s="461">
        <f>SUM(C8:C58)</f>
        <v>251</v>
      </c>
      <c r="D59" s="463"/>
      <c r="E59" s="463">
        <f>SUM(E9:E58)</f>
        <v>5293000</v>
      </c>
      <c r="F59" s="462"/>
    </row>
    <row r="60" spans="1:6" s="429" customFormat="1" ht="14.4" thickTop="1">
      <c r="B60" s="430"/>
      <c r="D60" s="464"/>
      <c r="E60" s="464"/>
      <c r="F60" s="430"/>
    </row>
  </sheetData>
  <mergeCells count="3">
    <mergeCell ref="A1:F1"/>
    <mergeCell ref="A2:F2"/>
    <mergeCell ref="A3:F3"/>
  </mergeCells>
  <printOptions horizontalCentered="1"/>
  <pageMargins left="0.7" right="0.45" top="0.75" bottom="0.55000000000000004" header="0.3" footer="0.3"/>
  <pageSetup paperSize="9" scale="94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60"/>
  <sheetViews>
    <sheetView view="pageBreakPreview" zoomScale="80" zoomScaleNormal="100" zoomScaleSheetLayoutView="80" workbookViewId="0">
      <pane xSplit="1" ySplit="6" topLeftCell="B7" activePane="bottomRight" state="frozen"/>
      <selection activeCell="E59" sqref="E59"/>
      <selection pane="topRight" activeCell="E59" sqref="E59"/>
      <selection pane="bottomLeft" activeCell="E59" sqref="E59"/>
      <selection pane="bottomRight" activeCell="E59" sqref="E59"/>
    </sheetView>
  </sheetViews>
  <sheetFormatPr defaultColWidth="9.109375" defaultRowHeight="13.8"/>
  <cols>
    <col min="1" max="1" width="7.5546875" style="429" customWidth="1"/>
    <col min="2" max="2" width="34.109375" style="430" customWidth="1"/>
    <col min="3" max="3" width="9.6640625" style="429" customWidth="1"/>
    <col min="4" max="5" width="12.88671875" style="464" customWidth="1"/>
    <col min="6" max="6" width="19" style="430" customWidth="1"/>
    <col min="7" max="16384" width="9.109375" style="430"/>
  </cols>
  <sheetData>
    <row r="1" spans="1:8" ht="21" customHeight="1">
      <c r="A1" s="684" t="str">
        <f>'MDS COST-SUMMARY'!A1:E1</f>
        <v>LOT NO-06, DUALIZATION OF HATTAR -HARIPUR ROAD SECTION (22 KM)</v>
      </c>
      <c r="B1" s="684"/>
      <c r="C1" s="684"/>
      <c r="D1" s="684"/>
      <c r="E1" s="684"/>
      <c r="F1" s="684"/>
    </row>
    <row r="2" spans="1:8" ht="21" customHeight="1">
      <c r="A2" s="684"/>
      <c r="B2" s="684"/>
      <c r="C2" s="684"/>
      <c r="D2" s="684"/>
      <c r="E2" s="684"/>
      <c r="F2" s="684"/>
    </row>
    <row r="3" spans="1:8" ht="25.5" customHeight="1">
      <c r="A3" s="684" t="s">
        <v>98</v>
      </c>
      <c r="B3" s="684"/>
      <c r="C3" s="684"/>
      <c r="D3" s="684"/>
      <c r="E3" s="684"/>
      <c r="F3" s="684"/>
    </row>
    <row r="4" spans="1:8" ht="14.25" customHeight="1">
      <c r="A4" s="568"/>
      <c r="B4" s="568"/>
      <c r="C4" s="568"/>
      <c r="D4" s="451"/>
      <c r="E4" s="451"/>
      <c r="F4" s="452">
        <v>43466</v>
      </c>
    </row>
    <row r="5" spans="1:8" ht="27.75" customHeight="1">
      <c r="A5" s="453" t="s">
        <v>12</v>
      </c>
      <c r="B5" s="453" t="s">
        <v>4</v>
      </c>
      <c r="C5" s="453" t="s">
        <v>14</v>
      </c>
      <c r="D5" s="454" t="s">
        <v>306</v>
      </c>
      <c r="E5" s="454" t="s">
        <v>307</v>
      </c>
      <c r="F5" s="453" t="s">
        <v>16</v>
      </c>
    </row>
    <row r="6" spans="1:8" s="39" customFormat="1" ht="18.75" customHeight="1">
      <c r="A6" s="453"/>
      <c r="B6" s="455" t="s">
        <v>308</v>
      </c>
      <c r="C6" s="453"/>
      <c r="D6" s="454"/>
      <c r="E6" s="454"/>
      <c r="F6" s="455"/>
    </row>
    <row r="7" spans="1:8" s="39" customFormat="1" ht="18.75" customHeight="1">
      <c r="A7" s="453"/>
      <c r="B7" s="455"/>
      <c r="C7" s="453"/>
      <c r="D7" s="454"/>
      <c r="E7" s="454"/>
      <c r="F7" s="455"/>
    </row>
    <row r="8" spans="1:8" s="39" customFormat="1" ht="18.75" customHeight="1">
      <c r="A8" s="453"/>
      <c r="B8" s="455" t="s">
        <v>179</v>
      </c>
      <c r="C8" s="456"/>
      <c r="D8" s="454"/>
      <c r="E8" s="454"/>
      <c r="F8" s="455"/>
      <c r="H8" s="39" t="s">
        <v>264</v>
      </c>
    </row>
    <row r="9" spans="1:8" ht="18.75" customHeight="1">
      <c r="A9" s="457">
        <v>1</v>
      </c>
      <c r="B9" s="515" t="s">
        <v>180</v>
      </c>
      <c r="C9" s="459">
        <v>0</v>
      </c>
      <c r="D9" s="460">
        <v>350000</v>
      </c>
      <c r="E9" s="460">
        <f>D9*C9</f>
        <v>0</v>
      </c>
      <c r="F9" s="458"/>
    </row>
    <row r="10" spans="1:8" ht="18.75" customHeight="1">
      <c r="A10" s="457">
        <v>2</v>
      </c>
      <c r="B10" s="515" t="s">
        <v>394</v>
      </c>
      <c r="C10" s="459">
        <v>0</v>
      </c>
      <c r="D10" s="460">
        <v>250000</v>
      </c>
      <c r="E10" s="460">
        <f t="shared" ref="E10:E58" si="0">D10*C10</f>
        <v>0</v>
      </c>
      <c r="F10" s="458"/>
    </row>
    <row r="11" spans="1:8" ht="18.75" customHeight="1">
      <c r="A11" s="457">
        <v>4</v>
      </c>
      <c r="B11" s="515" t="s">
        <v>182</v>
      </c>
      <c r="C11" s="459">
        <v>0</v>
      </c>
      <c r="D11" s="460">
        <v>120000</v>
      </c>
      <c r="E11" s="460">
        <f t="shared" si="0"/>
        <v>0</v>
      </c>
      <c r="F11" s="458"/>
    </row>
    <row r="12" spans="1:8" ht="18.75" customHeight="1">
      <c r="A12" s="457">
        <v>5</v>
      </c>
      <c r="B12" s="458" t="s">
        <v>204</v>
      </c>
      <c r="C12" s="459">
        <v>0</v>
      </c>
      <c r="D12" s="460">
        <v>80000</v>
      </c>
      <c r="E12" s="460">
        <f t="shared" si="0"/>
        <v>0</v>
      </c>
      <c r="F12" s="458"/>
    </row>
    <row r="13" spans="1:8" ht="18.75" customHeight="1">
      <c r="A13" s="457">
        <v>6</v>
      </c>
      <c r="B13" s="515" t="s">
        <v>395</v>
      </c>
      <c r="C13" s="459">
        <v>0</v>
      </c>
      <c r="D13" s="460">
        <v>60000</v>
      </c>
      <c r="E13" s="460">
        <f t="shared" si="0"/>
        <v>0</v>
      </c>
      <c r="F13" s="458"/>
    </row>
    <row r="14" spans="1:8" ht="18.75" customHeight="1">
      <c r="A14" s="457"/>
      <c r="B14" s="455" t="s">
        <v>309</v>
      </c>
      <c r="C14" s="459"/>
      <c r="D14" s="460"/>
      <c r="E14" s="460">
        <f t="shared" si="0"/>
        <v>0</v>
      </c>
      <c r="F14" s="458"/>
    </row>
    <row r="15" spans="1:8" ht="18.75" customHeight="1">
      <c r="A15" s="457">
        <f>A13+1</f>
        <v>7</v>
      </c>
      <c r="B15" s="458" t="s">
        <v>310</v>
      </c>
      <c r="C15" s="459">
        <v>0</v>
      </c>
      <c r="D15" s="460">
        <v>60000</v>
      </c>
      <c r="E15" s="460">
        <f t="shared" si="0"/>
        <v>0</v>
      </c>
      <c r="F15" s="458"/>
    </row>
    <row r="16" spans="1:8" ht="18.75" customHeight="1">
      <c r="A16" s="457">
        <f>A15+1</f>
        <v>8</v>
      </c>
      <c r="B16" s="458" t="s">
        <v>311</v>
      </c>
      <c r="C16" s="459">
        <v>0</v>
      </c>
      <c r="D16" s="460">
        <v>45000</v>
      </c>
      <c r="E16" s="460">
        <f t="shared" si="0"/>
        <v>0</v>
      </c>
      <c r="F16" s="458"/>
    </row>
    <row r="17" spans="1:6" ht="18.75" customHeight="1">
      <c r="A17" s="457">
        <f t="shared" ref="A17:A39" si="1">A16+1</f>
        <v>9</v>
      </c>
      <c r="B17" s="458" t="s">
        <v>312</v>
      </c>
      <c r="C17" s="459">
        <v>0</v>
      </c>
      <c r="D17" s="460">
        <v>35000</v>
      </c>
      <c r="E17" s="460">
        <f t="shared" si="0"/>
        <v>0</v>
      </c>
      <c r="F17" s="458"/>
    </row>
    <row r="18" spans="1:6" ht="18.75" customHeight="1">
      <c r="A18" s="457">
        <f t="shared" si="1"/>
        <v>10</v>
      </c>
      <c r="B18" s="458" t="s">
        <v>313</v>
      </c>
      <c r="C18" s="459">
        <v>0</v>
      </c>
      <c r="D18" s="460">
        <v>35000</v>
      </c>
      <c r="E18" s="460">
        <f t="shared" si="0"/>
        <v>0</v>
      </c>
      <c r="F18" s="458"/>
    </row>
    <row r="19" spans="1:6" ht="18.75" customHeight="1">
      <c r="A19" s="457">
        <f t="shared" si="1"/>
        <v>11</v>
      </c>
      <c r="B19" s="458" t="s">
        <v>314</v>
      </c>
      <c r="C19" s="459">
        <v>0</v>
      </c>
      <c r="D19" s="460">
        <v>20000</v>
      </c>
      <c r="E19" s="460">
        <f t="shared" si="0"/>
        <v>0</v>
      </c>
      <c r="F19" s="458"/>
    </row>
    <row r="20" spans="1:6" ht="18.75" customHeight="1">
      <c r="A20" s="457">
        <f t="shared" si="1"/>
        <v>12</v>
      </c>
      <c r="B20" s="458" t="s">
        <v>315</v>
      </c>
      <c r="C20" s="459">
        <v>0</v>
      </c>
      <c r="D20" s="460">
        <v>35000</v>
      </c>
      <c r="E20" s="460">
        <f t="shared" si="0"/>
        <v>0</v>
      </c>
      <c r="F20" s="458"/>
    </row>
    <row r="21" spans="1:6" ht="18.75" customHeight="1">
      <c r="A21" s="457">
        <f t="shared" si="1"/>
        <v>13</v>
      </c>
      <c r="B21" s="458" t="s">
        <v>316</v>
      </c>
      <c r="C21" s="459">
        <v>0</v>
      </c>
      <c r="D21" s="460">
        <v>30000</v>
      </c>
      <c r="E21" s="460">
        <f t="shared" si="0"/>
        <v>0</v>
      </c>
      <c r="F21" s="458"/>
    </row>
    <row r="22" spans="1:6" ht="18.75" customHeight="1">
      <c r="A22" s="457">
        <f t="shared" si="1"/>
        <v>14</v>
      </c>
      <c r="B22" s="458" t="s">
        <v>317</v>
      </c>
      <c r="C22" s="459">
        <v>0</v>
      </c>
      <c r="D22" s="460">
        <v>20000</v>
      </c>
      <c r="E22" s="460">
        <f t="shared" si="0"/>
        <v>0</v>
      </c>
      <c r="F22" s="458"/>
    </row>
    <row r="23" spans="1:6" ht="18.75" customHeight="1">
      <c r="A23" s="457">
        <f t="shared" si="1"/>
        <v>15</v>
      </c>
      <c r="B23" s="458" t="s">
        <v>318</v>
      </c>
      <c r="C23" s="459">
        <v>0</v>
      </c>
      <c r="D23" s="460">
        <v>15000</v>
      </c>
      <c r="E23" s="460">
        <f t="shared" si="0"/>
        <v>0</v>
      </c>
      <c r="F23" s="458"/>
    </row>
    <row r="24" spans="1:6" ht="18.75" customHeight="1">
      <c r="A24" s="457">
        <f t="shared" si="1"/>
        <v>16</v>
      </c>
      <c r="B24" s="458" t="s">
        <v>319</v>
      </c>
      <c r="C24" s="459">
        <v>0</v>
      </c>
      <c r="D24" s="460">
        <v>25000</v>
      </c>
      <c r="E24" s="460">
        <f t="shared" si="0"/>
        <v>0</v>
      </c>
      <c r="F24" s="458"/>
    </row>
    <row r="25" spans="1:6" ht="18.75" customHeight="1">
      <c r="A25" s="457">
        <f t="shared" si="1"/>
        <v>17</v>
      </c>
      <c r="B25" s="458" t="s">
        <v>320</v>
      </c>
      <c r="C25" s="459">
        <v>0</v>
      </c>
      <c r="D25" s="460">
        <v>40000</v>
      </c>
      <c r="E25" s="460">
        <f t="shared" si="0"/>
        <v>0</v>
      </c>
      <c r="F25" s="458"/>
    </row>
    <row r="26" spans="1:6" ht="18.75" customHeight="1">
      <c r="A26" s="457">
        <f t="shared" si="1"/>
        <v>18</v>
      </c>
      <c r="B26" s="458" t="s">
        <v>321</v>
      </c>
      <c r="C26" s="459">
        <v>0</v>
      </c>
      <c r="D26" s="460">
        <v>35000</v>
      </c>
      <c r="E26" s="460">
        <f t="shared" si="0"/>
        <v>0</v>
      </c>
      <c r="F26" s="458"/>
    </row>
    <row r="27" spans="1:6" ht="18.75" customHeight="1">
      <c r="A27" s="457">
        <f t="shared" si="1"/>
        <v>19</v>
      </c>
      <c r="B27" s="458" t="s">
        <v>239</v>
      </c>
      <c r="C27" s="459">
        <v>0</v>
      </c>
      <c r="D27" s="460">
        <v>35000</v>
      </c>
      <c r="E27" s="460">
        <f t="shared" si="0"/>
        <v>0</v>
      </c>
      <c r="F27" s="458"/>
    </row>
    <row r="28" spans="1:6" ht="18.75" customHeight="1">
      <c r="A28" s="457">
        <f t="shared" si="1"/>
        <v>20</v>
      </c>
      <c r="B28" s="458" t="s">
        <v>322</v>
      </c>
      <c r="C28" s="459">
        <v>0</v>
      </c>
      <c r="D28" s="460">
        <v>15000</v>
      </c>
      <c r="E28" s="460">
        <f t="shared" si="0"/>
        <v>0</v>
      </c>
      <c r="F28" s="458"/>
    </row>
    <row r="29" spans="1:6" ht="18.75" customHeight="1">
      <c r="A29" s="457">
        <f t="shared" si="1"/>
        <v>21</v>
      </c>
      <c r="B29" s="458" t="s">
        <v>323</v>
      </c>
      <c r="C29" s="459">
        <v>0</v>
      </c>
      <c r="D29" s="460">
        <v>20000</v>
      </c>
      <c r="E29" s="460">
        <f t="shared" si="0"/>
        <v>0</v>
      </c>
      <c r="F29" s="458"/>
    </row>
    <row r="30" spans="1:6" ht="18.75" customHeight="1">
      <c r="A30" s="457">
        <f t="shared" si="1"/>
        <v>22</v>
      </c>
      <c r="B30" s="458" t="s">
        <v>324</v>
      </c>
      <c r="C30" s="459">
        <v>0</v>
      </c>
      <c r="D30" s="460">
        <v>15000</v>
      </c>
      <c r="E30" s="460">
        <f t="shared" si="0"/>
        <v>0</v>
      </c>
      <c r="F30" s="458"/>
    </row>
    <row r="31" spans="1:6" ht="18.75" customHeight="1">
      <c r="A31" s="457">
        <f t="shared" si="1"/>
        <v>23</v>
      </c>
      <c r="B31" s="458" t="s">
        <v>325</v>
      </c>
      <c r="C31" s="459">
        <v>0</v>
      </c>
      <c r="D31" s="460">
        <v>12000</v>
      </c>
      <c r="E31" s="460">
        <f t="shared" si="0"/>
        <v>0</v>
      </c>
      <c r="F31" s="458"/>
    </row>
    <row r="32" spans="1:6" ht="18.75" customHeight="1">
      <c r="A32" s="457">
        <f t="shared" si="1"/>
        <v>24</v>
      </c>
      <c r="B32" s="458" t="s">
        <v>238</v>
      </c>
      <c r="C32" s="459">
        <v>0</v>
      </c>
      <c r="D32" s="460">
        <v>12000</v>
      </c>
      <c r="E32" s="460">
        <f t="shared" si="0"/>
        <v>0</v>
      </c>
      <c r="F32" s="458"/>
    </row>
    <row r="33" spans="1:6" ht="18.75" customHeight="1">
      <c r="A33" s="457">
        <f t="shared" si="1"/>
        <v>25</v>
      </c>
      <c r="B33" s="458" t="s">
        <v>241</v>
      </c>
      <c r="C33" s="459">
        <v>0</v>
      </c>
      <c r="D33" s="460">
        <v>12000</v>
      </c>
      <c r="E33" s="460">
        <f t="shared" si="0"/>
        <v>0</v>
      </c>
      <c r="F33" s="458"/>
    </row>
    <row r="34" spans="1:6" ht="18.75" customHeight="1">
      <c r="A34" s="457">
        <f t="shared" si="1"/>
        <v>26</v>
      </c>
      <c r="B34" s="458" t="s">
        <v>326</v>
      </c>
      <c r="C34" s="459">
        <v>0</v>
      </c>
      <c r="D34" s="460">
        <v>20000</v>
      </c>
      <c r="E34" s="460">
        <f t="shared" si="0"/>
        <v>0</v>
      </c>
      <c r="F34" s="458"/>
    </row>
    <row r="35" spans="1:6" ht="18.75" customHeight="1">
      <c r="A35" s="457">
        <f t="shared" si="1"/>
        <v>27</v>
      </c>
      <c r="B35" s="458" t="s">
        <v>237</v>
      </c>
      <c r="C35" s="459">
        <v>0</v>
      </c>
      <c r="D35" s="460">
        <v>15000</v>
      </c>
      <c r="E35" s="460">
        <f t="shared" si="0"/>
        <v>0</v>
      </c>
      <c r="F35" s="458"/>
    </row>
    <row r="36" spans="1:6" ht="18.75" customHeight="1">
      <c r="A36" s="457">
        <f t="shared" si="1"/>
        <v>28</v>
      </c>
      <c r="B36" s="458" t="s">
        <v>327</v>
      </c>
      <c r="C36" s="459">
        <v>0</v>
      </c>
      <c r="D36" s="460">
        <v>12000</v>
      </c>
      <c r="E36" s="460">
        <f t="shared" si="0"/>
        <v>0</v>
      </c>
      <c r="F36" s="458"/>
    </row>
    <row r="37" spans="1:6" ht="18.75" customHeight="1">
      <c r="A37" s="457">
        <f t="shared" si="1"/>
        <v>29</v>
      </c>
      <c r="B37" s="458" t="s">
        <v>195</v>
      </c>
      <c r="C37" s="459">
        <v>0</v>
      </c>
      <c r="D37" s="460">
        <v>16000</v>
      </c>
      <c r="E37" s="460">
        <f t="shared" si="0"/>
        <v>0</v>
      </c>
      <c r="F37" s="458"/>
    </row>
    <row r="38" spans="1:6" ht="18.75" customHeight="1">
      <c r="A38" s="457">
        <f t="shared" si="1"/>
        <v>30</v>
      </c>
      <c r="B38" s="458" t="s">
        <v>196</v>
      </c>
      <c r="C38" s="459">
        <v>0</v>
      </c>
      <c r="D38" s="460">
        <v>12000</v>
      </c>
      <c r="E38" s="460">
        <f t="shared" si="0"/>
        <v>0</v>
      </c>
      <c r="F38" s="458"/>
    </row>
    <row r="39" spans="1:6" ht="18.75" customHeight="1">
      <c r="A39" s="457">
        <f t="shared" si="1"/>
        <v>31</v>
      </c>
      <c r="B39" s="458" t="s">
        <v>198</v>
      </c>
      <c r="C39" s="459">
        <v>0</v>
      </c>
      <c r="D39" s="460">
        <v>12000</v>
      </c>
      <c r="E39" s="460">
        <f t="shared" si="0"/>
        <v>0</v>
      </c>
      <c r="F39" s="458"/>
    </row>
    <row r="40" spans="1:6" ht="18.75" customHeight="1">
      <c r="A40" s="457"/>
      <c r="B40" s="455" t="s">
        <v>199</v>
      </c>
      <c r="C40" s="459">
        <v>0</v>
      </c>
      <c r="D40" s="460"/>
      <c r="E40" s="460">
        <f t="shared" si="0"/>
        <v>0</v>
      </c>
      <c r="F40" s="458"/>
    </row>
    <row r="41" spans="1:6" ht="18" customHeight="1">
      <c r="A41" s="457">
        <v>32</v>
      </c>
      <c r="B41" s="458" t="s">
        <v>57</v>
      </c>
      <c r="C41" s="459">
        <v>0</v>
      </c>
      <c r="D41" s="460">
        <v>80000</v>
      </c>
      <c r="E41" s="460">
        <f t="shared" si="0"/>
        <v>0</v>
      </c>
      <c r="F41" s="458"/>
    </row>
    <row r="42" spans="1:6" ht="18" customHeight="1">
      <c r="A42" s="457">
        <f>A41+1</f>
        <v>33</v>
      </c>
      <c r="B42" s="515" t="s">
        <v>353</v>
      </c>
      <c r="C42" s="459">
        <v>0</v>
      </c>
      <c r="D42" s="460">
        <v>50000</v>
      </c>
      <c r="E42" s="460">
        <f t="shared" si="0"/>
        <v>0</v>
      </c>
      <c r="F42" s="458"/>
    </row>
    <row r="43" spans="1:6" ht="18" customHeight="1">
      <c r="A43" s="457">
        <f t="shared" ref="A43:A58" si="2">A42+1</f>
        <v>34</v>
      </c>
      <c r="B43" s="515" t="s">
        <v>213</v>
      </c>
      <c r="C43" s="459">
        <v>0</v>
      </c>
      <c r="D43" s="460">
        <v>30000</v>
      </c>
      <c r="E43" s="460">
        <f t="shared" si="0"/>
        <v>0</v>
      </c>
      <c r="F43" s="458"/>
    </row>
    <row r="44" spans="1:6" ht="18" customHeight="1">
      <c r="A44" s="457">
        <f t="shared" si="2"/>
        <v>35</v>
      </c>
      <c r="B44" s="458" t="s">
        <v>202</v>
      </c>
      <c r="C44" s="459">
        <v>0</v>
      </c>
      <c r="D44" s="460">
        <v>45000</v>
      </c>
      <c r="E44" s="460">
        <f t="shared" si="0"/>
        <v>0</v>
      </c>
      <c r="F44" s="458"/>
    </row>
    <row r="45" spans="1:6" ht="18" customHeight="1">
      <c r="A45" s="457">
        <f t="shared" si="2"/>
        <v>36</v>
      </c>
      <c r="B45" s="458" t="s">
        <v>209</v>
      </c>
      <c r="C45" s="459">
        <v>0</v>
      </c>
      <c r="D45" s="460">
        <v>25000</v>
      </c>
      <c r="E45" s="460">
        <f t="shared" si="0"/>
        <v>0</v>
      </c>
      <c r="F45" s="458"/>
    </row>
    <row r="46" spans="1:6" ht="18" customHeight="1">
      <c r="A46" s="457">
        <f t="shared" si="2"/>
        <v>37</v>
      </c>
      <c r="B46" s="458" t="s">
        <v>328</v>
      </c>
      <c r="C46" s="459">
        <v>0</v>
      </c>
      <c r="D46" s="460">
        <v>20000</v>
      </c>
      <c r="E46" s="460">
        <f t="shared" si="0"/>
        <v>0</v>
      </c>
      <c r="F46" s="458"/>
    </row>
    <row r="47" spans="1:6" ht="18" customHeight="1">
      <c r="A47" s="457">
        <f t="shared" si="2"/>
        <v>38</v>
      </c>
      <c r="B47" s="458" t="s">
        <v>210</v>
      </c>
      <c r="C47" s="459">
        <v>0</v>
      </c>
      <c r="D47" s="460">
        <v>15000</v>
      </c>
      <c r="E47" s="460">
        <f t="shared" si="0"/>
        <v>0</v>
      </c>
      <c r="F47" s="458"/>
    </row>
    <row r="48" spans="1:6" ht="18" customHeight="1">
      <c r="A48" s="457">
        <f t="shared" si="2"/>
        <v>39</v>
      </c>
      <c r="B48" s="458" t="s">
        <v>211</v>
      </c>
      <c r="C48" s="459">
        <v>0</v>
      </c>
      <c r="D48" s="460">
        <v>30000</v>
      </c>
      <c r="E48" s="460">
        <f t="shared" si="0"/>
        <v>0</v>
      </c>
      <c r="F48" s="458"/>
    </row>
    <row r="49" spans="1:6" ht="18" customHeight="1">
      <c r="A49" s="457">
        <f t="shared" si="2"/>
        <v>40</v>
      </c>
      <c r="B49" s="458" t="s">
        <v>213</v>
      </c>
      <c r="C49" s="459">
        <v>0</v>
      </c>
      <c r="D49" s="460">
        <v>20000</v>
      </c>
      <c r="E49" s="460">
        <f t="shared" si="0"/>
        <v>0</v>
      </c>
      <c r="F49" s="458"/>
    </row>
    <row r="50" spans="1:6" ht="18" customHeight="1">
      <c r="A50" s="457">
        <f t="shared" si="2"/>
        <v>41</v>
      </c>
      <c r="B50" s="458" t="s">
        <v>220</v>
      </c>
      <c r="C50" s="459">
        <v>0</v>
      </c>
      <c r="D50" s="460">
        <v>25000</v>
      </c>
      <c r="E50" s="460">
        <f t="shared" si="0"/>
        <v>0</v>
      </c>
      <c r="F50" s="458"/>
    </row>
    <row r="51" spans="1:6" ht="18" customHeight="1">
      <c r="A51" s="457">
        <f t="shared" si="2"/>
        <v>42</v>
      </c>
      <c r="B51" s="458" t="s">
        <v>221</v>
      </c>
      <c r="C51" s="459">
        <v>0</v>
      </c>
      <c r="D51" s="460">
        <v>25000</v>
      </c>
      <c r="E51" s="460">
        <f t="shared" si="0"/>
        <v>0</v>
      </c>
      <c r="F51" s="458"/>
    </row>
    <row r="52" spans="1:6" ht="18" customHeight="1">
      <c r="A52" s="457">
        <f t="shared" si="2"/>
        <v>43</v>
      </c>
      <c r="B52" s="458" t="s">
        <v>223</v>
      </c>
      <c r="C52" s="459">
        <v>0</v>
      </c>
      <c r="D52" s="460">
        <v>25000</v>
      </c>
      <c r="E52" s="460">
        <f t="shared" si="0"/>
        <v>0</v>
      </c>
      <c r="F52" s="458"/>
    </row>
    <row r="53" spans="1:6" ht="18" customHeight="1">
      <c r="A53" s="457">
        <f t="shared" si="2"/>
        <v>44</v>
      </c>
      <c r="B53" s="458" t="s">
        <v>329</v>
      </c>
      <c r="C53" s="459">
        <v>0</v>
      </c>
      <c r="D53" s="460">
        <v>20000</v>
      </c>
      <c r="E53" s="460">
        <f t="shared" si="0"/>
        <v>0</v>
      </c>
      <c r="F53" s="458"/>
    </row>
    <row r="54" spans="1:6" ht="18" customHeight="1">
      <c r="A54" s="457">
        <f t="shared" si="2"/>
        <v>45</v>
      </c>
      <c r="B54" s="458" t="s">
        <v>225</v>
      </c>
      <c r="C54" s="459">
        <v>0</v>
      </c>
      <c r="D54" s="460">
        <v>20000</v>
      </c>
      <c r="E54" s="460">
        <f t="shared" si="0"/>
        <v>0</v>
      </c>
      <c r="F54" s="458"/>
    </row>
    <row r="55" spans="1:6" ht="18" customHeight="1">
      <c r="A55" s="457">
        <f t="shared" si="2"/>
        <v>46</v>
      </c>
      <c r="B55" s="458" t="s">
        <v>230</v>
      </c>
      <c r="C55" s="459">
        <v>0</v>
      </c>
      <c r="D55" s="460">
        <v>20000</v>
      </c>
      <c r="E55" s="460">
        <f t="shared" si="0"/>
        <v>0</v>
      </c>
      <c r="F55" s="458"/>
    </row>
    <row r="56" spans="1:6" ht="18" customHeight="1">
      <c r="A56" s="457">
        <f t="shared" si="2"/>
        <v>47</v>
      </c>
      <c r="B56" s="458" t="s">
        <v>198</v>
      </c>
      <c r="C56" s="459">
        <v>0</v>
      </c>
      <c r="D56" s="460">
        <v>12000</v>
      </c>
      <c r="E56" s="460">
        <f t="shared" si="0"/>
        <v>0</v>
      </c>
      <c r="F56" s="458"/>
    </row>
    <row r="57" spans="1:6" ht="18" customHeight="1">
      <c r="A57" s="457">
        <f t="shared" si="2"/>
        <v>48</v>
      </c>
      <c r="B57" s="458" t="s">
        <v>233</v>
      </c>
      <c r="C57" s="459">
        <v>0</v>
      </c>
      <c r="D57" s="460">
        <v>12000</v>
      </c>
      <c r="E57" s="460">
        <f t="shared" si="0"/>
        <v>0</v>
      </c>
      <c r="F57" s="458"/>
    </row>
    <row r="58" spans="1:6" ht="18" customHeight="1" thickBot="1">
      <c r="A58" s="457">
        <f t="shared" si="2"/>
        <v>49</v>
      </c>
      <c r="B58" s="458" t="s">
        <v>234</v>
      </c>
      <c r="C58" s="459">
        <v>0</v>
      </c>
      <c r="D58" s="460">
        <v>15000</v>
      </c>
      <c r="E58" s="460">
        <f t="shared" si="0"/>
        <v>0</v>
      </c>
      <c r="F58" s="458"/>
    </row>
    <row r="59" spans="1:6" s="39" customFormat="1" ht="20.25" customHeight="1" thickTop="1" thickBot="1">
      <c r="A59" s="461"/>
      <c r="B59" s="462" t="s">
        <v>304</v>
      </c>
      <c r="C59" s="461"/>
      <c r="D59" s="463"/>
      <c r="E59" s="463"/>
      <c r="F59" s="462"/>
    </row>
    <row r="60" spans="1:6" s="429" customFormat="1" ht="14.4" thickTop="1">
      <c r="B60" s="430"/>
      <c r="D60" s="464"/>
      <c r="E60" s="464"/>
      <c r="F60" s="430"/>
    </row>
  </sheetData>
  <mergeCells count="3">
    <mergeCell ref="A1:F1"/>
    <mergeCell ref="A2:F2"/>
    <mergeCell ref="A3:F3"/>
  </mergeCells>
  <printOptions horizontalCentered="1"/>
  <pageMargins left="0.7" right="0.45" top="0.75" bottom="0.55000000000000004" header="0.3" footer="0.3"/>
  <pageSetup paperSize="9" scale="94" fitToHeight="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J12"/>
  <sheetViews>
    <sheetView view="pageBreakPreview" zoomScaleNormal="90" zoomScaleSheetLayoutView="100" workbookViewId="0">
      <pane xSplit="5" ySplit="5" topLeftCell="F6" activePane="bottomRight" state="frozen"/>
      <selection activeCell="B2" sqref="B2"/>
      <selection pane="topRight" activeCell="B2" sqref="B2"/>
      <selection pane="bottomLeft" activeCell="B2" sqref="B2"/>
      <selection pane="bottomRight" activeCell="G12" sqref="G12"/>
    </sheetView>
  </sheetViews>
  <sheetFormatPr defaultColWidth="9.44140625" defaultRowHeight="13.2"/>
  <cols>
    <col min="1" max="1" width="9.44140625" style="534"/>
    <col min="2" max="2" width="7.6640625" style="564" customWidth="1"/>
    <col min="3" max="3" width="14" style="564" customWidth="1"/>
    <col min="4" max="4" width="14" style="534" customWidth="1"/>
    <col min="5" max="5" width="8.5546875" style="534" customWidth="1"/>
    <col min="6" max="6" width="14.5546875" style="534" customWidth="1"/>
    <col min="7" max="7" width="16.33203125" style="534" customWidth="1"/>
    <col min="8" max="8" width="35.109375" style="534" customWidth="1"/>
    <col min="9" max="9" width="14.109375" style="534" bestFit="1" customWidth="1"/>
    <col min="10" max="16384" width="9.44140625" style="534"/>
  </cols>
  <sheetData>
    <row r="1" spans="2:10" s="517" customFormat="1" ht="42.75" customHeight="1">
      <c r="B1" s="685" t="str">
        <f>SUMMARY!A1</f>
        <v>LOT NO-06, DUALIZATION OF HATTAR -HARIPUR ROAD SECTION (22 KM)</v>
      </c>
      <c r="C1" s="685"/>
      <c r="D1" s="685"/>
      <c r="E1" s="685"/>
      <c r="F1" s="685"/>
      <c r="G1" s="685"/>
      <c r="H1" s="685"/>
    </row>
    <row r="2" spans="2:10" s="517" customFormat="1" ht="42.75" customHeight="1">
      <c r="B2" s="518" t="s">
        <v>355</v>
      </c>
      <c r="C2" s="518"/>
      <c r="D2" s="518"/>
      <c r="E2" s="518"/>
      <c r="F2" s="518"/>
      <c r="G2" s="518"/>
      <c r="H2" s="518"/>
    </row>
    <row r="3" spans="2:10" s="520" customFormat="1" ht="12" customHeight="1" thickBot="1">
      <c r="B3" s="519"/>
      <c r="C3" s="519"/>
      <c r="F3" s="521"/>
      <c r="G3" s="521"/>
    </row>
    <row r="4" spans="2:10" s="522" customFormat="1" ht="23.25" customHeight="1">
      <c r="B4" s="686" t="s">
        <v>356</v>
      </c>
      <c r="C4" s="688" t="s">
        <v>4</v>
      </c>
      <c r="D4" s="688"/>
      <c r="E4" s="688" t="s">
        <v>357</v>
      </c>
      <c r="F4" s="688" t="s">
        <v>358</v>
      </c>
      <c r="G4" s="688" t="s">
        <v>359</v>
      </c>
      <c r="H4" s="690" t="s">
        <v>16</v>
      </c>
    </row>
    <row r="5" spans="2:10" s="522" customFormat="1" ht="21.75" customHeight="1" thickBot="1">
      <c r="B5" s="687"/>
      <c r="C5" s="523" t="s">
        <v>360</v>
      </c>
      <c r="D5" s="523" t="s">
        <v>361</v>
      </c>
      <c r="E5" s="689"/>
      <c r="F5" s="689"/>
      <c r="G5" s="689"/>
      <c r="H5" s="691"/>
    </row>
    <row r="6" spans="2:10" s="522" customFormat="1" ht="21.75" customHeight="1" thickBot="1">
      <c r="B6" s="524"/>
      <c r="C6" s="525" t="s">
        <v>1</v>
      </c>
      <c r="D6" s="525" t="s">
        <v>2</v>
      </c>
      <c r="E6" s="525" t="s">
        <v>22</v>
      </c>
      <c r="F6" s="525" t="s">
        <v>23</v>
      </c>
      <c r="G6" s="525" t="s">
        <v>146</v>
      </c>
      <c r="H6" s="526" t="s">
        <v>24</v>
      </c>
    </row>
    <row r="7" spans="2:10" ht="42.6" customHeight="1">
      <c r="B7" s="527"/>
      <c r="C7" s="528" t="s">
        <v>362</v>
      </c>
      <c r="D7" s="529"/>
      <c r="E7" s="530"/>
      <c r="F7" s="531"/>
      <c r="G7" s="532"/>
      <c r="H7" s="533"/>
    </row>
    <row r="8" spans="2:10" ht="42.6" customHeight="1">
      <c r="B8" s="535">
        <v>1</v>
      </c>
      <c r="C8" s="536">
        <v>43256</v>
      </c>
      <c r="D8" s="536">
        <f>C8+730</f>
        <v>43986</v>
      </c>
      <c r="E8" s="467">
        <f>24/3</f>
        <v>8</v>
      </c>
      <c r="F8" s="537">
        <v>251536570</v>
      </c>
      <c r="G8" s="565">
        <f>I8</f>
        <v>28252587.542399999</v>
      </c>
      <c r="H8" s="538" t="s">
        <v>363</v>
      </c>
      <c r="I8" s="539">
        <f>F8*1.2%*E8+17%*(F8*1.2%*E8)</f>
        <v>28252587.542399999</v>
      </c>
    </row>
    <row r="9" spans="2:10" ht="42.6" customHeight="1">
      <c r="B9" s="540"/>
      <c r="C9" s="541" t="s">
        <v>396</v>
      </c>
      <c r="D9" s="542"/>
      <c r="E9" s="543"/>
      <c r="F9" s="544"/>
      <c r="G9" s="545"/>
      <c r="H9" s="546"/>
    </row>
    <row r="10" spans="2:10" ht="42.6" customHeight="1">
      <c r="B10" s="547">
        <v>1</v>
      </c>
      <c r="C10" s="536"/>
      <c r="D10" s="466"/>
      <c r="E10" s="467"/>
      <c r="F10" s="548"/>
      <c r="G10" s="549">
        <f>G8/24*7</f>
        <v>8240338.0332000004</v>
      </c>
      <c r="H10" s="550"/>
      <c r="I10" s="539"/>
      <c r="J10" s="551"/>
    </row>
    <row r="11" spans="2:10" s="558" customFormat="1" ht="42.6" customHeight="1" thickBot="1">
      <c r="B11" s="552"/>
      <c r="C11" s="553"/>
      <c r="D11" s="553"/>
      <c r="E11" s="554"/>
      <c r="F11" s="555"/>
      <c r="G11" s="556"/>
      <c r="H11" s="557"/>
    </row>
    <row r="12" spans="2:10" ht="28.35" customHeight="1" thickBot="1">
      <c r="B12" s="559"/>
      <c r="C12" s="560"/>
      <c r="D12" s="560"/>
      <c r="E12" s="561" t="s">
        <v>364</v>
      </c>
      <c r="F12" s="562"/>
      <c r="G12" s="562">
        <f>G10</f>
        <v>8240338.0332000004</v>
      </c>
      <c r="H12" s="563"/>
    </row>
  </sheetData>
  <mergeCells count="7">
    <mergeCell ref="B1:H1"/>
    <mergeCell ref="B4:B5"/>
    <mergeCell ref="C4:D4"/>
    <mergeCell ref="E4:E5"/>
    <mergeCell ref="F4:F5"/>
    <mergeCell ref="G4:G5"/>
    <mergeCell ref="H4:H5"/>
  </mergeCells>
  <printOptions horizontalCentered="1"/>
  <pageMargins left="0.70866141732283472" right="0.43307086614173229" top="0.74803149606299213" bottom="1.3779527559055118" header="0.31496062992125984" footer="0.31496062992125984"/>
  <pageSetup paperSize="9" scale="80" firstPageNumber="51" fitToHeight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2"/>
  <sheetViews>
    <sheetView view="pageBreakPreview" zoomScaleNormal="90" zoomScaleSheetLayoutView="100" workbookViewId="0">
      <pane xSplit="5" ySplit="5" topLeftCell="F6" activePane="bottomRight" state="frozen"/>
      <selection activeCell="B2" sqref="B2"/>
      <selection pane="topRight" activeCell="B2" sqref="B2"/>
      <selection pane="bottomLeft" activeCell="B2" sqref="B2"/>
      <selection pane="bottomRight" activeCell="G8" sqref="G8"/>
    </sheetView>
  </sheetViews>
  <sheetFormatPr defaultColWidth="9.44140625" defaultRowHeight="13.2"/>
  <cols>
    <col min="1" max="1" width="9.44140625" style="534"/>
    <col min="2" max="2" width="7.6640625" style="564" customWidth="1"/>
    <col min="3" max="3" width="14" style="564" customWidth="1"/>
    <col min="4" max="4" width="14" style="534" customWidth="1"/>
    <col min="5" max="5" width="8.5546875" style="534" customWidth="1"/>
    <col min="6" max="6" width="16.33203125" style="534" customWidth="1"/>
    <col min="7" max="7" width="35.109375" style="534" customWidth="1"/>
    <col min="8" max="16384" width="9.44140625" style="534"/>
  </cols>
  <sheetData>
    <row r="1" spans="2:8" s="517" customFormat="1" ht="42.75" customHeight="1">
      <c r="B1" s="685" t="str">
        <f>SUMMARY!A1</f>
        <v>LOT NO-06, DUALIZATION OF HATTAR -HARIPUR ROAD SECTION (22 KM)</v>
      </c>
      <c r="C1" s="685"/>
      <c r="D1" s="685"/>
      <c r="E1" s="685"/>
      <c r="F1" s="685"/>
      <c r="G1" s="685"/>
    </row>
    <row r="2" spans="2:8" s="517" customFormat="1" ht="42.75" customHeight="1">
      <c r="B2" s="518" t="s">
        <v>365</v>
      </c>
      <c r="C2" s="518"/>
      <c r="D2" s="518"/>
      <c r="E2" s="518"/>
      <c r="F2" s="518"/>
      <c r="G2" s="518"/>
    </row>
    <row r="3" spans="2:8" s="520" customFormat="1" ht="12" customHeight="1" thickBot="1">
      <c r="B3" s="519"/>
      <c r="C3" s="519"/>
      <c r="F3" s="521"/>
    </row>
    <row r="4" spans="2:8" s="522" customFormat="1" ht="23.25" customHeight="1">
      <c r="B4" s="692" t="s">
        <v>356</v>
      </c>
      <c r="C4" s="694" t="s">
        <v>4</v>
      </c>
      <c r="D4" s="694"/>
      <c r="E4" s="695" t="s">
        <v>366</v>
      </c>
      <c r="F4" s="694" t="s">
        <v>359</v>
      </c>
      <c r="G4" s="698" t="s">
        <v>16</v>
      </c>
    </row>
    <row r="5" spans="2:8" s="522" customFormat="1" ht="21.75" customHeight="1" thickBot="1">
      <c r="B5" s="693"/>
      <c r="C5" s="610" t="s">
        <v>360</v>
      </c>
      <c r="D5" s="610" t="s">
        <v>361</v>
      </c>
      <c r="E5" s="696"/>
      <c r="F5" s="697"/>
      <c r="G5" s="699"/>
    </row>
    <row r="6" spans="2:8" s="522" customFormat="1" ht="21.75" customHeight="1" thickBot="1">
      <c r="B6" s="611"/>
      <c r="C6" s="612" t="s">
        <v>1</v>
      </c>
      <c r="D6" s="612" t="s">
        <v>2</v>
      </c>
      <c r="E6" s="612" t="s">
        <v>22</v>
      </c>
      <c r="F6" s="612" t="s">
        <v>146</v>
      </c>
      <c r="G6" s="613" t="s">
        <v>24</v>
      </c>
    </row>
    <row r="7" spans="2:8" ht="42.6" customHeight="1">
      <c r="B7" s="614"/>
      <c r="C7" s="615" t="s">
        <v>398</v>
      </c>
      <c r="D7" s="616"/>
      <c r="E7" s="617"/>
      <c r="F7" s="618"/>
      <c r="G7" s="619"/>
    </row>
    <row r="8" spans="2:8" ht="42.6" customHeight="1">
      <c r="B8" s="620">
        <v>1</v>
      </c>
      <c r="C8" s="621">
        <f>'PERFORMANCE GUARANTEE'!C8</f>
        <v>43256</v>
      </c>
      <c r="D8" s="621">
        <f>C8+730</f>
        <v>43986</v>
      </c>
      <c r="E8" s="622">
        <v>2</v>
      </c>
      <c r="F8" s="623">
        <v>4169863</v>
      </c>
      <c r="G8" s="624" t="s">
        <v>363</v>
      </c>
      <c r="H8" s="571" t="s">
        <v>399</v>
      </c>
    </row>
    <row r="9" spans="2:8" ht="42.6" customHeight="1">
      <c r="B9" s="625"/>
      <c r="C9" s="626" t="s">
        <v>397</v>
      </c>
      <c r="D9" s="627"/>
      <c r="E9" s="628"/>
      <c r="F9" s="629"/>
      <c r="G9" s="630"/>
    </row>
    <row r="10" spans="2:8" ht="42.6" customHeight="1">
      <c r="B10" s="631">
        <v>1</v>
      </c>
      <c r="C10" s="621"/>
      <c r="D10" s="632"/>
      <c r="E10" s="622">
        <f>H10</f>
        <v>0.58333333333333337</v>
      </c>
      <c r="F10" s="633">
        <f>F8/E8*E10</f>
        <v>1216210.0416666667</v>
      </c>
      <c r="G10" s="634" t="str">
        <f>G8</f>
        <v>Receipts Available on Demand</v>
      </c>
      <c r="H10" s="534">
        <f>7/12</f>
        <v>0.58333333333333337</v>
      </c>
    </row>
    <row r="11" spans="2:8" s="558" customFormat="1" ht="42.6" customHeight="1">
      <c r="B11" s="635"/>
      <c r="C11" s="636"/>
      <c r="D11" s="636"/>
      <c r="E11" s="637"/>
      <c r="F11" s="638"/>
      <c r="G11" s="639"/>
    </row>
    <row r="12" spans="2:8" ht="28.35" customHeight="1" thickBot="1">
      <c r="B12" s="640"/>
      <c r="C12" s="641"/>
      <c r="D12" s="641"/>
      <c r="E12" s="642" t="s">
        <v>364</v>
      </c>
      <c r="F12" s="643">
        <f>F10</f>
        <v>1216210.0416666667</v>
      </c>
      <c r="G12" s="644"/>
    </row>
  </sheetData>
  <mergeCells count="6">
    <mergeCell ref="B1:G1"/>
    <mergeCell ref="B4:B5"/>
    <mergeCell ref="C4:D4"/>
    <mergeCell ref="E4:E5"/>
    <mergeCell ref="F4:F5"/>
    <mergeCell ref="G4:G5"/>
  </mergeCells>
  <printOptions horizontalCentered="1"/>
  <pageMargins left="0.70866141732283472" right="0.43307086614173229" top="0.74803149606299213" bottom="4.9212598425196852" header="0.31496062992125984" footer="0.31496062992125984"/>
  <pageSetup paperSize="9" scale="90" firstPageNumber="51" fitToHeight="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view="pageBreakPreview" zoomScaleNormal="100" zoomScaleSheetLayoutView="100" workbookViewId="0">
      <pane xSplit="3" ySplit="5" topLeftCell="D6" activePane="bottomRight" state="frozen"/>
      <selection activeCell="F8" sqref="F8"/>
      <selection pane="topRight" activeCell="F8" sqref="F8"/>
      <selection pane="bottomLeft" activeCell="F8" sqref="F8"/>
      <selection pane="bottomRight" activeCell="D7" sqref="D7"/>
    </sheetView>
  </sheetViews>
  <sheetFormatPr defaultColWidth="8.88671875" defaultRowHeight="13.8"/>
  <cols>
    <col min="1" max="1" width="8.88671875" style="27"/>
    <col min="2" max="2" width="38.109375" style="27" customWidth="1"/>
    <col min="3" max="3" width="9.6640625" style="28" customWidth="1"/>
    <col min="4" max="5" width="18.88671875" style="29" customWidth="1"/>
    <col min="6" max="6" width="6.88671875" style="29" customWidth="1"/>
    <col min="7" max="7" width="22.5546875" style="30" customWidth="1"/>
    <col min="8" max="8" width="17.6640625" style="30" customWidth="1"/>
    <col min="9" max="9" width="15.6640625" style="27" bestFit="1" customWidth="1"/>
    <col min="10" max="14" width="14" style="27" bestFit="1" customWidth="1"/>
    <col min="15" max="15" width="14.109375" style="27" bestFit="1" customWidth="1"/>
    <col min="16" max="16384" width="8.88671875" style="27"/>
  </cols>
  <sheetData>
    <row r="1" spans="1:16" ht="33" customHeight="1">
      <c r="A1" s="362" t="str">
        <f>SUMMARY!A1</f>
        <v>LOT NO-06, DUALIZATION OF HATTAR -HARIPUR ROAD SECTION (22 KM)</v>
      </c>
      <c r="B1" s="362"/>
      <c r="C1" s="362"/>
      <c r="D1" s="362"/>
      <c r="E1" s="362"/>
      <c r="F1" s="362"/>
      <c r="G1" s="362"/>
      <c r="H1" s="362"/>
    </row>
    <row r="2" spans="1:16" ht="33" customHeight="1">
      <c r="A2" s="362" t="str">
        <f>SUMMARY!A3</f>
        <v>IDLENESS OF RESOURCES CLAIM (JUL, 2018 ~ DEC, 2018)</v>
      </c>
      <c r="B2" s="362"/>
      <c r="C2" s="362"/>
      <c r="D2" s="362"/>
      <c r="E2" s="362"/>
      <c r="F2" s="362"/>
      <c r="G2" s="362"/>
      <c r="H2" s="362"/>
    </row>
    <row r="3" spans="1:16" ht="33" customHeight="1">
      <c r="A3" s="362" t="s">
        <v>335</v>
      </c>
      <c r="B3" s="362"/>
      <c r="C3" s="362"/>
      <c r="D3" s="362"/>
      <c r="E3" s="362"/>
      <c r="F3" s="362"/>
      <c r="G3" s="362"/>
      <c r="H3" s="362"/>
    </row>
    <row r="4" spans="1:16">
      <c r="H4" s="31"/>
    </row>
    <row r="5" spans="1:16" s="32" customFormat="1" ht="33" customHeight="1">
      <c r="A5" s="41" t="s">
        <v>3</v>
      </c>
      <c r="B5" s="42" t="s">
        <v>4</v>
      </c>
      <c r="C5" s="42" t="s">
        <v>5</v>
      </c>
      <c r="D5" s="43" t="s">
        <v>7</v>
      </c>
      <c r="E5" s="701" t="s">
        <v>14</v>
      </c>
      <c r="F5" s="701"/>
      <c r="G5" s="649" t="s">
        <v>8</v>
      </c>
      <c r="H5" s="650" t="s">
        <v>0</v>
      </c>
      <c r="I5" s="27"/>
      <c r="J5" s="27"/>
      <c r="K5" s="27"/>
      <c r="L5" s="27"/>
      <c r="M5" s="27"/>
      <c r="N5" s="27"/>
      <c r="O5" s="27"/>
      <c r="P5" s="27"/>
    </row>
    <row r="6" spans="1:16" ht="27" customHeight="1">
      <c r="A6" s="645" t="s">
        <v>337</v>
      </c>
      <c r="B6" s="646"/>
      <c r="C6" s="647"/>
      <c r="D6" s="648"/>
      <c r="E6" s="49"/>
      <c r="F6" s="49"/>
      <c r="G6" s="38"/>
      <c r="H6" s="38"/>
    </row>
    <row r="7" spans="1:16" ht="44.1" customHeight="1">
      <c r="A7" s="651">
        <v>1</v>
      </c>
      <c r="B7" s="652" t="s">
        <v>336</v>
      </c>
      <c r="C7" s="651" t="s">
        <v>29</v>
      </c>
      <c r="D7" s="653">
        <v>4</v>
      </c>
      <c r="E7" s="654">
        <v>3</v>
      </c>
      <c r="F7" s="654" t="s">
        <v>339</v>
      </c>
      <c r="G7" s="655">
        <f>24*10000</f>
        <v>240000</v>
      </c>
      <c r="H7" s="655">
        <f>(G7*E7)/12*D7</f>
        <v>240000</v>
      </c>
      <c r="I7" s="466">
        <v>42871</v>
      </c>
      <c r="J7" s="466">
        <v>43024</v>
      </c>
      <c r="K7" s="467">
        <v>150</v>
      </c>
    </row>
    <row r="8" spans="1:16" ht="44.1" customHeight="1">
      <c r="A8" s="651">
        <f>COUNTA($B$7:B8)</f>
        <v>2</v>
      </c>
      <c r="B8" s="652" t="s">
        <v>338</v>
      </c>
      <c r="C8" s="651" t="s">
        <v>29</v>
      </c>
      <c r="D8" s="653">
        <v>4</v>
      </c>
      <c r="E8" s="653">
        <v>3</v>
      </c>
      <c r="F8" s="653" t="s">
        <v>339</v>
      </c>
      <c r="G8" s="656">
        <v>90000</v>
      </c>
      <c r="H8" s="656">
        <f>(G8*E8)/12*D8</f>
        <v>90000</v>
      </c>
    </row>
    <row r="9" spans="1:16" ht="27" customHeight="1">
      <c r="A9" s="657" t="s">
        <v>340</v>
      </c>
      <c r="B9" s="658"/>
      <c r="C9" s="659"/>
      <c r="D9" s="660"/>
      <c r="E9" s="661"/>
      <c r="F9" s="661"/>
      <c r="G9" s="662"/>
      <c r="H9" s="663"/>
    </row>
    <row r="10" spans="1:16" ht="27" customHeight="1">
      <c r="A10" s="651"/>
      <c r="B10" s="652"/>
      <c r="C10" s="651"/>
      <c r="D10" s="653"/>
      <c r="E10" s="653"/>
      <c r="F10" s="653"/>
      <c r="G10" s="656"/>
      <c r="H10" s="656"/>
    </row>
    <row r="11" spans="1:16" ht="29.1" customHeight="1">
      <c r="A11" s="664"/>
      <c r="B11" s="700" t="s">
        <v>341</v>
      </c>
      <c r="C11" s="700"/>
      <c r="D11" s="700"/>
      <c r="E11" s="700"/>
      <c r="F11" s="700"/>
      <c r="G11" s="700"/>
      <c r="H11" s="665">
        <f>SUM(H6:H10)</f>
        <v>330000</v>
      </c>
    </row>
  </sheetData>
  <mergeCells count="2">
    <mergeCell ref="B11:G11"/>
    <mergeCell ref="E5:F5"/>
  </mergeCells>
  <printOptions horizontalCentered="1"/>
  <pageMargins left="0.70866141732283472" right="0.43307086614173229" top="0.74803149606299213" bottom="0.15748031496062992" header="0.31496062992125984" footer="0.31496062992125984"/>
  <pageSetup paperSize="9" scale="60" fitToHeight="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177"/>
  <sheetViews>
    <sheetView view="pageBreakPreview" zoomScale="90" zoomScaleNormal="85" zoomScaleSheetLayoutView="90" workbookViewId="0">
      <pane xSplit="2" ySplit="4" topLeftCell="L5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5.6"/>
  <cols>
    <col min="1" max="1" width="8.88671875" style="18"/>
    <col min="2" max="2" width="30.5546875" style="18" bestFit="1" customWidth="1"/>
    <col min="3" max="3" width="13.5546875" style="18" customWidth="1"/>
    <col min="4" max="9" width="11.33203125" style="19" hidden="1" customWidth="1"/>
    <col min="10" max="10" width="12.44140625" style="19" bestFit="1" customWidth="1"/>
    <col min="11" max="11" width="15.88671875" style="19" customWidth="1"/>
    <col min="12" max="14" width="15.88671875" style="18" customWidth="1"/>
    <col min="15" max="15" width="15.88671875" style="19" customWidth="1"/>
    <col min="16" max="16" width="10.44140625" style="18" customWidth="1"/>
    <col min="17" max="17" width="12" style="18" customWidth="1"/>
    <col min="18" max="18" width="18.44140625" style="18" customWidth="1"/>
    <col min="19" max="19" width="12.5546875" style="18" customWidth="1"/>
    <col min="20" max="20" width="16.88671875" style="18" customWidth="1"/>
    <col min="21" max="21" width="18.5546875" style="18" customWidth="1"/>
    <col min="22" max="22" width="18" style="18" customWidth="1"/>
    <col min="23" max="23" width="18.5546875" style="18" customWidth="1"/>
    <col min="24" max="24" width="13.44140625" style="18" customWidth="1"/>
    <col min="25" max="25" width="10.88671875" style="20" bestFit="1" customWidth="1"/>
    <col min="26" max="16384" width="8.88671875" style="20"/>
  </cols>
  <sheetData>
    <row r="1" spans="1:25" s="4" customFormat="1" ht="55.2" customHeight="1">
      <c r="A1" s="290" t="s">
        <v>331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5"/>
    </row>
    <row r="2" spans="1:25" s="4" customFormat="1" ht="44.1" customHeight="1" thickBot="1">
      <c r="A2" s="290" t="s">
        <v>246</v>
      </c>
      <c r="B2" s="267"/>
      <c r="C2" s="267"/>
      <c r="D2" s="267"/>
      <c r="E2" s="267"/>
      <c r="F2" s="267"/>
      <c r="G2" s="267"/>
      <c r="H2" s="3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 t="str">
        <f>SUMMARY!H11</f>
        <v>A-2</v>
      </c>
      <c r="X2" s="26"/>
      <c r="Y2" s="368">
        <v>41334</v>
      </c>
    </row>
    <row r="3" spans="1:25" s="4" customFormat="1" ht="32.4" customHeight="1">
      <c r="A3" s="702" t="s">
        <v>12</v>
      </c>
      <c r="B3" s="704" t="s">
        <v>49</v>
      </c>
      <c r="C3" s="706" t="s">
        <v>66</v>
      </c>
      <c r="D3" s="708">
        <v>41306</v>
      </c>
      <c r="E3" s="708">
        <v>41334</v>
      </c>
      <c r="F3" s="708">
        <v>41365</v>
      </c>
      <c r="G3" s="708">
        <v>41395</v>
      </c>
      <c r="H3" s="708">
        <v>41426</v>
      </c>
      <c r="I3" s="708"/>
      <c r="J3" s="706" t="s">
        <v>67</v>
      </c>
      <c r="K3" s="710" t="s">
        <v>68</v>
      </c>
      <c r="L3" s="710" t="s">
        <v>69</v>
      </c>
      <c r="M3" s="710" t="s">
        <v>70</v>
      </c>
      <c r="N3" s="706" t="s">
        <v>71</v>
      </c>
      <c r="O3" s="710" t="s">
        <v>72</v>
      </c>
      <c r="P3" s="710" t="s">
        <v>73</v>
      </c>
      <c r="Q3" s="710" t="s">
        <v>74</v>
      </c>
      <c r="R3" s="710" t="s">
        <v>75</v>
      </c>
      <c r="S3" s="710" t="s">
        <v>76</v>
      </c>
      <c r="T3" s="712" t="s">
        <v>77</v>
      </c>
      <c r="U3" s="712" t="s">
        <v>78</v>
      </c>
      <c r="V3" s="712" t="s">
        <v>79</v>
      </c>
      <c r="W3" s="714" t="s">
        <v>16</v>
      </c>
      <c r="X3" s="368"/>
    </row>
    <row r="4" spans="1:25" s="4" customFormat="1" ht="27.6" customHeight="1" thickBot="1">
      <c r="A4" s="703"/>
      <c r="B4" s="705"/>
      <c r="C4" s="707"/>
      <c r="D4" s="709"/>
      <c r="E4" s="709"/>
      <c r="F4" s="709"/>
      <c r="G4" s="709"/>
      <c r="H4" s="709"/>
      <c r="I4" s="709"/>
      <c r="J4" s="707"/>
      <c r="K4" s="711"/>
      <c r="L4" s="711"/>
      <c r="M4" s="711"/>
      <c r="N4" s="707"/>
      <c r="O4" s="711"/>
      <c r="P4" s="711"/>
      <c r="Q4" s="711"/>
      <c r="R4" s="711"/>
      <c r="S4" s="711"/>
      <c r="T4" s="713"/>
      <c r="U4" s="713"/>
      <c r="V4" s="713"/>
      <c r="W4" s="715"/>
    </row>
    <row r="5" spans="1:25" s="6" customFormat="1" ht="55.35" customHeight="1">
      <c r="A5" s="269" t="s">
        <v>1</v>
      </c>
      <c r="B5" s="270" t="s">
        <v>2</v>
      </c>
      <c r="C5" s="271" t="s">
        <v>22</v>
      </c>
      <c r="D5" s="271" t="s">
        <v>243</v>
      </c>
      <c r="E5" s="271" t="s">
        <v>244</v>
      </c>
      <c r="F5" s="271" t="s">
        <v>245</v>
      </c>
      <c r="G5" s="271" t="s">
        <v>296</v>
      </c>
      <c r="H5" s="271" t="s">
        <v>297</v>
      </c>
      <c r="I5" s="271"/>
      <c r="J5" s="270" t="s">
        <v>23</v>
      </c>
      <c r="K5" s="270" t="s">
        <v>262</v>
      </c>
      <c r="L5" s="270" t="s">
        <v>24</v>
      </c>
      <c r="M5" s="270" t="s">
        <v>25</v>
      </c>
      <c r="N5" s="271" t="s">
        <v>26</v>
      </c>
      <c r="O5" s="270" t="s">
        <v>27</v>
      </c>
      <c r="P5" s="270" t="s">
        <v>80</v>
      </c>
      <c r="Q5" s="270" t="s">
        <v>81</v>
      </c>
      <c r="R5" s="270" t="s">
        <v>82</v>
      </c>
      <c r="S5" s="270" t="s">
        <v>83</v>
      </c>
      <c r="T5" s="272" t="s">
        <v>84</v>
      </c>
      <c r="U5" s="272" t="s">
        <v>85</v>
      </c>
      <c r="V5" s="272" t="s">
        <v>86</v>
      </c>
      <c r="W5" s="273" t="s">
        <v>28</v>
      </c>
    </row>
    <row r="6" spans="1:25" s="6" customFormat="1" ht="33" customHeight="1">
      <c r="A6" s="285"/>
      <c r="B6" s="289" t="s">
        <v>89</v>
      </c>
      <c r="C6" s="287"/>
      <c r="D6" s="287"/>
      <c r="E6" s="287"/>
      <c r="F6" s="287"/>
      <c r="G6" s="287"/>
      <c r="H6" s="287"/>
      <c r="I6" s="287"/>
      <c r="J6" s="286"/>
      <c r="K6" s="286"/>
      <c r="L6" s="286"/>
      <c r="M6" s="286"/>
      <c r="N6" s="287"/>
      <c r="O6" s="286"/>
      <c r="P6" s="286"/>
      <c r="Q6" s="286"/>
      <c r="R6" s="286"/>
      <c r="S6" s="286"/>
      <c r="T6" s="292">
        <f>SUBTOTAL(109,T7:T31)</f>
        <v>34802217.139904611</v>
      </c>
      <c r="U6" s="292">
        <f>SUBTOTAL(109,U7:U31)</f>
        <v>12184938.137549547</v>
      </c>
      <c r="V6" s="292">
        <f>SUBTOTAL(109,V7:V31)</f>
        <v>29586046.707501847</v>
      </c>
      <c r="W6" s="288"/>
    </row>
    <row r="7" spans="1:25" s="4" customFormat="1" ht="27" customHeight="1">
      <c r="A7" s="274">
        <v>1</v>
      </c>
      <c r="B7" s="275" t="s">
        <v>17</v>
      </c>
      <c r="C7" s="291">
        <f t="shared" ref="C7:C31" si="0">SUM(D7:I7)</f>
        <v>16514.733893557423</v>
      </c>
      <c r="D7" s="276">
        <f>IF(B7='FEB-13'!B11,'FEB-13'!AJ11*('FEB-13'!AL11*'FEB-13'!AM11),"0")</f>
        <v>416</v>
      </c>
      <c r="E7" s="276">
        <f>IF(B7='MAR-13'!B11,'MAR-13'!AM11*('MAR-13'!AO11*'MAR-13'!AP11),"0")</f>
        <v>6025.0666666666666</v>
      </c>
      <c r="F7" s="276">
        <f>IF(B7='APR-13'!B11,'APR-13'!AL11*208,"0")</f>
        <v>5345.5999999999995</v>
      </c>
      <c r="G7" s="276">
        <f>IF(B7='MAY-13'!B11,'MAY-13'!AM11*208,"0")</f>
        <v>2525.7142857142858</v>
      </c>
      <c r="H7" s="276">
        <f>IF(B7='JUN-13'!B11,'JUN-13'!AL11*208,"0")</f>
        <v>2202.3529411764707</v>
      </c>
      <c r="I7" s="276"/>
      <c r="J7" s="276">
        <v>12550000</v>
      </c>
      <c r="K7" s="276">
        <f>J7*0.7</f>
        <v>8785000</v>
      </c>
      <c r="L7" s="276">
        <f>2080</f>
        <v>2080</v>
      </c>
      <c r="M7" s="277">
        <v>0.15</v>
      </c>
      <c r="N7" s="276">
        <f>4*2125</f>
        <v>8500</v>
      </c>
      <c r="O7" s="276">
        <v>0</v>
      </c>
      <c r="P7" s="278">
        <f>(K7*(1-M7)-O7)/N7</f>
        <v>878.5</v>
      </c>
      <c r="Q7" s="279">
        <f>((((N7/L7)-1)*(1+M7))+2)/(2*N7/L7)</f>
        <v>0.67899999999999994</v>
      </c>
      <c r="R7" s="280">
        <f>13%/1.25</f>
        <v>0.10400000000000001</v>
      </c>
      <c r="S7" s="281">
        <f>L7/12</f>
        <v>173.33333333333334</v>
      </c>
      <c r="T7" s="282">
        <f t="shared" ref="T7:T31" si="1">P7*C7</f>
        <v>14508193.725490196</v>
      </c>
      <c r="U7" s="282">
        <f t="shared" ref="U7:U31" si="2">(K7)*(Q7)*(R7)/L7*C7</f>
        <v>4925531.7698039208</v>
      </c>
      <c r="V7" s="283">
        <f>T7*0.5+U7</f>
        <v>12179628.632549018</v>
      </c>
      <c r="W7" s="268"/>
    </row>
    <row r="8" spans="1:25" s="4" customFormat="1" ht="27" customHeight="1">
      <c r="A8" s="274">
        <f>A7+1</f>
        <v>2</v>
      </c>
      <c r="B8" s="275" t="s">
        <v>274</v>
      </c>
      <c r="C8" s="291">
        <f t="shared" si="0"/>
        <v>3776.5983193277316</v>
      </c>
      <c r="D8" s="276">
        <f>IF(B8='FEB-13'!B12,'FEB-13'!AJ12*('FEB-13'!AL12*'FEB-13'!AM12),"0")</f>
        <v>104</v>
      </c>
      <c r="E8" s="276">
        <f>IF(B8='MAR-13'!B12,'MAR-13'!AM12*('MAR-13'!AO12*'MAR-13'!AP12),"0")</f>
        <v>1331.2</v>
      </c>
      <c r="F8" s="276">
        <f>IF(B8='APR-13'!B12,'APR-13'!AL12*208,"0")</f>
        <v>1185.6000000000001</v>
      </c>
      <c r="G8" s="276">
        <f>IF(B8='MAY-13'!B12,'MAY-13'!AM12*208,"0")</f>
        <v>690.85714285714289</v>
      </c>
      <c r="H8" s="276">
        <f>IF(B8='JUN-13'!B12,'JUN-13'!AL12*208,"0")</f>
        <v>464.94117647058823</v>
      </c>
      <c r="I8" s="276"/>
      <c r="J8" s="276">
        <v>10000000</v>
      </c>
      <c r="K8" s="276">
        <f>J8*0.7</f>
        <v>7000000</v>
      </c>
      <c r="L8" s="276">
        <f>2080</f>
        <v>2080</v>
      </c>
      <c r="M8" s="277">
        <v>0.15</v>
      </c>
      <c r="N8" s="276">
        <v>9250</v>
      </c>
      <c r="O8" s="276">
        <v>0</v>
      </c>
      <c r="P8" s="278">
        <f>(K8*(1-M8)-O8)/N8</f>
        <v>643.24324324324323</v>
      </c>
      <c r="Q8" s="279">
        <f>((((N8/L8)-1)*(1+M8))+2)/(2*N8/L8)</f>
        <v>0.67056756756756764</v>
      </c>
      <c r="R8" s="280">
        <f t="shared" ref="R8:R58" si="3">13%/1.25</f>
        <v>0.10400000000000001</v>
      </c>
      <c r="S8" s="281">
        <f>L8/12</f>
        <v>173.33333333333334</v>
      </c>
      <c r="T8" s="282">
        <f t="shared" si="1"/>
        <v>2429271.3513513515</v>
      </c>
      <c r="U8" s="282">
        <f t="shared" si="2"/>
        <v>886362.5220349764</v>
      </c>
      <c r="V8" s="283">
        <f>T8*0.5+U8</f>
        <v>2100998.1977106519</v>
      </c>
      <c r="W8" s="268"/>
    </row>
    <row r="9" spans="1:25" s="4" customFormat="1" ht="27" customHeight="1">
      <c r="A9" s="274">
        <f t="shared" ref="A9:A31" si="4">A8+1</f>
        <v>3</v>
      </c>
      <c r="B9" s="275" t="s">
        <v>275</v>
      </c>
      <c r="C9" s="291">
        <f t="shared" si="0"/>
        <v>10994.402240896359</v>
      </c>
      <c r="D9" s="276">
        <f>IF(B9='FEB-13'!B13,'FEB-13'!AJ13*('FEB-13'!AL13*'FEB-13'!AM13),"0")</f>
        <v>312</v>
      </c>
      <c r="E9" s="276">
        <f>IF(B9='MAR-13'!B13,'MAR-13'!AM13*('MAR-13'!AO13*'MAR-13'!AP13),"0")</f>
        <v>3750.9333333333338</v>
      </c>
      <c r="F9" s="276">
        <f>IF(B9='APR-13'!B13,'APR-13'!AL13*208,"0")</f>
        <v>3307.2000000000003</v>
      </c>
      <c r="G9" s="276">
        <f>IF(B9='MAY-13'!B13,'MAY-13'!AM13*208,"0")</f>
        <v>2094.8571428571427</v>
      </c>
      <c r="H9" s="276">
        <f>IF(B9='JUN-13'!B13,'JUN-13'!AL13*208,"0")</f>
        <v>1529.4117647058822</v>
      </c>
      <c r="I9" s="276"/>
      <c r="J9" s="276">
        <v>6000000</v>
      </c>
      <c r="K9" s="276">
        <f>J9*0.7</f>
        <v>4200000</v>
      </c>
      <c r="L9" s="276">
        <f>2080</f>
        <v>2080</v>
      </c>
      <c r="M9" s="277">
        <v>0.15</v>
      </c>
      <c r="N9" s="276">
        <f t="shared" ref="N9:N31" si="5">5*2080</f>
        <v>10400</v>
      </c>
      <c r="O9" s="276">
        <v>0</v>
      </c>
      <c r="P9" s="278">
        <f>(K9*(1-M9)-O9)/N9</f>
        <v>343.26923076923077</v>
      </c>
      <c r="Q9" s="279">
        <f>((((N9/L9)-1)*(1+M9))+2)/(2*N9/L9)</f>
        <v>0.65999999999999992</v>
      </c>
      <c r="R9" s="280">
        <f t="shared" si="3"/>
        <v>0.10400000000000001</v>
      </c>
      <c r="S9" s="281">
        <f>L9/12</f>
        <v>173.33333333333334</v>
      </c>
      <c r="T9" s="282">
        <f t="shared" si="1"/>
        <v>3774040.0000000005</v>
      </c>
      <c r="U9" s="282">
        <f t="shared" si="2"/>
        <v>1523824.1505882354</v>
      </c>
      <c r="V9" s="283">
        <f>T9*0.5+U9</f>
        <v>3410844.1505882358</v>
      </c>
      <c r="W9" s="268"/>
    </row>
    <row r="10" spans="1:25" s="4" customFormat="1" ht="27" customHeight="1">
      <c r="A10" s="274">
        <f t="shared" si="4"/>
        <v>4</v>
      </c>
      <c r="B10" s="275" t="s">
        <v>54</v>
      </c>
      <c r="C10" s="291">
        <f t="shared" si="0"/>
        <v>2487.3478991596635</v>
      </c>
      <c r="D10" s="276">
        <f>IF(B10='FEB-13'!B14,'FEB-13'!AJ14*('FEB-13'!AL14*'FEB-13'!AM14),"0")</f>
        <v>62.400000000000006</v>
      </c>
      <c r="E10" s="276">
        <f>IF(B10='MAR-13'!B14,'MAR-13'!AM14*('MAR-13'!AO14*'MAR-13'!AP14),"0")</f>
        <v>721.06666666666672</v>
      </c>
      <c r="F10" s="276">
        <f>IF(B10='APR-13'!B14,'APR-13'!AL14*208,"0")</f>
        <v>714.13333333333333</v>
      </c>
      <c r="G10" s="276">
        <f>IF(B10='MAY-13'!B14,'MAY-13'!AM14*208,"0")</f>
        <v>512.57142857142856</v>
      </c>
      <c r="H10" s="276">
        <f>IF(B10='JUN-13'!B14,'JUN-13'!AL14*208,"0")</f>
        <v>477.17647058823525</v>
      </c>
      <c r="I10" s="276"/>
      <c r="J10" s="276">
        <v>10000000</v>
      </c>
      <c r="K10" s="276">
        <f t="shared" ref="K10:K31" si="6">J10*0.7</f>
        <v>7000000</v>
      </c>
      <c r="L10" s="276">
        <f>2080</f>
        <v>2080</v>
      </c>
      <c r="M10" s="277">
        <v>0.15</v>
      </c>
      <c r="N10" s="276">
        <v>9250</v>
      </c>
      <c r="O10" s="276">
        <v>0</v>
      </c>
      <c r="P10" s="278">
        <f t="shared" ref="P10:P31" si="7">(K10*(1-M10)-O10)/N10</f>
        <v>643.24324324324323</v>
      </c>
      <c r="Q10" s="279">
        <f t="shared" ref="Q10:Q31" si="8">((((N10/L10)-1)*(1+M10))+2)/(2*N10/L10)</f>
        <v>0.67056756756756764</v>
      </c>
      <c r="R10" s="280">
        <f t="shared" si="3"/>
        <v>0.10400000000000001</v>
      </c>
      <c r="S10" s="281">
        <f t="shared" ref="S10:S31" si="9">L10/12</f>
        <v>173.33333333333334</v>
      </c>
      <c r="T10" s="282">
        <f t="shared" si="1"/>
        <v>1599969.7297297295</v>
      </c>
      <c r="U10" s="282">
        <f t="shared" si="2"/>
        <v>583777.19065182831</v>
      </c>
      <c r="V10" s="283">
        <f t="shared" ref="V10:V31" si="10">T10*0.5+U10</f>
        <v>1383762.055516693</v>
      </c>
      <c r="W10" s="268"/>
    </row>
    <row r="11" spans="1:25" s="4" customFormat="1" ht="27" customHeight="1">
      <c r="A11" s="274">
        <f t="shared" si="4"/>
        <v>5</v>
      </c>
      <c r="B11" s="275" t="s">
        <v>113</v>
      </c>
      <c r="C11" s="291">
        <f t="shared" si="0"/>
        <v>8006.0773109243701</v>
      </c>
      <c r="D11" s="276">
        <f>IF(B11='FEB-13'!B15,'FEB-13'!AJ15*('FEB-13'!AL15*'FEB-13'!AM15),"0")</f>
        <v>166.4</v>
      </c>
      <c r="E11" s="276">
        <f>IF(B11='MAR-13'!B15,'MAR-13'!AM15*('MAR-13'!AO15*'MAR-13'!AP15),"0")</f>
        <v>2489.0666666666666</v>
      </c>
      <c r="F11" s="276">
        <f>IF(B11='APR-13'!B15,'APR-13'!AL15*208,"0")</f>
        <v>2357.3333333333335</v>
      </c>
      <c r="G11" s="276">
        <f>IF(B11='MAY-13'!B15,'MAY-13'!AM15*208,"0")</f>
        <v>1500.5714285714287</v>
      </c>
      <c r="H11" s="276">
        <f>IF(B11='JUN-13'!B15,'JUN-13'!AL15*208,"0")</f>
        <v>1492.7058823529412</v>
      </c>
      <c r="I11" s="276"/>
      <c r="J11" s="276">
        <v>9000000</v>
      </c>
      <c r="K11" s="276">
        <f t="shared" si="6"/>
        <v>6300000</v>
      </c>
      <c r="L11" s="276">
        <f>2080</f>
        <v>2080</v>
      </c>
      <c r="M11" s="277">
        <v>0.15</v>
      </c>
      <c r="N11" s="276">
        <v>8000</v>
      </c>
      <c r="O11" s="276">
        <v>0</v>
      </c>
      <c r="P11" s="278">
        <f t="shared" si="7"/>
        <v>669.375</v>
      </c>
      <c r="Q11" s="279">
        <f t="shared" si="8"/>
        <v>0.6855</v>
      </c>
      <c r="R11" s="280">
        <f t="shared" si="3"/>
        <v>0.10400000000000001</v>
      </c>
      <c r="S11" s="281">
        <f t="shared" si="9"/>
        <v>173.33333333333334</v>
      </c>
      <c r="T11" s="282">
        <f t="shared" si="1"/>
        <v>5359068</v>
      </c>
      <c r="U11" s="282">
        <f t="shared" si="2"/>
        <v>1728772.2889411766</v>
      </c>
      <c r="V11" s="283">
        <f t="shared" si="10"/>
        <v>4408306.2889411766</v>
      </c>
      <c r="W11" s="268"/>
    </row>
    <row r="12" spans="1:25" s="4" customFormat="1" ht="27" customHeight="1">
      <c r="A12" s="274">
        <f t="shared" si="4"/>
        <v>6</v>
      </c>
      <c r="B12" s="275" t="s">
        <v>20</v>
      </c>
      <c r="C12" s="291">
        <f t="shared" si="0"/>
        <v>409.06666666666666</v>
      </c>
      <c r="D12" s="276">
        <f>IF(B12='FEB-13'!B16,'FEB-13'!AJ16*('FEB-13'!AL16*'FEB-13'!AM16),"0")</f>
        <v>0</v>
      </c>
      <c r="E12" s="276">
        <f>IF(B12='MAR-13'!B16,'MAR-13'!AM16*('MAR-13'!AO16*'MAR-13'!AP16),"0")</f>
        <v>208</v>
      </c>
      <c r="F12" s="276">
        <f>IF(B12='APR-13'!B16,'APR-13'!AL16*208,"0")</f>
        <v>201.06666666666666</v>
      </c>
      <c r="G12" s="276">
        <f>IF(B12='MAY-13'!B16,'MAY-13'!AM16*208,"0")</f>
        <v>0</v>
      </c>
      <c r="H12" s="276">
        <f>IF(B12='JUN-13'!B16,'JUN-13'!AL16*208,"0")</f>
        <v>0</v>
      </c>
      <c r="I12" s="276"/>
      <c r="J12" s="276">
        <f>15000000</f>
        <v>15000000</v>
      </c>
      <c r="K12" s="276">
        <f t="shared" si="6"/>
        <v>10500000</v>
      </c>
      <c r="L12" s="276">
        <f>2080</f>
        <v>2080</v>
      </c>
      <c r="M12" s="277">
        <v>0.15</v>
      </c>
      <c r="N12" s="276">
        <f t="shared" si="5"/>
        <v>10400</v>
      </c>
      <c r="O12" s="276">
        <v>0</v>
      </c>
      <c r="P12" s="278">
        <f t="shared" si="7"/>
        <v>858.17307692307691</v>
      </c>
      <c r="Q12" s="279">
        <f t="shared" si="8"/>
        <v>0.65999999999999992</v>
      </c>
      <c r="R12" s="280">
        <f t="shared" si="3"/>
        <v>0.10400000000000001</v>
      </c>
      <c r="S12" s="281">
        <f t="shared" si="9"/>
        <v>173.33333333333334</v>
      </c>
      <c r="T12" s="282">
        <f t="shared" si="1"/>
        <v>351050</v>
      </c>
      <c r="U12" s="282">
        <f t="shared" si="2"/>
        <v>141741.6</v>
      </c>
      <c r="V12" s="283">
        <f t="shared" si="10"/>
        <v>317266.59999999998</v>
      </c>
      <c r="W12" s="268"/>
    </row>
    <row r="13" spans="1:25" s="4" customFormat="1" ht="27" customHeight="1">
      <c r="A13" s="274">
        <f t="shared" si="4"/>
        <v>7</v>
      </c>
      <c r="B13" s="275" t="s">
        <v>114</v>
      </c>
      <c r="C13" s="291">
        <f t="shared" si="0"/>
        <v>25303.170868347337</v>
      </c>
      <c r="D13" s="276">
        <f>IF(B13='FEB-13'!B17,'FEB-13'!AJ17*('FEB-13'!AL17*'FEB-13'!AM17),"0")</f>
        <v>707.2</v>
      </c>
      <c r="E13" s="276">
        <f>IF(B13='MAR-13'!B17,'MAR-13'!AM17*('MAR-13'!AO17*'MAR-13'!AP17),"0")</f>
        <v>10996.266666666668</v>
      </c>
      <c r="F13" s="276">
        <f>IF(B13='APR-13'!B17,'APR-13'!AL17*208,"0")</f>
        <v>9755.1999999999989</v>
      </c>
      <c r="G13" s="276">
        <f>IF(B13='MAY-13'!B17,'MAY-13'!AM17*208,"0")</f>
        <v>2718.8571428571427</v>
      </c>
      <c r="H13" s="276">
        <f>IF(B13='JUN-13'!B17,'JUN-13'!AL17*208,"0")</f>
        <v>1125.6470588235295</v>
      </c>
      <c r="I13" s="276"/>
      <c r="J13" s="276">
        <v>1200000</v>
      </c>
      <c r="K13" s="276">
        <f t="shared" si="6"/>
        <v>840000</v>
      </c>
      <c r="L13" s="276">
        <f>2080</f>
        <v>2080</v>
      </c>
      <c r="M13" s="277">
        <v>0.15</v>
      </c>
      <c r="N13" s="276">
        <f>$N$11</f>
        <v>8000</v>
      </c>
      <c r="O13" s="276">
        <v>0</v>
      </c>
      <c r="P13" s="278">
        <f t="shared" si="7"/>
        <v>89.25</v>
      </c>
      <c r="Q13" s="279">
        <f t="shared" si="8"/>
        <v>0.6855</v>
      </c>
      <c r="R13" s="280">
        <f t="shared" si="3"/>
        <v>0.10400000000000001</v>
      </c>
      <c r="S13" s="281">
        <f t="shared" si="9"/>
        <v>173.33333333333334</v>
      </c>
      <c r="T13" s="282">
        <f t="shared" si="1"/>
        <v>2258308</v>
      </c>
      <c r="U13" s="282">
        <f t="shared" si="2"/>
        <v>728503.59247058828</v>
      </c>
      <c r="V13" s="283">
        <f t="shared" si="10"/>
        <v>1857657.5924705882</v>
      </c>
      <c r="W13" s="268"/>
    </row>
    <row r="14" spans="1:25" s="4" customFormat="1" ht="27" customHeight="1">
      <c r="A14" s="274">
        <f t="shared" si="4"/>
        <v>8</v>
      </c>
      <c r="B14" s="275" t="s">
        <v>122</v>
      </c>
      <c r="C14" s="291">
        <f t="shared" si="0"/>
        <v>10816.320448179273</v>
      </c>
      <c r="D14" s="276">
        <f>IF(B14='FEB-13'!B18,'FEB-13'!AJ18*('FEB-13'!AL18*'FEB-13'!AM18),"0")</f>
        <v>374.40000000000003</v>
      </c>
      <c r="E14" s="276">
        <f>IF(B14='MAR-13'!B18,'MAR-13'!AM18*('MAR-13'!AO18*'MAR-13'!AP18),"0")</f>
        <v>4000.5333333333333</v>
      </c>
      <c r="F14" s="276">
        <f>IF(B14='APR-13'!B18,'APR-13'!AL18*208,"0")</f>
        <v>3542.9333333333338</v>
      </c>
      <c r="G14" s="276">
        <f>IF(B14='MAY-13'!B18,'MAY-13'!AM18*208,"0")</f>
        <v>2176.5714285714284</v>
      </c>
      <c r="H14" s="276">
        <f>IF(B14='JUN-13'!B18,'JUN-13'!AL18*208,"0")</f>
        <v>721.88235294117646</v>
      </c>
      <c r="I14" s="276"/>
      <c r="J14" s="276">
        <f>J13</f>
        <v>1200000</v>
      </c>
      <c r="K14" s="276">
        <f t="shared" si="6"/>
        <v>840000</v>
      </c>
      <c r="L14" s="276">
        <f>2080</f>
        <v>2080</v>
      </c>
      <c r="M14" s="277">
        <v>0.15</v>
      </c>
      <c r="N14" s="276">
        <f>$N$11</f>
        <v>8000</v>
      </c>
      <c r="O14" s="276">
        <v>0</v>
      </c>
      <c r="P14" s="278">
        <f t="shared" si="7"/>
        <v>89.25</v>
      </c>
      <c r="Q14" s="279">
        <f t="shared" si="8"/>
        <v>0.6855</v>
      </c>
      <c r="R14" s="280">
        <f t="shared" si="3"/>
        <v>0.10400000000000001</v>
      </c>
      <c r="S14" s="281">
        <f t="shared" si="9"/>
        <v>173.33333333333334</v>
      </c>
      <c r="T14" s="282">
        <f t="shared" si="1"/>
        <v>965356.60000000009</v>
      </c>
      <c r="U14" s="282">
        <f t="shared" si="2"/>
        <v>311412.68202352949</v>
      </c>
      <c r="V14" s="283">
        <f t="shared" si="10"/>
        <v>794090.98202352948</v>
      </c>
      <c r="W14" s="268"/>
    </row>
    <row r="15" spans="1:25" s="4" customFormat="1" ht="27" customHeight="1">
      <c r="A15" s="274">
        <f t="shared" si="4"/>
        <v>9</v>
      </c>
      <c r="B15" s="275" t="s">
        <v>277</v>
      </c>
      <c r="C15" s="291">
        <f t="shared" si="0"/>
        <v>11202.547899159665</v>
      </c>
      <c r="D15" s="276">
        <f>IF(B15='FEB-13'!B19,'FEB-13'!AJ19*('FEB-13'!AL19*'FEB-13'!AM19),"0")</f>
        <v>312</v>
      </c>
      <c r="E15" s="276">
        <f>IF(B15='MAR-13'!B19,'MAR-13'!AM19*('MAR-13'!AO19*'MAR-13'!AP19),"0")</f>
        <v>3196.2666666666669</v>
      </c>
      <c r="F15" s="276">
        <f>IF(B15='APR-13'!B19,'APR-13'!AL19*208,"0")</f>
        <v>2960.5333333333333</v>
      </c>
      <c r="G15" s="276">
        <f>IF(B15='MAY-13'!B19,'MAY-13'!AM19*208,"0")</f>
        <v>2384.5714285714284</v>
      </c>
      <c r="H15" s="276">
        <f>IF(B15='JUN-13'!B19,'JUN-13'!AL19*208,"0")</f>
        <v>2349.1764705882356</v>
      </c>
      <c r="I15" s="276"/>
      <c r="J15" s="276">
        <f>J13</f>
        <v>1200000</v>
      </c>
      <c r="K15" s="276">
        <f t="shared" si="6"/>
        <v>840000</v>
      </c>
      <c r="L15" s="276">
        <f>2080</f>
        <v>2080</v>
      </c>
      <c r="M15" s="277">
        <v>0.15</v>
      </c>
      <c r="N15" s="276">
        <f>$N$11</f>
        <v>8000</v>
      </c>
      <c r="O15" s="276">
        <v>0</v>
      </c>
      <c r="P15" s="278">
        <f t="shared" si="7"/>
        <v>89.25</v>
      </c>
      <c r="Q15" s="279">
        <f t="shared" si="8"/>
        <v>0.6855</v>
      </c>
      <c r="R15" s="280">
        <f t="shared" si="3"/>
        <v>0.10400000000000001</v>
      </c>
      <c r="S15" s="281">
        <f t="shared" si="9"/>
        <v>173.33333333333334</v>
      </c>
      <c r="T15" s="282">
        <f t="shared" si="1"/>
        <v>999827.4</v>
      </c>
      <c r="U15" s="282">
        <f t="shared" si="2"/>
        <v>322532.55656470597</v>
      </c>
      <c r="V15" s="283">
        <f t="shared" si="10"/>
        <v>822446.25656470598</v>
      </c>
      <c r="W15" s="268"/>
    </row>
    <row r="16" spans="1:25" s="4" customFormat="1" ht="27" customHeight="1">
      <c r="A16" s="274">
        <f t="shared" si="4"/>
        <v>10</v>
      </c>
      <c r="B16" s="275" t="s">
        <v>278</v>
      </c>
      <c r="C16" s="291">
        <f t="shared" si="0"/>
        <v>173.33333333333334</v>
      </c>
      <c r="D16" s="276">
        <f>IF(B16='FEB-13'!B20,'FEB-13'!AJ20*('FEB-13'!AL20*'FEB-13'!AM20),"0")</f>
        <v>0</v>
      </c>
      <c r="E16" s="276">
        <f>IF(B16='MAR-13'!B20,'MAR-13'!AM20*('MAR-13'!AO20*'MAR-13'!AP20),"0")</f>
        <v>90.13333333333334</v>
      </c>
      <c r="F16" s="276">
        <f>IF(B16='APR-13'!B20,'APR-13'!AL20*208,"0")</f>
        <v>83.2</v>
      </c>
      <c r="G16" s="276">
        <f>IF(B16='MAY-13'!B20,'MAY-13'!AM20*208,"0")</f>
        <v>0</v>
      </c>
      <c r="H16" s="276">
        <f>IF(B16='JUN-13'!B20,'JUN-13'!AL20*208,"0")</f>
        <v>0</v>
      </c>
      <c r="I16" s="276"/>
      <c r="J16" s="276">
        <v>13000000</v>
      </c>
      <c r="K16" s="276">
        <f t="shared" si="6"/>
        <v>9100000</v>
      </c>
      <c r="L16" s="276">
        <f>2080</f>
        <v>2080</v>
      </c>
      <c r="M16" s="277">
        <v>0.15</v>
      </c>
      <c r="N16" s="276">
        <f>5*2080</f>
        <v>10400</v>
      </c>
      <c r="O16" s="276">
        <v>0</v>
      </c>
      <c r="P16" s="278">
        <f t="shared" si="7"/>
        <v>743.75</v>
      </c>
      <c r="Q16" s="279">
        <f t="shared" si="8"/>
        <v>0.65999999999999992</v>
      </c>
      <c r="R16" s="280">
        <f t="shared" si="3"/>
        <v>0.10400000000000001</v>
      </c>
      <c r="S16" s="281">
        <f t="shared" si="9"/>
        <v>173.33333333333334</v>
      </c>
      <c r="T16" s="282">
        <f t="shared" si="1"/>
        <v>128916.66666666667</v>
      </c>
      <c r="U16" s="282">
        <f t="shared" si="2"/>
        <v>52052.000000000007</v>
      </c>
      <c r="V16" s="283">
        <f t="shared" si="10"/>
        <v>116510.33333333334</v>
      </c>
      <c r="W16" s="268"/>
    </row>
    <row r="17" spans="1:23" s="4" customFormat="1" ht="22.35" customHeight="1">
      <c r="A17" s="274">
        <f t="shared" si="4"/>
        <v>11</v>
      </c>
      <c r="B17" s="275" t="s">
        <v>279</v>
      </c>
      <c r="C17" s="291">
        <f t="shared" si="0"/>
        <v>0</v>
      </c>
      <c r="D17" s="276">
        <f>IF(B17='FEB-13'!B21,'FEB-13'!AJ21*('FEB-13'!AL21*'FEB-13'!AM21),"0")</f>
        <v>0</v>
      </c>
      <c r="E17" s="276">
        <f>IF(B17='MAR-13'!B21,'MAR-13'!AM21*('MAR-13'!AO21*'MAR-13'!AP21),"0")</f>
        <v>0</v>
      </c>
      <c r="F17" s="276">
        <f>IF(B17='APR-13'!B21,'APR-13'!AL21*208,"0")</f>
        <v>0</v>
      </c>
      <c r="G17" s="276">
        <f>IF(B17='MAY-13'!B21,'MAY-13'!AM21*208,"0")</f>
        <v>0</v>
      </c>
      <c r="H17" s="276">
        <f>IF(B17='JUN-13'!B21,'JUN-13'!AL21*208,"0")</f>
        <v>0</v>
      </c>
      <c r="I17" s="276"/>
      <c r="J17" s="276">
        <v>300000</v>
      </c>
      <c r="K17" s="276">
        <f t="shared" si="6"/>
        <v>210000</v>
      </c>
      <c r="L17" s="276">
        <f>2080</f>
        <v>2080</v>
      </c>
      <c r="M17" s="277">
        <v>0.15</v>
      </c>
      <c r="N17" s="276">
        <f t="shared" si="5"/>
        <v>10400</v>
      </c>
      <c r="O17" s="276">
        <v>0</v>
      </c>
      <c r="P17" s="278">
        <f t="shared" si="7"/>
        <v>17.16346153846154</v>
      </c>
      <c r="Q17" s="279">
        <f t="shared" si="8"/>
        <v>0.65999999999999992</v>
      </c>
      <c r="R17" s="280">
        <f t="shared" si="3"/>
        <v>0.10400000000000001</v>
      </c>
      <c r="S17" s="281">
        <f t="shared" si="9"/>
        <v>173.33333333333334</v>
      </c>
      <c r="T17" s="282">
        <f t="shared" si="1"/>
        <v>0</v>
      </c>
      <c r="U17" s="282">
        <f t="shared" si="2"/>
        <v>0</v>
      </c>
      <c r="V17" s="283">
        <f t="shared" si="10"/>
        <v>0</v>
      </c>
      <c r="W17" s="268"/>
    </row>
    <row r="18" spans="1:23" s="4" customFormat="1" ht="22.35" customHeight="1">
      <c r="A18" s="274">
        <f t="shared" si="4"/>
        <v>12</v>
      </c>
      <c r="B18" s="275" t="s">
        <v>280</v>
      </c>
      <c r="C18" s="291">
        <f t="shared" si="0"/>
        <v>0</v>
      </c>
      <c r="D18" s="276">
        <f>IF(B18='FEB-13'!B22,'FEB-13'!AJ22*('FEB-13'!AL22*'FEB-13'!AM22),"0")</f>
        <v>0</v>
      </c>
      <c r="E18" s="276">
        <f>IF(B18='MAR-13'!B22,'MAR-13'!AM22*('MAR-13'!AO22*'MAR-13'!AP22),"0")</f>
        <v>0</v>
      </c>
      <c r="F18" s="276">
        <f>IF(B18='APR-13'!B22,'APR-13'!AL22*208,"0")</f>
        <v>0</v>
      </c>
      <c r="G18" s="276">
        <f>IF(B18='MAY-13'!B22,'MAY-13'!AM22*208,"0")</f>
        <v>0</v>
      </c>
      <c r="H18" s="276">
        <f>IF(B18='JUN-13'!B22,'JUN-13'!AL22*208,"0")</f>
        <v>0</v>
      </c>
      <c r="I18" s="276"/>
      <c r="J18" s="276">
        <v>120000</v>
      </c>
      <c r="K18" s="276">
        <f t="shared" si="6"/>
        <v>84000</v>
      </c>
      <c r="L18" s="276">
        <f>2080</f>
        <v>2080</v>
      </c>
      <c r="M18" s="277">
        <v>0.15</v>
      </c>
      <c r="N18" s="276">
        <f t="shared" si="5"/>
        <v>10400</v>
      </c>
      <c r="O18" s="276">
        <v>0</v>
      </c>
      <c r="P18" s="278">
        <f t="shared" si="7"/>
        <v>6.865384615384615</v>
      </c>
      <c r="Q18" s="279">
        <f t="shared" si="8"/>
        <v>0.65999999999999992</v>
      </c>
      <c r="R18" s="280">
        <f t="shared" si="3"/>
        <v>0.10400000000000001</v>
      </c>
      <c r="S18" s="281">
        <f t="shared" si="9"/>
        <v>173.33333333333334</v>
      </c>
      <c r="T18" s="282">
        <f t="shared" si="1"/>
        <v>0</v>
      </c>
      <c r="U18" s="282">
        <f t="shared" si="2"/>
        <v>0</v>
      </c>
      <c r="V18" s="283">
        <f t="shared" si="10"/>
        <v>0</v>
      </c>
      <c r="W18" s="268"/>
    </row>
    <row r="19" spans="1:23" s="4" customFormat="1" ht="27" customHeight="1">
      <c r="A19" s="274">
        <f t="shared" si="4"/>
        <v>13</v>
      </c>
      <c r="B19" s="275" t="s">
        <v>19</v>
      </c>
      <c r="C19" s="291">
        <f t="shared" si="0"/>
        <v>19.168627450980392</v>
      </c>
      <c r="D19" s="276">
        <f>IF(B19='FEB-13'!B23,'FEB-13'!AJ23*('FEB-13'!AL23*'FEB-13'!AM23),"0")</f>
        <v>0</v>
      </c>
      <c r="E19" s="276">
        <f>IF(B19='MAR-13'!B23,'MAR-13'!AM23*('MAR-13'!AO23*'MAR-13'!AP23),"0")</f>
        <v>0</v>
      </c>
      <c r="F19" s="276">
        <f>IF(B19='APR-13'!B23,'APR-13'!AL23*208,"0")</f>
        <v>6.9333333333333336</v>
      </c>
      <c r="G19" s="276">
        <f>IF(B19='MAY-13'!B23,'MAY-13'!AM23*208,"0")</f>
        <v>0</v>
      </c>
      <c r="H19" s="276">
        <f>IF(B19='JUN-13'!B23,'JUN-13'!AL23*208,"0")</f>
        <v>12.235294117647058</v>
      </c>
      <c r="I19" s="276"/>
      <c r="J19" s="276">
        <v>30000000</v>
      </c>
      <c r="K19" s="276">
        <f t="shared" si="6"/>
        <v>21000000</v>
      </c>
      <c r="L19" s="276">
        <f>2080</f>
        <v>2080</v>
      </c>
      <c r="M19" s="277">
        <v>0.15</v>
      </c>
      <c r="N19" s="276">
        <f t="shared" si="5"/>
        <v>10400</v>
      </c>
      <c r="O19" s="276">
        <v>0</v>
      </c>
      <c r="P19" s="278">
        <f t="shared" si="7"/>
        <v>1716.3461538461538</v>
      </c>
      <c r="Q19" s="279">
        <f t="shared" si="8"/>
        <v>0.65999999999999992</v>
      </c>
      <c r="R19" s="280">
        <f t="shared" si="3"/>
        <v>0.10400000000000001</v>
      </c>
      <c r="S19" s="281">
        <f t="shared" si="9"/>
        <v>173.33333333333334</v>
      </c>
      <c r="T19" s="282">
        <f t="shared" si="1"/>
        <v>32900</v>
      </c>
      <c r="U19" s="282">
        <f t="shared" si="2"/>
        <v>13283.858823529412</v>
      </c>
      <c r="V19" s="283">
        <f t="shared" si="10"/>
        <v>29733.858823529412</v>
      </c>
      <c r="W19" s="268"/>
    </row>
    <row r="20" spans="1:23" s="4" customFormat="1" ht="27" customHeight="1">
      <c r="A20" s="274">
        <f t="shared" si="4"/>
        <v>14</v>
      </c>
      <c r="B20" s="275" t="s">
        <v>18</v>
      </c>
      <c r="C20" s="291">
        <f t="shared" si="0"/>
        <v>948.49747899159661</v>
      </c>
      <c r="D20" s="276">
        <f>IF(B20='FEB-13'!B24,'FEB-13'!AJ24*('FEB-13'!AL24*'FEB-13'!AM24),"0")</f>
        <v>20.8</v>
      </c>
      <c r="E20" s="276">
        <f>IF(B20='MAR-13'!B24,'MAR-13'!AM24*('MAR-13'!AO24*'MAR-13'!AP24),"0")</f>
        <v>214.93333333333334</v>
      </c>
      <c r="F20" s="276">
        <f>IF(B20='APR-13'!B24,'APR-13'!AL24*208,"0")</f>
        <v>201.06666666666666</v>
      </c>
      <c r="G20" s="276">
        <f>IF(B20='MAY-13'!B24,'MAY-13'!AM24*208,"0")</f>
        <v>230.28571428571431</v>
      </c>
      <c r="H20" s="276">
        <f>IF(B20='JUN-13'!B24,'JUN-13'!AL24*208,"0")</f>
        <v>281.41176470588238</v>
      </c>
      <c r="I20" s="276"/>
      <c r="J20" s="276">
        <v>22000000</v>
      </c>
      <c r="K20" s="276">
        <f>J20*0.7</f>
        <v>15399999.999999998</v>
      </c>
      <c r="L20" s="276">
        <f>2080</f>
        <v>2080</v>
      </c>
      <c r="M20" s="277">
        <v>0.15</v>
      </c>
      <c r="N20" s="276">
        <f t="shared" si="5"/>
        <v>10400</v>
      </c>
      <c r="O20" s="276">
        <v>0</v>
      </c>
      <c r="P20" s="278">
        <f>(K20*(1-M20)-O20)/N20</f>
        <v>1258.653846153846</v>
      </c>
      <c r="Q20" s="279">
        <f t="shared" si="8"/>
        <v>0.65999999999999992</v>
      </c>
      <c r="R20" s="280">
        <f t="shared" si="3"/>
        <v>0.10400000000000001</v>
      </c>
      <c r="S20" s="281">
        <f t="shared" si="9"/>
        <v>173.33333333333334</v>
      </c>
      <c r="T20" s="282">
        <f t="shared" si="1"/>
        <v>1193829.9999999998</v>
      </c>
      <c r="U20" s="282">
        <f t="shared" si="2"/>
        <v>482026.41882352938</v>
      </c>
      <c r="V20" s="283">
        <f t="shared" si="10"/>
        <v>1078941.4188235293</v>
      </c>
      <c r="W20" s="268"/>
    </row>
    <row r="21" spans="1:23" s="4" customFormat="1" ht="27" customHeight="1">
      <c r="A21" s="274">
        <f t="shared" si="4"/>
        <v>15</v>
      </c>
      <c r="B21" s="275" t="s">
        <v>56</v>
      </c>
      <c r="C21" s="291">
        <f t="shared" si="0"/>
        <v>527.95294117647063</v>
      </c>
      <c r="D21" s="276">
        <f>IF(B21='FEB-13'!B25,'FEB-13'!AJ25*('FEB-13'!AL25*'FEB-13'!AM25),"0")</f>
        <v>20.8</v>
      </c>
      <c r="E21" s="276">
        <f>IF(B21='MAR-13'!B25,'MAR-13'!AM25*('MAR-13'!AO25*'MAR-13'!AP25),"0")</f>
        <v>117.86666666666666</v>
      </c>
      <c r="F21" s="276">
        <f>IF(B21='APR-13'!B25,'APR-13'!AL25*208,"0")</f>
        <v>110.93333333333334</v>
      </c>
      <c r="G21" s="276">
        <f>IF(B21='MAY-13'!B25,'MAY-13'!AM25*208,"0")</f>
        <v>156</v>
      </c>
      <c r="H21" s="276">
        <f>IF(B21='JUN-13'!B25,'JUN-13'!AL25*208,"0")</f>
        <v>122.35294117647059</v>
      </c>
      <c r="I21" s="276"/>
      <c r="J21" s="276">
        <f>20000000</f>
        <v>20000000</v>
      </c>
      <c r="K21" s="276">
        <f>J21*0.7</f>
        <v>14000000</v>
      </c>
      <c r="L21" s="276">
        <f>2080</f>
        <v>2080</v>
      </c>
      <c r="M21" s="277">
        <v>0.15</v>
      </c>
      <c r="N21" s="276">
        <f t="shared" si="5"/>
        <v>10400</v>
      </c>
      <c r="O21" s="276">
        <v>0</v>
      </c>
      <c r="P21" s="278">
        <f>(K21*(1-M21)-O21)/N21</f>
        <v>1144.2307692307693</v>
      </c>
      <c r="Q21" s="279">
        <f t="shared" si="8"/>
        <v>0.65999999999999992</v>
      </c>
      <c r="R21" s="280">
        <f t="shared" si="3"/>
        <v>0.10400000000000001</v>
      </c>
      <c r="S21" s="281">
        <f t="shared" si="9"/>
        <v>173.33333333333334</v>
      </c>
      <c r="T21" s="282">
        <f t="shared" si="1"/>
        <v>604100.00000000012</v>
      </c>
      <c r="U21" s="282">
        <f t="shared" si="2"/>
        <v>243914.25882352941</v>
      </c>
      <c r="V21" s="283">
        <f t="shared" si="10"/>
        <v>545964.25882352947</v>
      </c>
      <c r="W21" s="268"/>
    </row>
    <row r="22" spans="1:23" s="4" customFormat="1" ht="27" customHeight="1">
      <c r="A22" s="274">
        <f t="shared" si="4"/>
        <v>16</v>
      </c>
      <c r="B22" s="275" t="s">
        <v>281</v>
      </c>
      <c r="C22" s="291">
        <f t="shared" si="0"/>
        <v>6.9333333333333336</v>
      </c>
      <c r="D22" s="276">
        <f>IF(B22='FEB-13'!B26,'FEB-13'!AJ26*('FEB-13'!AL26*'FEB-13'!AM26),"0")</f>
        <v>0</v>
      </c>
      <c r="E22" s="276">
        <f>IF(B22='MAR-13'!B26,'MAR-13'!AM26*('MAR-13'!AO26*'MAR-13'!AP26),"0")</f>
        <v>0</v>
      </c>
      <c r="F22" s="276">
        <f>IF(B22='APR-13'!B26,'APR-13'!AL26*208,"0")</f>
        <v>6.9333333333333336</v>
      </c>
      <c r="G22" s="276">
        <f>IF(B22='MAY-13'!B26,'MAY-13'!AM26*208,"0")</f>
        <v>0</v>
      </c>
      <c r="H22" s="276">
        <f>IF(B22='JUN-13'!B26,'JUN-13'!AL26*208,"0")</f>
        <v>0</v>
      </c>
      <c r="I22" s="276"/>
      <c r="J22" s="276">
        <v>25000000</v>
      </c>
      <c r="K22" s="276">
        <f>J22*0.7</f>
        <v>17500000</v>
      </c>
      <c r="L22" s="276">
        <f>2080</f>
        <v>2080</v>
      </c>
      <c r="M22" s="277">
        <v>0.15</v>
      </c>
      <c r="N22" s="276">
        <f t="shared" si="5"/>
        <v>10400</v>
      </c>
      <c r="O22" s="276">
        <v>0</v>
      </c>
      <c r="P22" s="278">
        <f t="shared" ref="P22:P24" si="11">(K22*(1-M22)-O22)/N22</f>
        <v>1430.2884615384614</v>
      </c>
      <c r="Q22" s="279">
        <f t="shared" si="8"/>
        <v>0.65999999999999992</v>
      </c>
      <c r="R22" s="280">
        <f t="shared" si="3"/>
        <v>0.10400000000000001</v>
      </c>
      <c r="S22" s="281">
        <f t="shared" si="9"/>
        <v>173.33333333333334</v>
      </c>
      <c r="T22" s="282">
        <f t="shared" si="1"/>
        <v>9916.6666666666661</v>
      </c>
      <c r="U22" s="282">
        <f t="shared" si="2"/>
        <v>4004</v>
      </c>
      <c r="V22" s="283">
        <f>T22*0.5+U22</f>
        <v>8962.3333333333321</v>
      </c>
      <c r="W22" s="268"/>
    </row>
    <row r="23" spans="1:23" s="4" customFormat="1" ht="27" customHeight="1">
      <c r="A23" s="274">
        <f t="shared" si="4"/>
        <v>17</v>
      </c>
      <c r="B23" s="275" t="s">
        <v>282</v>
      </c>
      <c r="C23" s="291">
        <f t="shared" si="0"/>
        <v>388.26666666666665</v>
      </c>
      <c r="D23" s="276">
        <f>IF(B23='FEB-13'!B27,'FEB-13'!AJ27*('FEB-13'!AL27*'FEB-13'!AM27),"0")</f>
        <v>0</v>
      </c>
      <c r="E23" s="276">
        <f>IF(B23='MAR-13'!B27,'MAR-13'!AM27*('MAR-13'!AO27*'MAR-13'!AP27),"0")</f>
        <v>201.06666666666666</v>
      </c>
      <c r="F23" s="276">
        <f>IF(B23='APR-13'!B27,'APR-13'!AL27*208,"0")</f>
        <v>187.20000000000002</v>
      </c>
      <c r="G23" s="276">
        <f>IF(B23='MAY-13'!B27,'MAY-13'!AM27*208,"0")</f>
        <v>0</v>
      </c>
      <c r="H23" s="276">
        <f>IF(B23='JUN-13'!B27,'JUN-13'!AL27*208,"0")</f>
        <v>0</v>
      </c>
      <c r="I23" s="276"/>
      <c r="J23" s="276">
        <v>13000000</v>
      </c>
      <c r="K23" s="276">
        <f>J23*0.7</f>
        <v>9100000</v>
      </c>
      <c r="L23" s="276">
        <f>2080</f>
        <v>2080</v>
      </c>
      <c r="M23" s="277">
        <v>0.15</v>
      </c>
      <c r="N23" s="276">
        <f t="shared" si="5"/>
        <v>10400</v>
      </c>
      <c r="O23" s="276">
        <v>0</v>
      </c>
      <c r="P23" s="278">
        <f t="shared" si="11"/>
        <v>743.75</v>
      </c>
      <c r="Q23" s="279">
        <f t="shared" si="8"/>
        <v>0.65999999999999992</v>
      </c>
      <c r="R23" s="280">
        <f t="shared" si="3"/>
        <v>0.10400000000000001</v>
      </c>
      <c r="S23" s="281">
        <f t="shared" si="9"/>
        <v>173.33333333333334</v>
      </c>
      <c r="T23" s="282">
        <f t="shared" si="1"/>
        <v>288773.33333333331</v>
      </c>
      <c r="U23" s="282">
        <f t="shared" si="2"/>
        <v>116596.48</v>
      </c>
      <c r="V23" s="283">
        <f t="shared" si="10"/>
        <v>260983.14666666667</v>
      </c>
      <c r="W23" s="268"/>
    </row>
    <row r="24" spans="1:23" s="4" customFormat="1" ht="27" customHeight="1">
      <c r="A24" s="274">
        <f t="shared" si="4"/>
        <v>18</v>
      </c>
      <c r="B24" s="275" t="s">
        <v>283</v>
      </c>
      <c r="C24" s="291">
        <f t="shared" si="0"/>
        <v>24.470588235294116</v>
      </c>
      <c r="D24" s="276">
        <f>IF(B24='FEB-13'!B28,'FEB-13'!AJ28*('FEB-13'!AL28*'FEB-13'!AM28),"0")</f>
        <v>0</v>
      </c>
      <c r="E24" s="276">
        <f>IF(B24='MAR-13'!B28,'MAR-13'!AM28*('MAR-13'!AO28*'MAR-13'!AP28),"0")</f>
        <v>0</v>
      </c>
      <c r="F24" s="276">
        <f>IF(B24='APR-13'!B28,'APR-13'!AL28*208,"0")</f>
        <v>0</v>
      </c>
      <c r="G24" s="276">
        <f>IF(B24='MAY-13'!B28,'MAY-13'!AM28*208,"0")</f>
        <v>0</v>
      </c>
      <c r="H24" s="276">
        <f>IF(B24='JUN-13'!B28,'JUN-13'!AL28*208,"0")</f>
        <v>24.470588235294116</v>
      </c>
      <c r="I24" s="276"/>
      <c r="J24" s="276">
        <v>700000</v>
      </c>
      <c r="K24" s="276">
        <f>J24*0.7</f>
        <v>489999.99999999994</v>
      </c>
      <c r="L24" s="276">
        <f>2080</f>
        <v>2080</v>
      </c>
      <c r="M24" s="277">
        <v>0.15</v>
      </c>
      <c r="N24" s="276">
        <f t="shared" si="5"/>
        <v>10400</v>
      </c>
      <c r="O24" s="276">
        <v>0</v>
      </c>
      <c r="P24" s="278">
        <f t="shared" si="11"/>
        <v>40.04807692307692</v>
      </c>
      <c r="Q24" s="279">
        <f t="shared" si="8"/>
        <v>0.65999999999999992</v>
      </c>
      <c r="R24" s="280">
        <f t="shared" si="3"/>
        <v>0.10400000000000001</v>
      </c>
      <c r="S24" s="281">
        <f t="shared" si="9"/>
        <v>173.33333333333334</v>
      </c>
      <c r="T24" s="282">
        <f t="shared" si="1"/>
        <v>979.99999999999989</v>
      </c>
      <c r="U24" s="282">
        <f t="shared" si="2"/>
        <v>395.68941176470582</v>
      </c>
      <c r="V24" s="283">
        <f t="shared" si="10"/>
        <v>885.68941176470571</v>
      </c>
      <c r="W24" s="268"/>
    </row>
    <row r="25" spans="1:23" s="4" customFormat="1" ht="27" customHeight="1">
      <c r="A25" s="274">
        <f t="shared" si="4"/>
        <v>19</v>
      </c>
      <c r="B25" s="275" t="s">
        <v>55</v>
      </c>
      <c r="C25" s="291">
        <f t="shared" si="0"/>
        <v>610.65770308123251</v>
      </c>
      <c r="D25" s="276">
        <f>IF(B25='FEB-13'!B29,'FEB-13'!AJ29*('FEB-13'!AL29*'FEB-13'!AM29),"0")</f>
        <v>20.8</v>
      </c>
      <c r="E25" s="276">
        <f>IF(B25='MAR-13'!B29,'MAR-13'!AM29*('MAR-13'!AO29*'MAR-13'!AP29),"0")</f>
        <v>173.33333333333331</v>
      </c>
      <c r="F25" s="276">
        <f>IF(B25='APR-13'!B29,'APR-13'!AL29*208,"0")</f>
        <v>145.6</v>
      </c>
      <c r="G25" s="276">
        <f>IF(B25='MAY-13'!B29,'MAY-13'!AM29*208,"0")</f>
        <v>148.57142857142858</v>
      </c>
      <c r="H25" s="276">
        <f>IF(B25='JUN-13'!B29,'JUN-13'!AL29*208,"0")</f>
        <v>122.35294117647059</v>
      </c>
      <c r="I25" s="276"/>
      <c r="J25" s="276">
        <v>7000000</v>
      </c>
      <c r="K25" s="276">
        <f t="shared" si="6"/>
        <v>4900000</v>
      </c>
      <c r="L25" s="276">
        <f>2080</f>
        <v>2080</v>
      </c>
      <c r="M25" s="277">
        <v>0.15</v>
      </c>
      <c r="N25" s="276">
        <f t="shared" si="5"/>
        <v>10400</v>
      </c>
      <c r="O25" s="276">
        <v>0</v>
      </c>
      <c r="P25" s="278">
        <f t="shared" si="7"/>
        <v>400.48076923076923</v>
      </c>
      <c r="Q25" s="279">
        <f t="shared" si="8"/>
        <v>0.65999999999999992</v>
      </c>
      <c r="R25" s="280">
        <f t="shared" si="3"/>
        <v>0.10400000000000001</v>
      </c>
      <c r="S25" s="281">
        <f t="shared" si="9"/>
        <v>173.33333333333334</v>
      </c>
      <c r="T25" s="282">
        <f t="shared" si="1"/>
        <v>244556.66666666669</v>
      </c>
      <c r="U25" s="282">
        <f t="shared" si="2"/>
        <v>98743.350588235291</v>
      </c>
      <c r="V25" s="283">
        <f t="shared" si="10"/>
        <v>221021.68392156862</v>
      </c>
      <c r="W25" s="268"/>
    </row>
    <row r="26" spans="1:23" s="4" customFormat="1" ht="27" customHeight="1">
      <c r="A26" s="274">
        <f t="shared" si="4"/>
        <v>20</v>
      </c>
      <c r="B26" s="275" t="s">
        <v>285</v>
      </c>
      <c r="C26" s="291">
        <f t="shared" si="0"/>
        <v>500.68571428571425</v>
      </c>
      <c r="D26" s="276">
        <f>IF(B26='FEB-13'!B30,'FEB-13'!AJ30*('FEB-13'!AL30*'FEB-13'!AM30),"0")</f>
        <v>20.8</v>
      </c>
      <c r="E26" s="276">
        <f>IF(B26='MAR-13'!B30,'MAR-13'!AM30*('MAR-13'!AO30*'MAR-13'!AP30),"0")</f>
        <v>235.73333333333332</v>
      </c>
      <c r="F26" s="276">
        <f>IF(B26='APR-13'!B30,'APR-13'!AL30*208,"0")</f>
        <v>221.86666666666667</v>
      </c>
      <c r="G26" s="276">
        <f>IF(B26='MAY-13'!B30,'MAY-13'!AM30*208,"0")</f>
        <v>22.285714285714285</v>
      </c>
      <c r="H26" s="276">
        <f>IF(B26='JUN-13'!B30,'JUN-13'!AL30*208,"0")</f>
        <v>0</v>
      </c>
      <c r="I26" s="276"/>
      <c r="J26" s="276">
        <v>400000</v>
      </c>
      <c r="K26" s="276">
        <f t="shared" si="6"/>
        <v>280000</v>
      </c>
      <c r="L26" s="276">
        <f>2080</f>
        <v>2080</v>
      </c>
      <c r="M26" s="277">
        <v>0.15</v>
      </c>
      <c r="N26" s="276">
        <f t="shared" si="5"/>
        <v>10400</v>
      </c>
      <c r="O26" s="276">
        <v>0</v>
      </c>
      <c r="P26" s="278">
        <f t="shared" si="7"/>
        <v>22.884615384615383</v>
      </c>
      <c r="Q26" s="279">
        <f t="shared" si="8"/>
        <v>0.65999999999999992</v>
      </c>
      <c r="R26" s="280">
        <f t="shared" si="3"/>
        <v>0.10400000000000001</v>
      </c>
      <c r="S26" s="281">
        <f t="shared" si="9"/>
        <v>173.33333333333334</v>
      </c>
      <c r="T26" s="282">
        <f t="shared" si="1"/>
        <v>11457.999999999998</v>
      </c>
      <c r="U26" s="282">
        <f t="shared" si="2"/>
        <v>4626.3359999999993</v>
      </c>
      <c r="V26" s="283">
        <f t="shared" si="10"/>
        <v>10355.335999999999</v>
      </c>
      <c r="W26" s="268"/>
    </row>
    <row r="27" spans="1:23" s="4" customFormat="1" ht="27" customHeight="1">
      <c r="A27" s="274">
        <f t="shared" si="4"/>
        <v>21</v>
      </c>
      <c r="B27" s="275" t="s">
        <v>286</v>
      </c>
      <c r="C27" s="291">
        <f t="shared" si="0"/>
        <v>13.866666666666667</v>
      </c>
      <c r="D27" s="276">
        <f>IF(B27='FEB-13'!B31,'FEB-13'!AJ31*('FEB-13'!AL31*'FEB-13'!AM31),"0")</f>
        <v>0</v>
      </c>
      <c r="E27" s="276">
        <f>IF(B27='MAR-13'!B31,'MAR-13'!AM31*('MAR-13'!AO31*'MAR-13'!AP31),"0")</f>
        <v>6.9333333333333336</v>
      </c>
      <c r="F27" s="276">
        <f>IF(B27='APR-13'!B31,'APR-13'!AL31*208,"0")</f>
        <v>6.9333333333333336</v>
      </c>
      <c r="G27" s="276">
        <f>IF(B27='MAY-13'!B31,'MAY-13'!AM31*208,"0")</f>
        <v>0</v>
      </c>
      <c r="H27" s="276">
        <f>IF(B27='JUN-13'!B31,'JUN-13'!AL31*208,"0")</f>
        <v>0</v>
      </c>
      <c r="I27" s="276"/>
      <c r="J27" s="276">
        <v>900000</v>
      </c>
      <c r="K27" s="276">
        <f t="shared" si="6"/>
        <v>630000</v>
      </c>
      <c r="L27" s="276">
        <f>2080</f>
        <v>2080</v>
      </c>
      <c r="M27" s="277">
        <v>0.15</v>
      </c>
      <c r="N27" s="276">
        <f t="shared" si="5"/>
        <v>10400</v>
      </c>
      <c r="O27" s="276">
        <v>0</v>
      </c>
      <c r="P27" s="278">
        <f t="shared" si="7"/>
        <v>51.490384615384613</v>
      </c>
      <c r="Q27" s="279">
        <f t="shared" si="8"/>
        <v>0.65999999999999992</v>
      </c>
      <c r="R27" s="280">
        <f t="shared" si="3"/>
        <v>0.10400000000000001</v>
      </c>
      <c r="S27" s="281">
        <f t="shared" si="9"/>
        <v>173.33333333333334</v>
      </c>
      <c r="T27" s="282">
        <f t="shared" si="1"/>
        <v>714</v>
      </c>
      <c r="U27" s="282">
        <f t="shared" si="2"/>
        <v>288.28800000000001</v>
      </c>
      <c r="V27" s="283">
        <f>T27*0.5+U27</f>
        <v>645.28800000000001</v>
      </c>
      <c r="W27" s="268"/>
    </row>
    <row r="28" spans="1:23" s="4" customFormat="1" ht="22.35" customHeight="1">
      <c r="A28" s="274">
        <f t="shared" si="4"/>
        <v>22</v>
      </c>
      <c r="B28" s="275" t="s">
        <v>287</v>
      </c>
      <c r="C28" s="291">
        <f t="shared" si="0"/>
        <v>0</v>
      </c>
      <c r="D28" s="276">
        <f>IF(B28='FEB-13'!B32,'FEB-13'!AJ32*('FEB-13'!AL32*'FEB-13'!AM32),"0")</f>
        <v>0</v>
      </c>
      <c r="E28" s="276">
        <f>IF(B28='MAR-13'!B32,'MAR-13'!AM32*('MAR-13'!AO32*'MAR-13'!AP32),"0")</f>
        <v>0</v>
      </c>
      <c r="F28" s="276">
        <f>IF(B28='APR-13'!B32,'APR-13'!AL32*208,"0")</f>
        <v>0</v>
      </c>
      <c r="G28" s="276">
        <f>IF(B28='MAY-13'!B32,'MAY-13'!AM32*208,"0")</f>
        <v>0</v>
      </c>
      <c r="H28" s="276">
        <f>IF(B28='JUN-13'!B32,'JUN-13'!AL32*208,"0")</f>
        <v>0</v>
      </c>
      <c r="I28" s="276"/>
      <c r="J28" s="276">
        <v>150000</v>
      </c>
      <c r="K28" s="276">
        <f t="shared" si="6"/>
        <v>105000</v>
      </c>
      <c r="L28" s="276">
        <f>2080</f>
        <v>2080</v>
      </c>
      <c r="M28" s="277">
        <v>0.15</v>
      </c>
      <c r="N28" s="276">
        <f t="shared" si="5"/>
        <v>10400</v>
      </c>
      <c r="O28" s="276">
        <v>0</v>
      </c>
      <c r="P28" s="278">
        <f t="shared" si="7"/>
        <v>8.5817307692307701</v>
      </c>
      <c r="Q28" s="279">
        <f t="shared" si="8"/>
        <v>0.65999999999999992</v>
      </c>
      <c r="R28" s="280">
        <f t="shared" si="3"/>
        <v>0.10400000000000001</v>
      </c>
      <c r="S28" s="281">
        <f t="shared" si="9"/>
        <v>173.33333333333334</v>
      </c>
      <c r="T28" s="282">
        <f t="shared" si="1"/>
        <v>0</v>
      </c>
      <c r="U28" s="282">
        <f t="shared" si="2"/>
        <v>0</v>
      </c>
      <c r="V28" s="283">
        <f t="shared" si="10"/>
        <v>0</v>
      </c>
      <c r="W28" s="268"/>
    </row>
    <row r="29" spans="1:23" s="4" customFormat="1" ht="22.35" customHeight="1">
      <c r="A29" s="274">
        <f t="shared" si="4"/>
        <v>23</v>
      </c>
      <c r="B29" s="275" t="s">
        <v>288</v>
      </c>
      <c r="C29" s="291">
        <f t="shared" si="0"/>
        <v>0</v>
      </c>
      <c r="D29" s="276">
        <f>IF(B29='FEB-13'!B33,'FEB-13'!AJ33*('FEB-13'!AL33*'FEB-13'!AM33),"0")</f>
        <v>0</v>
      </c>
      <c r="E29" s="276">
        <f>IF(B29='MAR-13'!B33,'MAR-13'!AM33*('MAR-13'!AO33*'MAR-13'!AP33),"0")</f>
        <v>0</v>
      </c>
      <c r="F29" s="276">
        <f>IF(B29='APR-13'!B33,'APR-13'!AL33*208,"0")</f>
        <v>0</v>
      </c>
      <c r="G29" s="276">
        <f>IF(B29='MAY-13'!B33,'MAY-13'!AM33*208,"0")</f>
        <v>0</v>
      </c>
      <c r="H29" s="276">
        <f>IF(B29='JUN-13'!B33,'JUN-13'!AL33*208,"0")</f>
        <v>0</v>
      </c>
      <c r="I29" s="276"/>
      <c r="J29" s="276">
        <v>1000000</v>
      </c>
      <c r="K29" s="276">
        <f t="shared" si="6"/>
        <v>700000</v>
      </c>
      <c r="L29" s="276">
        <f>2080</f>
        <v>2080</v>
      </c>
      <c r="M29" s="277">
        <v>0.15</v>
      </c>
      <c r="N29" s="276">
        <f t="shared" si="5"/>
        <v>10400</v>
      </c>
      <c r="O29" s="276">
        <v>0</v>
      </c>
      <c r="P29" s="278">
        <f t="shared" si="7"/>
        <v>57.21153846153846</v>
      </c>
      <c r="Q29" s="279">
        <f t="shared" si="8"/>
        <v>0.65999999999999992</v>
      </c>
      <c r="R29" s="280">
        <f t="shared" si="3"/>
        <v>0.10400000000000001</v>
      </c>
      <c r="S29" s="281">
        <f t="shared" si="9"/>
        <v>173.33333333333334</v>
      </c>
      <c r="T29" s="282">
        <f t="shared" si="1"/>
        <v>0</v>
      </c>
      <c r="U29" s="282">
        <f t="shared" si="2"/>
        <v>0</v>
      </c>
      <c r="V29" s="283">
        <f t="shared" si="10"/>
        <v>0</v>
      </c>
      <c r="W29" s="268"/>
    </row>
    <row r="30" spans="1:23" s="4" customFormat="1" ht="27" customHeight="1">
      <c r="A30" s="274">
        <f t="shared" si="4"/>
        <v>24</v>
      </c>
      <c r="B30" s="275" t="s">
        <v>290</v>
      </c>
      <c r="C30" s="291">
        <f t="shared" si="0"/>
        <v>270.39999999999998</v>
      </c>
      <c r="D30" s="276">
        <f>IF(B30='FEB-13'!B34,'FEB-13'!AJ34*('FEB-13'!AL34*'FEB-13'!AM34),"0")</f>
        <v>0</v>
      </c>
      <c r="E30" s="276">
        <f>IF(B30='MAR-13'!B34,'MAR-13'!AM34*('MAR-13'!AO34*'MAR-13'!AP34),"0")</f>
        <v>138.66666666666666</v>
      </c>
      <c r="F30" s="276">
        <f>IF(B30='APR-13'!B34,'APR-13'!AL34*208,"0")</f>
        <v>131.73333333333332</v>
      </c>
      <c r="G30" s="276">
        <f>IF(B30='MAY-13'!B34,'MAY-13'!AM34*208,"0")</f>
        <v>0</v>
      </c>
      <c r="H30" s="276">
        <f>IF(B30='JUN-13'!B34,'JUN-13'!AL34*208,"0")</f>
        <v>0</v>
      </c>
      <c r="I30" s="276"/>
      <c r="J30" s="276">
        <v>1500000</v>
      </c>
      <c r="K30" s="276">
        <f t="shared" si="6"/>
        <v>1050000</v>
      </c>
      <c r="L30" s="276">
        <f>2080</f>
        <v>2080</v>
      </c>
      <c r="M30" s="277">
        <v>0.15</v>
      </c>
      <c r="N30" s="276">
        <f t="shared" si="5"/>
        <v>10400</v>
      </c>
      <c r="O30" s="276">
        <v>0</v>
      </c>
      <c r="P30" s="278">
        <f t="shared" si="7"/>
        <v>85.817307692307693</v>
      </c>
      <c r="Q30" s="279">
        <f t="shared" si="8"/>
        <v>0.65999999999999992</v>
      </c>
      <c r="R30" s="280">
        <f t="shared" si="3"/>
        <v>0.10400000000000001</v>
      </c>
      <c r="S30" s="281">
        <f t="shared" si="9"/>
        <v>173.33333333333334</v>
      </c>
      <c r="T30" s="282">
        <f t="shared" si="1"/>
        <v>23205</v>
      </c>
      <c r="U30" s="282">
        <f t="shared" si="2"/>
        <v>9369.3599999999988</v>
      </c>
      <c r="V30" s="283">
        <f t="shared" si="10"/>
        <v>20971.86</v>
      </c>
      <c r="W30" s="268"/>
    </row>
    <row r="31" spans="1:23" s="4" customFormat="1" ht="27" customHeight="1">
      <c r="A31" s="274">
        <f t="shared" si="4"/>
        <v>25</v>
      </c>
      <c r="B31" s="275" t="s">
        <v>291</v>
      </c>
      <c r="C31" s="291">
        <f t="shared" si="0"/>
        <v>1036.0380952380954</v>
      </c>
      <c r="D31" s="276">
        <f>IF(B31='FEB-13'!B35,'FEB-13'!AJ35*('FEB-13'!AL35*'FEB-13'!AM35),"0")</f>
        <v>41.6</v>
      </c>
      <c r="E31" s="276">
        <f>IF(B31='MAR-13'!B35,'MAR-13'!AM35*('MAR-13'!AO35*'MAR-13'!AP35),"0")</f>
        <v>429.86666666666667</v>
      </c>
      <c r="F31" s="276">
        <f>IF(B31='APR-13'!B35,'APR-13'!AL35*208,"0")</f>
        <v>416</v>
      </c>
      <c r="G31" s="276">
        <f>IF(B31='MAY-13'!B35,'MAY-13'!AM35*208,"0")</f>
        <v>148.57142857142858</v>
      </c>
      <c r="H31" s="276">
        <f>IF(B31='JUN-13'!B35,'JUN-13'!AL35*208,"0")</f>
        <v>0</v>
      </c>
      <c r="I31" s="276"/>
      <c r="J31" s="276">
        <v>300000</v>
      </c>
      <c r="K31" s="276">
        <f t="shared" si="6"/>
        <v>210000</v>
      </c>
      <c r="L31" s="276">
        <f>2080</f>
        <v>2080</v>
      </c>
      <c r="M31" s="277">
        <v>0.15</v>
      </c>
      <c r="N31" s="276">
        <f t="shared" si="5"/>
        <v>10400</v>
      </c>
      <c r="O31" s="276">
        <v>0</v>
      </c>
      <c r="P31" s="278">
        <f t="shared" si="7"/>
        <v>17.16346153846154</v>
      </c>
      <c r="Q31" s="279">
        <f t="shared" si="8"/>
        <v>0.65999999999999992</v>
      </c>
      <c r="R31" s="280">
        <f t="shared" si="3"/>
        <v>0.10400000000000001</v>
      </c>
      <c r="S31" s="281">
        <f t="shared" si="9"/>
        <v>173.33333333333334</v>
      </c>
      <c r="T31" s="282">
        <f t="shared" si="1"/>
        <v>17782.000000000004</v>
      </c>
      <c r="U31" s="282">
        <f t="shared" si="2"/>
        <v>7179.7439999999997</v>
      </c>
      <c r="V31" s="283">
        <f t="shared" si="10"/>
        <v>16070.744000000002</v>
      </c>
      <c r="W31" s="268"/>
    </row>
    <row r="32" spans="1:23" s="4" customFormat="1" ht="22.35" customHeight="1">
      <c r="A32" s="293"/>
      <c r="B32" s="294"/>
      <c r="C32" s="284"/>
      <c r="D32" s="295"/>
      <c r="E32" s="295"/>
      <c r="F32" s="295"/>
      <c r="G32" s="295"/>
      <c r="H32" s="295"/>
      <c r="I32" s="295"/>
      <c r="J32" s="295"/>
      <c r="K32" s="295"/>
      <c r="L32" s="295"/>
      <c r="M32" s="296"/>
      <c r="N32" s="295"/>
      <c r="O32" s="295"/>
      <c r="P32" s="297"/>
      <c r="Q32" s="298"/>
      <c r="R32" s="299"/>
      <c r="S32" s="300"/>
      <c r="T32" s="301"/>
      <c r="U32" s="301"/>
      <c r="V32" s="301"/>
      <c r="W32" s="302"/>
    </row>
    <row r="33" spans="1:23" s="6" customFormat="1" ht="33" customHeight="1">
      <c r="A33" s="285"/>
      <c r="B33" s="289" t="s">
        <v>88</v>
      </c>
      <c r="C33" s="287"/>
      <c r="D33" s="287"/>
      <c r="E33" s="287"/>
      <c r="F33" s="287"/>
      <c r="G33" s="287"/>
      <c r="H33" s="287"/>
      <c r="I33" s="287"/>
      <c r="J33" s="286"/>
      <c r="K33" s="286"/>
      <c r="L33" s="286"/>
      <c r="M33" s="286"/>
      <c r="N33" s="287"/>
      <c r="O33" s="286"/>
      <c r="P33" s="286"/>
      <c r="Q33" s="286"/>
      <c r="R33" s="286"/>
      <c r="S33" s="286"/>
      <c r="T33" s="292">
        <f>SUBTOTAL(109,T34:T58)</f>
        <v>88248103.55756937</v>
      </c>
      <c r="U33" s="292">
        <f>SUBTOTAL(109,U34:U58)</f>
        <v>30959585.84791299</v>
      </c>
      <c r="V33" s="292">
        <f>SUBTOTAL(109,V34:V58)</f>
        <v>75083637.626697659</v>
      </c>
      <c r="W33" s="288"/>
    </row>
    <row r="34" spans="1:23" s="4" customFormat="1" ht="27" customHeight="1">
      <c r="A34" s="274">
        <v>1</v>
      </c>
      <c r="B34" s="275" t="s">
        <v>17</v>
      </c>
      <c r="C34" s="291">
        <f t="shared" ref="C34:C58" si="12">SUM(D34:I34)</f>
        <v>41209.467538126359</v>
      </c>
      <c r="D34" s="276">
        <f>IF(B34='FEB-13'!B38,'FEB-13'!AJ38*('FEB-13'!AL38*'FEB-13'!AM38),"0")</f>
        <v>1144</v>
      </c>
      <c r="E34" s="276">
        <f>IF(B34='MAR-13'!B38,'MAR-13'!AM38*('MAR-13'!AO38*'MAR-13'!AP38),"0")</f>
        <v>10829.866666666667</v>
      </c>
      <c r="F34" s="276">
        <f>IF(B34='APR-13'!B38,'APR-13'!AL38*208,"0")</f>
        <v>10171.199999999999</v>
      </c>
      <c r="G34" s="276">
        <f>IF(B34='MAY-13'!B38,'MAY-13'!AM38*208,"0")</f>
        <v>9606.5185185185182</v>
      </c>
      <c r="H34" s="276">
        <f>IF(B34='JUN-13'!B38,'JUN-13'!AL38*208,"0")</f>
        <v>9457.8823529411766</v>
      </c>
      <c r="I34" s="276"/>
      <c r="J34" s="276">
        <v>12550000</v>
      </c>
      <c r="K34" s="276">
        <f>J34*0.7</f>
        <v>8785000</v>
      </c>
      <c r="L34" s="276">
        <f>2080</f>
        <v>2080</v>
      </c>
      <c r="M34" s="277">
        <v>0.15</v>
      </c>
      <c r="N34" s="276">
        <f>4*2125</f>
        <v>8500</v>
      </c>
      <c r="O34" s="276">
        <v>0</v>
      </c>
      <c r="P34" s="278">
        <f>(K34*(1-M34)-O34)/N34</f>
        <v>878.5</v>
      </c>
      <c r="Q34" s="279">
        <f>((((N34/L34)-1)*(1+M34))+2)/(2*N34/L34)</f>
        <v>0.67899999999999994</v>
      </c>
      <c r="R34" s="280">
        <f>13%/1.25</f>
        <v>0.10400000000000001</v>
      </c>
      <c r="S34" s="281">
        <f>L34/12</f>
        <v>173.33333333333334</v>
      </c>
      <c r="T34" s="282">
        <f t="shared" ref="T34:T58" si="13">P34*C34</f>
        <v>36202517.232244007</v>
      </c>
      <c r="U34" s="282">
        <f t="shared" ref="U34:U58" si="14">(K34)*(Q34)*(R34)/L34*C34</f>
        <v>12290754.600346839</v>
      </c>
      <c r="V34" s="283">
        <f>T34*0.5+U34</f>
        <v>30392013.216468841</v>
      </c>
      <c r="W34" s="268"/>
    </row>
    <row r="35" spans="1:23" s="4" customFormat="1" ht="27" customHeight="1">
      <c r="A35" s="274">
        <f>A34+1</f>
        <v>2</v>
      </c>
      <c r="B35" s="275" t="s">
        <v>274</v>
      </c>
      <c r="C35" s="291">
        <f t="shared" si="12"/>
        <v>12612.684967320263</v>
      </c>
      <c r="D35" s="276">
        <f>IF(B35='FEB-13'!B39,'FEB-13'!AJ39*('FEB-13'!AL39*'FEB-13'!AM39),"0")</f>
        <v>332.8</v>
      </c>
      <c r="E35" s="276">
        <f>IF(B35='MAR-13'!B39,'MAR-13'!AM39*('MAR-13'!AO39*'MAR-13'!AP39),"0")</f>
        <v>3494.4</v>
      </c>
      <c r="F35" s="276">
        <f>IF(B35='APR-13'!B39,'APR-13'!AL39*208,"0")</f>
        <v>3286.4</v>
      </c>
      <c r="G35" s="276">
        <f>IF(B35='MAY-13'!B39,'MAY-13'!AM39*208,"0")</f>
        <v>2819.5555555555557</v>
      </c>
      <c r="H35" s="276">
        <f>IF(B35='JUN-13'!B39,'JUN-13'!AL39*208,"0")</f>
        <v>2679.5294117647059</v>
      </c>
      <c r="I35" s="276"/>
      <c r="J35" s="276">
        <v>10000000</v>
      </c>
      <c r="K35" s="276">
        <f>J35*0.7</f>
        <v>7000000</v>
      </c>
      <c r="L35" s="276">
        <f>2080</f>
        <v>2080</v>
      </c>
      <c r="M35" s="277">
        <v>0.15</v>
      </c>
      <c r="N35" s="276">
        <v>9250</v>
      </c>
      <c r="O35" s="276">
        <v>0</v>
      </c>
      <c r="P35" s="278">
        <f>(K35*(1-M35)-O35)/N35</f>
        <v>643.24324324324323</v>
      </c>
      <c r="Q35" s="279">
        <f>((((N35/L35)-1)*(1+M35))+2)/(2*N35/L35)</f>
        <v>0.67056756756756764</v>
      </c>
      <c r="R35" s="280">
        <f t="shared" si="3"/>
        <v>0.10400000000000001</v>
      </c>
      <c r="S35" s="281">
        <f>L35/12</f>
        <v>173.33333333333334</v>
      </c>
      <c r="T35" s="282">
        <f t="shared" si="13"/>
        <v>8113024.3843843853</v>
      </c>
      <c r="U35" s="282">
        <f t="shared" si="14"/>
        <v>2960180.1176611916</v>
      </c>
      <c r="V35" s="283">
        <f>T35*0.5+U35</f>
        <v>7016692.3098533843</v>
      </c>
      <c r="W35" s="268"/>
    </row>
    <row r="36" spans="1:23" s="4" customFormat="1" ht="27" customHeight="1">
      <c r="A36" s="274">
        <f t="shared" ref="A36:A58" si="15">A35+1</f>
        <v>3</v>
      </c>
      <c r="B36" s="275" t="s">
        <v>275</v>
      </c>
      <c r="C36" s="291">
        <f t="shared" si="12"/>
        <v>26300.444444444445</v>
      </c>
      <c r="D36" s="276">
        <f>IF(B36='FEB-13'!B40,'FEB-13'!AJ40*('FEB-13'!AL40*'FEB-13'!AM40),"0")</f>
        <v>707.2</v>
      </c>
      <c r="E36" s="276">
        <f>IF(B36='MAR-13'!B40,'MAR-13'!AM40*('MAR-13'!AO40*'MAR-13'!AP40),"0")</f>
        <v>6919.4666666666672</v>
      </c>
      <c r="F36" s="276">
        <f>IF(B36='APR-13'!B40,'APR-13'!AL40*208,"0")</f>
        <v>6448</v>
      </c>
      <c r="G36" s="276">
        <f>IF(B36='MAY-13'!B40,'MAY-13'!AM40*208,"0")</f>
        <v>5985.7777777777783</v>
      </c>
      <c r="H36" s="276">
        <f>IF(B36='JUN-13'!B40,'JUN-13'!AL40*208,"0")</f>
        <v>6240</v>
      </c>
      <c r="I36" s="276"/>
      <c r="J36" s="276">
        <v>6000000</v>
      </c>
      <c r="K36" s="276">
        <f>J36*0.7</f>
        <v>4200000</v>
      </c>
      <c r="L36" s="276">
        <f>2080</f>
        <v>2080</v>
      </c>
      <c r="M36" s="277">
        <v>0.15</v>
      </c>
      <c r="N36" s="276">
        <f t="shared" ref="N36:N58" si="16">5*2080</f>
        <v>10400</v>
      </c>
      <c r="O36" s="276">
        <v>0</v>
      </c>
      <c r="P36" s="278">
        <f>(K36*(1-M36)-O36)/N36</f>
        <v>343.26923076923077</v>
      </c>
      <c r="Q36" s="279">
        <f>((((N36/L36)-1)*(1+M36))+2)/(2*N36/L36)</f>
        <v>0.65999999999999992</v>
      </c>
      <c r="R36" s="280">
        <f t="shared" si="3"/>
        <v>0.10400000000000001</v>
      </c>
      <c r="S36" s="281">
        <f>L36/12</f>
        <v>173.33333333333334</v>
      </c>
      <c r="T36" s="282">
        <f t="shared" si="13"/>
        <v>9028133.333333334</v>
      </c>
      <c r="U36" s="282">
        <f t="shared" si="14"/>
        <v>3645241.6</v>
      </c>
      <c r="V36" s="283">
        <f>T36*0.5+U36</f>
        <v>8159308.2666666675</v>
      </c>
      <c r="W36" s="268"/>
    </row>
    <row r="37" spans="1:23" s="4" customFormat="1" ht="27" customHeight="1">
      <c r="A37" s="274">
        <f t="shared" si="15"/>
        <v>4</v>
      </c>
      <c r="B37" s="275" t="s">
        <v>54</v>
      </c>
      <c r="C37" s="291">
        <f t="shared" si="12"/>
        <v>6192.6901960784317</v>
      </c>
      <c r="D37" s="276">
        <f>IF(B37='FEB-13'!B41,'FEB-13'!AJ41*('FEB-13'!AL41*'FEB-13'!AM41),"0")</f>
        <v>166.4</v>
      </c>
      <c r="E37" s="276">
        <f>IF(B37='MAR-13'!B41,'MAR-13'!AM41*('MAR-13'!AO41*'MAR-13'!AP41),"0")</f>
        <v>1636.2666666666669</v>
      </c>
      <c r="F37" s="276">
        <f>IF(B37='APR-13'!B41,'APR-13'!AL41*208,"0")</f>
        <v>1539.2</v>
      </c>
      <c r="G37" s="276">
        <f>IF(B37='MAY-13'!B41,'MAY-13'!AM41*208,"0")</f>
        <v>1456</v>
      </c>
      <c r="H37" s="276">
        <f>IF(B37='JUN-13'!B41,'JUN-13'!AL41*208,"0")</f>
        <v>1394.8235294117646</v>
      </c>
      <c r="I37" s="276"/>
      <c r="J37" s="276">
        <v>10000000</v>
      </c>
      <c r="K37" s="276">
        <f t="shared" ref="K37:K46" si="17">J37*0.7</f>
        <v>7000000</v>
      </c>
      <c r="L37" s="276">
        <f>2080</f>
        <v>2080</v>
      </c>
      <c r="M37" s="277">
        <v>0.15</v>
      </c>
      <c r="N37" s="276">
        <v>9250</v>
      </c>
      <c r="O37" s="276">
        <v>0</v>
      </c>
      <c r="P37" s="278">
        <f t="shared" ref="P37:P46" si="18">(K37*(1-M37)-O37)/N37</f>
        <v>643.24324324324323</v>
      </c>
      <c r="Q37" s="279">
        <f t="shared" ref="Q37:Q58" si="19">((((N37/L37)-1)*(1+M37))+2)/(2*N37/L37)</f>
        <v>0.67056756756756764</v>
      </c>
      <c r="R37" s="280">
        <f t="shared" si="3"/>
        <v>0.10400000000000001</v>
      </c>
      <c r="S37" s="281">
        <f t="shared" ref="S37:S58" si="20">L37/12</f>
        <v>173.33333333333334</v>
      </c>
      <c r="T37" s="282">
        <f t="shared" si="13"/>
        <v>3983406.1261261264</v>
      </c>
      <c r="U37" s="282">
        <f t="shared" si="14"/>
        <v>1453416.0205193432</v>
      </c>
      <c r="V37" s="283">
        <f t="shared" ref="V37:V48" si="21">T37*0.5+U37</f>
        <v>3445119.0835824064</v>
      </c>
      <c r="W37" s="268"/>
    </row>
    <row r="38" spans="1:23" s="4" customFormat="1" ht="27" customHeight="1">
      <c r="A38" s="274">
        <f t="shared" si="15"/>
        <v>5</v>
      </c>
      <c r="B38" s="275" t="s">
        <v>113</v>
      </c>
      <c r="C38" s="291">
        <f t="shared" si="12"/>
        <v>11815.034422657953</v>
      </c>
      <c r="D38" s="276">
        <f>IF(B38='FEB-13'!B42,'FEB-13'!AJ42*('FEB-13'!AL42*'FEB-13'!AM42),"0")</f>
        <v>312</v>
      </c>
      <c r="E38" s="276">
        <f>IF(B38='MAR-13'!B42,'MAR-13'!AM42*('MAR-13'!AO42*'MAR-13'!AP42),"0")</f>
        <v>3029.8666666666668</v>
      </c>
      <c r="F38" s="276">
        <f>IF(B38='APR-13'!B42,'APR-13'!AL42*208,"0")</f>
        <v>3120</v>
      </c>
      <c r="G38" s="276">
        <f>IF(B38='MAY-13'!B42,'MAY-13'!AM42*208,"0")</f>
        <v>2942.8148148148148</v>
      </c>
      <c r="H38" s="276">
        <f>IF(B38='JUN-13'!B42,'JUN-13'!AL42*208,"0")</f>
        <v>2410.3529411764707</v>
      </c>
      <c r="I38" s="276"/>
      <c r="J38" s="276">
        <v>9000000</v>
      </c>
      <c r="K38" s="276">
        <f t="shared" si="17"/>
        <v>6300000</v>
      </c>
      <c r="L38" s="276">
        <f>2080</f>
        <v>2080</v>
      </c>
      <c r="M38" s="277">
        <v>0.15</v>
      </c>
      <c r="N38" s="276">
        <v>8000</v>
      </c>
      <c r="O38" s="276">
        <v>0</v>
      </c>
      <c r="P38" s="278">
        <f t="shared" si="18"/>
        <v>669.375</v>
      </c>
      <c r="Q38" s="279">
        <f t="shared" si="19"/>
        <v>0.6855</v>
      </c>
      <c r="R38" s="280">
        <f t="shared" si="3"/>
        <v>0.10400000000000001</v>
      </c>
      <c r="S38" s="281">
        <f t="shared" si="20"/>
        <v>173.33333333333334</v>
      </c>
      <c r="T38" s="282">
        <f t="shared" si="13"/>
        <v>7908688.666666667</v>
      </c>
      <c r="U38" s="282">
        <f t="shared" si="14"/>
        <v>2551249.9204705884</v>
      </c>
      <c r="V38" s="283">
        <f t="shared" si="21"/>
        <v>6505594.2538039219</v>
      </c>
      <c r="W38" s="268"/>
    </row>
    <row r="39" spans="1:23" s="4" customFormat="1" ht="27" customHeight="1">
      <c r="A39" s="274">
        <f t="shared" si="15"/>
        <v>6</v>
      </c>
      <c r="B39" s="275" t="s">
        <v>20</v>
      </c>
      <c r="C39" s="291">
        <f t="shared" si="12"/>
        <v>1494.2013071895426</v>
      </c>
      <c r="D39" s="276">
        <f>IF(B39='FEB-13'!B43,'FEB-13'!AJ43*('FEB-13'!AL43*'FEB-13'!AM43),"0")</f>
        <v>41.6</v>
      </c>
      <c r="E39" s="276">
        <f>IF(B39='MAR-13'!B43,'MAR-13'!AM43*('MAR-13'!AO43*'MAR-13'!AP43),"0")</f>
        <v>367.4666666666667</v>
      </c>
      <c r="F39" s="276">
        <f>IF(B39='APR-13'!B43,'APR-13'!AL43*208,"0")</f>
        <v>360.53333333333336</v>
      </c>
      <c r="G39" s="276">
        <f>IF(B39='MAY-13'!B43,'MAY-13'!AM43*208,"0")</f>
        <v>369.77777777777777</v>
      </c>
      <c r="H39" s="276">
        <f>IF(B39='JUN-13'!B43,'JUN-13'!AL43*208,"0")</f>
        <v>354.8235294117647</v>
      </c>
      <c r="I39" s="276"/>
      <c r="J39" s="276">
        <f>15000000</f>
        <v>15000000</v>
      </c>
      <c r="K39" s="276">
        <f t="shared" si="17"/>
        <v>10500000</v>
      </c>
      <c r="L39" s="276">
        <f>2080</f>
        <v>2080</v>
      </c>
      <c r="M39" s="277">
        <v>0.15</v>
      </c>
      <c r="N39" s="276">
        <f t="shared" si="16"/>
        <v>10400</v>
      </c>
      <c r="O39" s="276">
        <v>0</v>
      </c>
      <c r="P39" s="278">
        <f t="shared" si="18"/>
        <v>858.17307692307691</v>
      </c>
      <c r="Q39" s="279">
        <f t="shared" si="19"/>
        <v>0.65999999999999992</v>
      </c>
      <c r="R39" s="280">
        <f t="shared" si="3"/>
        <v>0.10400000000000001</v>
      </c>
      <c r="S39" s="281">
        <f t="shared" si="20"/>
        <v>173.33333333333334</v>
      </c>
      <c r="T39" s="282">
        <f t="shared" si="13"/>
        <v>1282283.3333333335</v>
      </c>
      <c r="U39" s="282">
        <f t="shared" si="14"/>
        <v>517740.75294117653</v>
      </c>
      <c r="V39" s="283">
        <f t="shared" si="21"/>
        <v>1158882.4196078433</v>
      </c>
      <c r="W39" s="268"/>
    </row>
    <row r="40" spans="1:23" s="4" customFormat="1" ht="27" customHeight="1">
      <c r="A40" s="274">
        <f t="shared" si="15"/>
        <v>7</v>
      </c>
      <c r="B40" s="275" t="s">
        <v>114</v>
      </c>
      <c r="C40" s="291">
        <f t="shared" si="12"/>
        <v>32135.003050108931</v>
      </c>
      <c r="D40" s="276">
        <f>IF(B40='FEB-13'!B44,'FEB-13'!AJ44*('FEB-13'!AL44*'FEB-13'!AM44),"0")</f>
        <v>790.4</v>
      </c>
      <c r="E40" s="276">
        <f>IF(B40='MAR-13'!B44,'MAR-13'!AM44*('MAR-13'!AO44*'MAR-13'!AP44),"0")</f>
        <v>8465.6</v>
      </c>
      <c r="F40" s="276">
        <f>IF(B40='APR-13'!B44,'APR-13'!AL44*208,"0")</f>
        <v>8153.6</v>
      </c>
      <c r="G40" s="276">
        <f>IF(B40='MAY-13'!B44,'MAY-13'!AM44*208,"0")</f>
        <v>7102.8148148148139</v>
      </c>
      <c r="H40" s="276">
        <f>IF(B40='JUN-13'!B44,'JUN-13'!AL44*208,"0")</f>
        <v>7622.588235294118</v>
      </c>
      <c r="I40" s="276"/>
      <c r="J40" s="276">
        <v>1200000</v>
      </c>
      <c r="K40" s="276">
        <f t="shared" si="17"/>
        <v>840000</v>
      </c>
      <c r="L40" s="276">
        <f>2080</f>
        <v>2080</v>
      </c>
      <c r="M40" s="277">
        <v>0.15</v>
      </c>
      <c r="N40" s="276">
        <f>$N$11</f>
        <v>8000</v>
      </c>
      <c r="O40" s="276">
        <v>0</v>
      </c>
      <c r="P40" s="278">
        <f t="shared" si="18"/>
        <v>89.25</v>
      </c>
      <c r="Q40" s="279">
        <f t="shared" si="19"/>
        <v>0.6855</v>
      </c>
      <c r="R40" s="280">
        <f t="shared" si="3"/>
        <v>0.10400000000000001</v>
      </c>
      <c r="S40" s="281">
        <f t="shared" si="20"/>
        <v>173.33333333333334</v>
      </c>
      <c r="T40" s="282">
        <f t="shared" si="13"/>
        <v>2868049.0222222223</v>
      </c>
      <c r="U40" s="282">
        <f t="shared" si="14"/>
        <v>925198.87281568639</v>
      </c>
      <c r="V40" s="283">
        <f t="shared" si="21"/>
        <v>2359223.3839267977</v>
      </c>
      <c r="W40" s="268"/>
    </row>
    <row r="41" spans="1:23" s="4" customFormat="1" ht="27" customHeight="1">
      <c r="A41" s="274">
        <f t="shared" si="15"/>
        <v>8</v>
      </c>
      <c r="B41" s="275" t="s">
        <v>122</v>
      </c>
      <c r="C41" s="291">
        <f t="shared" si="12"/>
        <v>117156.38518518518</v>
      </c>
      <c r="D41" s="276">
        <f>IF(B41='FEB-13'!B45,'FEB-13'!AJ45*('FEB-13'!AL45*'FEB-13'!AM45),"0")</f>
        <v>3265.6</v>
      </c>
      <c r="E41" s="276">
        <f>IF(B41='MAR-13'!B45,'MAR-13'!AM45*('MAR-13'!AO45*'MAR-13'!AP45),"0")</f>
        <v>31206.933333333334</v>
      </c>
      <c r="F41" s="276">
        <f>IF(B41='APR-13'!B45,'APR-13'!AL45*208,"0")</f>
        <v>29397.333333333336</v>
      </c>
      <c r="G41" s="276">
        <f>IF(B41='MAY-13'!B45,'MAY-13'!AM45*208,"0")</f>
        <v>27910.518518518518</v>
      </c>
      <c r="H41" s="276">
        <f>IF(B41='JUN-13'!B45,'JUN-13'!AL45*208,"0")</f>
        <v>25376</v>
      </c>
      <c r="I41" s="276"/>
      <c r="J41" s="276">
        <f>J40</f>
        <v>1200000</v>
      </c>
      <c r="K41" s="276">
        <f t="shared" si="17"/>
        <v>840000</v>
      </c>
      <c r="L41" s="276">
        <f>2080</f>
        <v>2080</v>
      </c>
      <c r="M41" s="277">
        <v>0.15</v>
      </c>
      <c r="N41" s="276">
        <f>$N$11</f>
        <v>8000</v>
      </c>
      <c r="O41" s="276">
        <v>0</v>
      </c>
      <c r="P41" s="278">
        <f t="shared" si="18"/>
        <v>89.25</v>
      </c>
      <c r="Q41" s="279">
        <f t="shared" si="19"/>
        <v>0.6855</v>
      </c>
      <c r="R41" s="280">
        <f t="shared" si="3"/>
        <v>0.10400000000000001</v>
      </c>
      <c r="S41" s="281">
        <f t="shared" si="20"/>
        <v>173.33333333333334</v>
      </c>
      <c r="T41" s="282">
        <f t="shared" si="13"/>
        <v>10456207.377777778</v>
      </c>
      <c r="U41" s="282">
        <f t="shared" si="14"/>
        <v>3373049.4858666668</v>
      </c>
      <c r="V41" s="283">
        <f t="shared" si="21"/>
        <v>8601153.1747555546</v>
      </c>
      <c r="W41" s="268"/>
    </row>
    <row r="42" spans="1:23" s="4" customFormat="1" ht="27" customHeight="1">
      <c r="A42" s="274">
        <f t="shared" si="15"/>
        <v>9</v>
      </c>
      <c r="B42" s="275" t="s">
        <v>277</v>
      </c>
      <c r="C42" s="291">
        <f t="shared" si="12"/>
        <v>20870.738126361659</v>
      </c>
      <c r="D42" s="276">
        <f>IF(B42='FEB-13'!B46,'FEB-13'!AJ46*('FEB-13'!AL46*'FEB-13'!AM46),"0")</f>
        <v>561.6</v>
      </c>
      <c r="E42" s="276">
        <f>IF(B42='MAR-13'!B46,'MAR-13'!AM46*('MAR-13'!AO46*'MAR-13'!AP46),"0")</f>
        <v>5463.4666666666662</v>
      </c>
      <c r="F42" s="276">
        <f>IF(B42='APR-13'!B46,'APR-13'!AL46*208,"0")</f>
        <v>5116.8</v>
      </c>
      <c r="G42" s="276">
        <f>IF(B42='MAY-13'!B46,'MAY-13'!AM46*208,"0")</f>
        <v>4822.5185185185192</v>
      </c>
      <c r="H42" s="276">
        <f>IF(B42='JUN-13'!B46,'JUN-13'!AL46*208,"0")</f>
        <v>4906.3529411764712</v>
      </c>
      <c r="I42" s="276"/>
      <c r="J42" s="276">
        <f>J40</f>
        <v>1200000</v>
      </c>
      <c r="K42" s="276">
        <f t="shared" si="17"/>
        <v>840000</v>
      </c>
      <c r="L42" s="276">
        <f>2080</f>
        <v>2080</v>
      </c>
      <c r="M42" s="277">
        <v>0.15</v>
      </c>
      <c r="N42" s="276">
        <f>$N$11</f>
        <v>8000</v>
      </c>
      <c r="O42" s="276">
        <v>0</v>
      </c>
      <c r="P42" s="278">
        <f t="shared" si="18"/>
        <v>89.25</v>
      </c>
      <c r="Q42" s="279">
        <f t="shared" si="19"/>
        <v>0.6855</v>
      </c>
      <c r="R42" s="280">
        <f t="shared" si="3"/>
        <v>0.10400000000000001</v>
      </c>
      <c r="S42" s="281">
        <f t="shared" si="20"/>
        <v>173.33333333333334</v>
      </c>
      <c r="T42" s="282">
        <f t="shared" si="13"/>
        <v>1862713.3777777781</v>
      </c>
      <c r="U42" s="282">
        <f t="shared" si="14"/>
        <v>600889.42139607866</v>
      </c>
      <c r="V42" s="283">
        <f t="shared" si="21"/>
        <v>1532246.1102849678</v>
      </c>
      <c r="W42" s="268"/>
    </row>
    <row r="43" spans="1:23" s="4" customFormat="1" ht="22.35" customHeight="1">
      <c r="A43" s="274">
        <f t="shared" si="15"/>
        <v>10</v>
      </c>
      <c r="B43" s="275" t="s">
        <v>278</v>
      </c>
      <c r="C43" s="291">
        <f t="shared" si="12"/>
        <v>0</v>
      </c>
      <c r="D43" s="276">
        <f>IF(B43='FEB-13'!B47,'FEB-13'!AJ47*('FEB-13'!AL47*'FEB-13'!AM47),"0")</f>
        <v>0</v>
      </c>
      <c r="E43" s="276">
        <f>IF(B43='MAR-13'!B47,'MAR-13'!AM47*('MAR-13'!AO47*'MAR-13'!AP47),"0")</f>
        <v>0</v>
      </c>
      <c r="F43" s="276">
        <f>IF(B43='APR-13'!B47,'APR-13'!AL47*208,"0")</f>
        <v>0</v>
      </c>
      <c r="G43" s="276">
        <f>IF(B43='MAY-13'!B47,'MAY-13'!AM47*208,"0")</f>
        <v>0</v>
      </c>
      <c r="H43" s="276">
        <f>IF(B43='JUN-13'!B47,'JUN-13'!AL47*208,"0")</f>
        <v>0</v>
      </c>
      <c r="I43" s="276"/>
      <c r="J43" s="276">
        <v>13000000</v>
      </c>
      <c r="K43" s="276">
        <f t="shared" si="17"/>
        <v>9100000</v>
      </c>
      <c r="L43" s="276">
        <f>2080</f>
        <v>2080</v>
      </c>
      <c r="M43" s="277">
        <v>0.15</v>
      </c>
      <c r="N43" s="276">
        <f>5*2080</f>
        <v>10400</v>
      </c>
      <c r="O43" s="276">
        <v>0</v>
      </c>
      <c r="P43" s="278">
        <f t="shared" si="18"/>
        <v>743.75</v>
      </c>
      <c r="Q43" s="279">
        <f t="shared" si="19"/>
        <v>0.65999999999999992</v>
      </c>
      <c r="R43" s="280">
        <f t="shared" si="3"/>
        <v>0.10400000000000001</v>
      </c>
      <c r="S43" s="281">
        <f t="shared" si="20"/>
        <v>173.33333333333334</v>
      </c>
      <c r="T43" s="282">
        <f t="shared" si="13"/>
        <v>0</v>
      </c>
      <c r="U43" s="282">
        <f t="shared" si="14"/>
        <v>0</v>
      </c>
      <c r="V43" s="283">
        <f t="shared" si="21"/>
        <v>0</v>
      </c>
      <c r="W43" s="268"/>
    </row>
    <row r="44" spans="1:23" s="4" customFormat="1" ht="22.35" customHeight="1">
      <c r="A44" s="274">
        <f t="shared" si="15"/>
        <v>11</v>
      </c>
      <c r="B44" s="275" t="s">
        <v>279</v>
      </c>
      <c r="C44" s="291">
        <f t="shared" si="12"/>
        <v>0</v>
      </c>
      <c r="D44" s="276">
        <f>IF(B44='FEB-13'!B48,'FEB-13'!AJ48*('FEB-13'!AL48*'FEB-13'!AM48),"0")</f>
        <v>0</v>
      </c>
      <c r="E44" s="276">
        <f>IF(B44='MAR-13'!B48,'MAR-13'!AM48*('MAR-13'!AO48*'MAR-13'!AP48),"0")</f>
        <v>0</v>
      </c>
      <c r="F44" s="276">
        <f>IF(B44='APR-13'!B48,'APR-13'!AL48*208,"0")</f>
        <v>0</v>
      </c>
      <c r="G44" s="276">
        <f>IF(B44='MAY-13'!B48,'MAY-13'!AM48*208,"0")</f>
        <v>0</v>
      </c>
      <c r="H44" s="276">
        <f>IF(B44='JUN-13'!B48,'JUN-13'!AL48*208,"0")</f>
        <v>0</v>
      </c>
      <c r="I44" s="276"/>
      <c r="J44" s="276">
        <v>300000</v>
      </c>
      <c r="K44" s="276">
        <f t="shared" si="17"/>
        <v>210000</v>
      </c>
      <c r="L44" s="276">
        <f>2080</f>
        <v>2080</v>
      </c>
      <c r="M44" s="277">
        <v>0.15</v>
      </c>
      <c r="N44" s="276">
        <f t="shared" si="16"/>
        <v>10400</v>
      </c>
      <c r="O44" s="276">
        <v>0</v>
      </c>
      <c r="P44" s="278">
        <f t="shared" si="18"/>
        <v>17.16346153846154</v>
      </c>
      <c r="Q44" s="279">
        <f t="shared" si="19"/>
        <v>0.65999999999999992</v>
      </c>
      <c r="R44" s="280">
        <f t="shared" si="3"/>
        <v>0.10400000000000001</v>
      </c>
      <c r="S44" s="281">
        <f t="shared" si="20"/>
        <v>173.33333333333334</v>
      </c>
      <c r="T44" s="282">
        <f t="shared" si="13"/>
        <v>0</v>
      </c>
      <c r="U44" s="282">
        <f t="shared" si="14"/>
        <v>0</v>
      </c>
      <c r="V44" s="283">
        <f t="shared" si="21"/>
        <v>0</v>
      </c>
      <c r="W44" s="268"/>
    </row>
    <row r="45" spans="1:23" s="4" customFormat="1" ht="27" customHeight="1">
      <c r="A45" s="274">
        <f t="shared" si="15"/>
        <v>12</v>
      </c>
      <c r="B45" s="275" t="s">
        <v>280</v>
      </c>
      <c r="C45" s="291">
        <f t="shared" si="12"/>
        <v>7.7037037037037033</v>
      </c>
      <c r="D45" s="276">
        <f>IF(B45='FEB-13'!B49,'FEB-13'!AJ49*('FEB-13'!AL49*'FEB-13'!AM49),"0")</f>
        <v>0</v>
      </c>
      <c r="E45" s="276">
        <f>IF(B45='MAR-13'!B49,'MAR-13'!AM49*('MAR-13'!AO49*'MAR-13'!AP49),"0")</f>
        <v>0</v>
      </c>
      <c r="F45" s="276">
        <f>IF(B45='APR-13'!B49,'APR-13'!AL49*208,"0")</f>
        <v>0</v>
      </c>
      <c r="G45" s="276">
        <f>IF(B45='MAY-13'!B49,'MAY-13'!AM49*208,"0")</f>
        <v>7.7037037037037033</v>
      </c>
      <c r="H45" s="276">
        <f>IF(B45='JUN-13'!B49,'JUN-13'!AL49*208,"0")</f>
        <v>0</v>
      </c>
      <c r="I45" s="276"/>
      <c r="J45" s="276">
        <v>120000</v>
      </c>
      <c r="K45" s="276">
        <f t="shared" si="17"/>
        <v>84000</v>
      </c>
      <c r="L45" s="276">
        <f>2080</f>
        <v>2080</v>
      </c>
      <c r="M45" s="277">
        <v>0.15</v>
      </c>
      <c r="N45" s="276">
        <f t="shared" si="16"/>
        <v>10400</v>
      </c>
      <c r="O45" s="276">
        <v>0</v>
      </c>
      <c r="P45" s="278">
        <f t="shared" si="18"/>
        <v>6.865384615384615</v>
      </c>
      <c r="Q45" s="279">
        <f t="shared" si="19"/>
        <v>0.65999999999999992</v>
      </c>
      <c r="R45" s="280">
        <f t="shared" si="3"/>
        <v>0.10400000000000001</v>
      </c>
      <c r="S45" s="281">
        <f t="shared" si="20"/>
        <v>173.33333333333334</v>
      </c>
      <c r="T45" s="282">
        <f t="shared" si="13"/>
        <v>52.888888888888886</v>
      </c>
      <c r="U45" s="282">
        <f t="shared" si="14"/>
        <v>21.354666666666663</v>
      </c>
      <c r="V45" s="283">
        <f t="shared" si="21"/>
        <v>47.799111111111102</v>
      </c>
      <c r="W45" s="268"/>
    </row>
    <row r="46" spans="1:23" s="4" customFormat="1" ht="27" customHeight="1">
      <c r="A46" s="274">
        <f t="shared" si="15"/>
        <v>13</v>
      </c>
      <c r="B46" s="275" t="s">
        <v>19</v>
      </c>
      <c r="C46" s="291">
        <f t="shared" si="12"/>
        <v>807.62004357298474</v>
      </c>
      <c r="D46" s="276">
        <f>IF(B46='FEB-13'!B50,'FEB-13'!AJ50*('FEB-13'!AL50*'FEB-13'!AM50),"0")</f>
        <v>20.8</v>
      </c>
      <c r="E46" s="276">
        <f>IF(B46='MAR-13'!B50,'MAR-13'!AM50*('MAR-13'!AO50*'MAR-13'!AP50),"0")</f>
        <v>214.93333333333334</v>
      </c>
      <c r="F46" s="276">
        <f>IF(B46='APR-13'!B50,'APR-13'!AL50*208,"0")</f>
        <v>208</v>
      </c>
      <c r="G46" s="276">
        <f>IF(B46='MAY-13'!B50,'MAY-13'!AM50*208,"0")</f>
        <v>192.59259259259258</v>
      </c>
      <c r="H46" s="276">
        <f>IF(B46='JUN-13'!B50,'JUN-13'!AL50*208,"0")</f>
        <v>171.29411764705881</v>
      </c>
      <c r="I46" s="276"/>
      <c r="J46" s="276">
        <v>30000000</v>
      </c>
      <c r="K46" s="276">
        <f t="shared" si="17"/>
        <v>21000000</v>
      </c>
      <c r="L46" s="276">
        <f>2080</f>
        <v>2080</v>
      </c>
      <c r="M46" s="277">
        <v>0.15</v>
      </c>
      <c r="N46" s="276">
        <f t="shared" si="16"/>
        <v>10400</v>
      </c>
      <c r="O46" s="276">
        <v>0</v>
      </c>
      <c r="P46" s="278">
        <f t="shared" si="18"/>
        <v>1716.3461538461538</v>
      </c>
      <c r="Q46" s="279">
        <f t="shared" si="19"/>
        <v>0.65999999999999992</v>
      </c>
      <c r="R46" s="280">
        <f t="shared" si="3"/>
        <v>0.10400000000000001</v>
      </c>
      <c r="S46" s="281">
        <f t="shared" si="20"/>
        <v>173.33333333333334</v>
      </c>
      <c r="T46" s="282">
        <f t="shared" si="13"/>
        <v>1386155.5555555555</v>
      </c>
      <c r="U46" s="282">
        <f t="shared" si="14"/>
        <v>559680.69019607839</v>
      </c>
      <c r="V46" s="283">
        <f t="shared" si="21"/>
        <v>1252758.4679738563</v>
      </c>
      <c r="W46" s="268"/>
    </row>
    <row r="47" spans="1:23" s="4" customFormat="1" ht="22.35" customHeight="1">
      <c r="A47" s="274">
        <f t="shared" si="15"/>
        <v>14</v>
      </c>
      <c r="B47" s="275" t="s">
        <v>18</v>
      </c>
      <c r="C47" s="291">
        <f t="shared" si="12"/>
        <v>0</v>
      </c>
      <c r="D47" s="276">
        <f>IF(B47='FEB-13'!B51,'FEB-13'!AJ51*('FEB-13'!AL51*'FEB-13'!AM51),"0")</f>
        <v>0</v>
      </c>
      <c r="E47" s="276">
        <f>IF(B47='MAR-13'!B51,'MAR-13'!AM51*('MAR-13'!AO51*'MAR-13'!AP51),"0")</f>
        <v>0</v>
      </c>
      <c r="F47" s="276">
        <f>IF(B47='APR-13'!B51,'APR-13'!AL51*208,"0")</f>
        <v>0</v>
      </c>
      <c r="G47" s="276">
        <f>IF(B47='MAY-13'!B51,'MAY-13'!AM51*208,"0")</f>
        <v>0</v>
      </c>
      <c r="H47" s="276">
        <f>IF(B47='JUN-13'!B51,'JUN-13'!AL51*208,"0")</f>
        <v>0</v>
      </c>
      <c r="I47" s="276"/>
      <c r="J47" s="276">
        <v>22000000</v>
      </c>
      <c r="K47" s="276">
        <f>J47*0.7</f>
        <v>15399999.999999998</v>
      </c>
      <c r="L47" s="276">
        <f>2080</f>
        <v>2080</v>
      </c>
      <c r="M47" s="277">
        <v>0.15</v>
      </c>
      <c r="N47" s="276">
        <f t="shared" si="16"/>
        <v>10400</v>
      </c>
      <c r="O47" s="276">
        <v>0</v>
      </c>
      <c r="P47" s="278">
        <f>(K47*(1-M47)-O47)/N47</f>
        <v>1258.653846153846</v>
      </c>
      <c r="Q47" s="279">
        <f t="shared" si="19"/>
        <v>0.65999999999999992</v>
      </c>
      <c r="R47" s="280">
        <f t="shared" si="3"/>
        <v>0.10400000000000001</v>
      </c>
      <c r="S47" s="281">
        <f t="shared" si="20"/>
        <v>173.33333333333334</v>
      </c>
      <c r="T47" s="282">
        <f t="shared" si="13"/>
        <v>0</v>
      </c>
      <c r="U47" s="282">
        <f t="shared" si="14"/>
        <v>0</v>
      </c>
      <c r="V47" s="283">
        <f t="shared" si="21"/>
        <v>0</v>
      </c>
      <c r="W47" s="268"/>
    </row>
    <row r="48" spans="1:23" s="4" customFormat="1" ht="27" customHeight="1">
      <c r="A48" s="274">
        <f t="shared" si="15"/>
        <v>15</v>
      </c>
      <c r="B48" s="275" t="s">
        <v>56</v>
      </c>
      <c r="C48" s="291">
        <f t="shared" si="12"/>
        <v>3993.5546840958605</v>
      </c>
      <c r="D48" s="276">
        <f>IF(B48='FEB-13'!B52,'FEB-13'!AJ52*('FEB-13'!AL52*'FEB-13'!AM52),"0")</f>
        <v>124.80000000000001</v>
      </c>
      <c r="E48" s="276">
        <f>IF(B48='MAR-13'!B52,'MAR-13'!AM52*('MAR-13'!AO52*'MAR-13'!AP52),"0")</f>
        <v>963.73333333333323</v>
      </c>
      <c r="F48" s="276">
        <f>IF(B48='APR-13'!B52,'APR-13'!AL52*208,"0")</f>
        <v>915.2</v>
      </c>
      <c r="G48" s="276">
        <f>IF(B48='MAY-13'!B52,'MAY-13'!AM52*208,"0")</f>
        <v>1047.7037037037037</v>
      </c>
      <c r="H48" s="276">
        <f>IF(B48='JUN-13'!B52,'JUN-13'!AL52*208,"0")</f>
        <v>942.11764705882354</v>
      </c>
      <c r="I48" s="276"/>
      <c r="J48" s="276">
        <f>20000000</f>
        <v>20000000</v>
      </c>
      <c r="K48" s="276">
        <f>J48*0.7</f>
        <v>14000000</v>
      </c>
      <c r="L48" s="276">
        <f>2080</f>
        <v>2080</v>
      </c>
      <c r="M48" s="277">
        <v>0.15</v>
      </c>
      <c r="N48" s="276">
        <f t="shared" si="16"/>
        <v>10400</v>
      </c>
      <c r="O48" s="276">
        <v>0</v>
      </c>
      <c r="P48" s="278">
        <f>(K48*(1-M48)-O48)/N48</f>
        <v>1144.2307692307693</v>
      </c>
      <c r="Q48" s="279">
        <f t="shared" si="19"/>
        <v>0.65999999999999992</v>
      </c>
      <c r="R48" s="280">
        <f t="shared" si="3"/>
        <v>0.10400000000000001</v>
      </c>
      <c r="S48" s="281">
        <f t="shared" si="20"/>
        <v>173.33333333333334</v>
      </c>
      <c r="T48" s="282">
        <f t="shared" si="13"/>
        <v>4569548.1481481483</v>
      </c>
      <c r="U48" s="282">
        <f t="shared" si="14"/>
        <v>1845022.2640522872</v>
      </c>
      <c r="V48" s="283">
        <f t="shared" si="21"/>
        <v>4129796.3381263614</v>
      </c>
      <c r="W48" s="268"/>
    </row>
    <row r="49" spans="1:24" s="4" customFormat="1" ht="22.35" customHeight="1">
      <c r="A49" s="274">
        <f t="shared" si="15"/>
        <v>16</v>
      </c>
      <c r="B49" s="275" t="s">
        <v>281</v>
      </c>
      <c r="C49" s="291">
        <f t="shared" si="12"/>
        <v>0</v>
      </c>
      <c r="D49" s="276">
        <f>IF(B49='FEB-13'!B53,'FEB-13'!AJ53*('FEB-13'!AL53*'FEB-13'!AM53),"0")</f>
        <v>0</v>
      </c>
      <c r="E49" s="276">
        <f>IF(B49='MAR-13'!B53,'MAR-13'!AM53*('MAR-13'!AO53*'MAR-13'!AP53),"0")</f>
        <v>0</v>
      </c>
      <c r="F49" s="276">
        <f>IF(B49='APR-13'!B53,'APR-13'!AL53*208,"0")</f>
        <v>0</v>
      </c>
      <c r="G49" s="276">
        <f>IF(B49='MAY-13'!B53,'MAY-13'!AM53*208,"0")</f>
        <v>0</v>
      </c>
      <c r="H49" s="276">
        <f>IF(B49='JUN-13'!B53,'JUN-13'!AL53*208,"0")</f>
        <v>0</v>
      </c>
      <c r="I49" s="276"/>
      <c r="J49" s="276">
        <v>25000000</v>
      </c>
      <c r="K49" s="276">
        <f>J49*0.7</f>
        <v>17500000</v>
      </c>
      <c r="L49" s="276">
        <f>2080</f>
        <v>2080</v>
      </c>
      <c r="M49" s="277">
        <v>0.15</v>
      </c>
      <c r="N49" s="276">
        <f t="shared" si="16"/>
        <v>10400</v>
      </c>
      <c r="O49" s="276">
        <v>0</v>
      </c>
      <c r="P49" s="278">
        <f t="shared" ref="P49:P58" si="22">(K49*(1-M49)-O49)/N49</f>
        <v>1430.2884615384614</v>
      </c>
      <c r="Q49" s="279">
        <f t="shared" si="19"/>
        <v>0.65999999999999992</v>
      </c>
      <c r="R49" s="280">
        <f t="shared" si="3"/>
        <v>0.10400000000000001</v>
      </c>
      <c r="S49" s="281">
        <f t="shared" si="20"/>
        <v>173.33333333333334</v>
      </c>
      <c r="T49" s="282">
        <f t="shared" si="13"/>
        <v>0</v>
      </c>
      <c r="U49" s="282">
        <f t="shared" si="14"/>
        <v>0</v>
      </c>
      <c r="V49" s="283">
        <f>T49*0.5+U49</f>
        <v>0</v>
      </c>
      <c r="W49" s="268"/>
    </row>
    <row r="50" spans="1:24" s="4" customFormat="1" ht="22.35" customHeight="1">
      <c r="A50" s="274">
        <f t="shared" si="15"/>
        <v>17</v>
      </c>
      <c r="B50" s="275" t="s">
        <v>282</v>
      </c>
      <c r="C50" s="291">
        <f t="shared" si="12"/>
        <v>0</v>
      </c>
      <c r="D50" s="276">
        <f>IF(B50='FEB-13'!B54,'FEB-13'!AJ54*('FEB-13'!AL54*'FEB-13'!AM54),"0")</f>
        <v>0</v>
      </c>
      <c r="E50" s="276">
        <f>IF(B50='MAR-13'!B54,'MAR-13'!AM54*('MAR-13'!AO54*'MAR-13'!AP54),"0")</f>
        <v>0</v>
      </c>
      <c r="F50" s="276">
        <f>IF(B50='APR-13'!B54,'APR-13'!AL54*208,"0")</f>
        <v>0</v>
      </c>
      <c r="G50" s="276">
        <f>IF(B50='MAY-13'!B54,'MAY-13'!AM54*208,"0")</f>
        <v>0</v>
      </c>
      <c r="H50" s="276">
        <f>IF(B50='JUN-13'!B54,'JUN-13'!AL54*208,"0")</f>
        <v>0</v>
      </c>
      <c r="I50" s="276"/>
      <c r="J50" s="276">
        <v>13000000</v>
      </c>
      <c r="K50" s="276">
        <f>J50*0.7</f>
        <v>9100000</v>
      </c>
      <c r="L50" s="276">
        <f>2080</f>
        <v>2080</v>
      </c>
      <c r="M50" s="277">
        <v>0.15</v>
      </c>
      <c r="N50" s="276">
        <f t="shared" si="16"/>
        <v>10400</v>
      </c>
      <c r="O50" s="276">
        <v>0</v>
      </c>
      <c r="P50" s="278">
        <f t="shared" si="22"/>
        <v>743.75</v>
      </c>
      <c r="Q50" s="279">
        <f t="shared" si="19"/>
        <v>0.65999999999999992</v>
      </c>
      <c r="R50" s="280">
        <f t="shared" si="3"/>
        <v>0.10400000000000001</v>
      </c>
      <c r="S50" s="281">
        <f t="shared" si="20"/>
        <v>173.33333333333334</v>
      </c>
      <c r="T50" s="282">
        <f t="shared" si="13"/>
        <v>0</v>
      </c>
      <c r="U50" s="282">
        <f t="shared" si="14"/>
        <v>0</v>
      </c>
      <c r="V50" s="283">
        <f t="shared" ref="V50:V53" si="23">T50*0.5+U50</f>
        <v>0</v>
      </c>
      <c r="W50" s="268"/>
    </row>
    <row r="51" spans="1:24" s="4" customFormat="1" ht="27" customHeight="1">
      <c r="A51" s="274">
        <f t="shared" si="15"/>
        <v>18</v>
      </c>
      <c r="B51" s="275" t="s">
        <v>283</v>
      </c>
      <c r="C51" s="291">
        <f t="shared" si="12"/>
        <v>7.7037037037037033</v>
      </c>
      <c r="D51" s="276">
        <f>IF(B51='FEB-13'!B55,'FEB-13'!AJ55*('FEB-13'!AL55*'FEB-13'!AM55),"0")</f>
        <v>0</v>
      </c>
      <c r="E51" s="276">
        <f>IF(B51='MAR-13'!B55,'MAR-13'!AM55*('MAR-13'!AO55*'MAR-13'!AP55),"0")</f>
        <v>0</v>
      </c>
      <c r="F51" s="276">
        <f>IF(B51='APR-13'!B55,'APR-13'!AL55*208,"0")</f>
        <v>0</v>
      </c>
      <c r="G51" s="276">
        <f>IF(B51='MAY-13'!B55,'MAY-13'!AM55*208,"0")</f>
        <v>7.7037037037037033</v>
      </c>
      <c r="H51" s="276">
        <f>IF(B51='JUN-13'!B55,'JUN-13'!AL55*208,"0")</f>
        <v>0</v>
      </c>
      <c r="I51" s="276"/>
      <c r="J51" s="276">
        <v>700000</v>
      </c>
      <c r="K51" s="276">
        <f>J51*0.7</f>
        <v>489999.99999999994</v>
      </c>
      <c r="L51" s="276">
        <f>2080</f>
        <v>2080</v>
      </c>
      <c r="M51" s="277">
        <v>0.15</v>
      </c>
      <c r="N51" s="276">
        <f t="shared" si="16"/>
        <v>10400</v>
      </c>
      <c r="O51" s="276">
        <v>0</v>
      </c>
      <c r="P51" s="278">
        <f t="shared" si="22"/>
        <v>40.04807692307692</v>
      </c>
      <c r="Q51" s="279">
        <f t="shared" si="19"/>
        <v>0.65999999999999992</v>
      </c>
      <c r="R51" s="280">
        <f t="shared" si="3"/>
        <v>0.10400000000000001</v>
      </c>
      <c r="S51" s="281">
        <f t="shared" si="20"/>
        <v>173.33333333333334</v>
      </c>
      <c r="T51" s="282">
        <f t="shared" si="13"/>
        <v>308.51851851851848</v>
      </c>
      <c r="U51" s="282">
        <f t="shared" si="14"/>
        <v>124.56888888888886</v>
      </c>
      <c r="V51" s="283">
        <f t="shared" si="23"/>
        <v>278.8281481481481</v>
      </c>
      <c r="W51" s="268"/>
    </row>
    <row r="52" spans="1:24" s="4" customFormat="1" ht="27" customHeight="1">
      <c r="A52" s="274">
        <f t="shared" si="15"/>
        <v>19</v>
      </c>
      <c r="B52" s="275" t="s">
        <v>55</v>
      </c>
      <c r="C52" s="291">
        <f t="shared" si="12"/>
        <v>816.59259259259261</v>
      </c>
      <c r="D52" s="276">
        <f>IF(B52='FEB-13'!B56,'FEB-13'!AJ56*('FEB-13'!AL56*'FEB-13'!AM56),"0")</f>
        <v>20.8</v>
      </c>
      <c r="E52" s="276">
        <f>IF(B52='MAR-13'!B56,'MAR-13'!AM56*('MAR-13'!AO56*'MAR-13'!AP56),"0")</f>
        <v>201.06666666666666</v>
      </c>
      <c r="F52" s="276">
        <f>IF(B52='APR-13'!B56,'APR-13'!AL56*208,"0")</f>
        <v>194.13333333333333</v>
      </c>
      <c r="G52" s="276">
        <f>IF(B52='MAY-13'!B56,'MAY-13'!AM56*208,"0")</f>
        <v>192.59259259259258</v>
      </c>
      <c r="H52" s="276">
        <f>IF(B52='JUN-13'!B56,'JUN-13'!AL56*208,"0")</f>
        <v>208</v>
      </c>
      <c r="I52" s="276"/>
      <c r="J52" s="276">
        <v>7000000</v>
      </c>
      <c r="K52" s="276">
        <f t="shared" ref="K52:K58" si="24">J52*0.7</f>
        <v>4900000</v>
      </c>
      <c r="L52" s="276">
        <f>2080</f>
        <v>2080</v>
      </c>
      <c r="M52" s="277">
        <v>0.15</v>
      </c>
      <c r="N52" s="276">
        <f t="shared" si="16"/>
        <v>10400</v>
      </c>
      <c r="O52" s="276">
        <v>0</v>
      </c>
      <c r="P52" s="278">
        <f t="shared" si="22"/>
        <v>400.48076923076923</v>
      </c>
      <c r="Q52" s="279">
        <f t="shared" si="19"/>
        <v>0.65999999999999992</v>
      </c>
      <c r="R52" s="280">
        <f t="shared" si="3"/>
        <v>0.10400000000000001</v>
      </c>
      <c r="S52" s="281">
        <f t="shared" si="20"/>
        <v>173.33333333333334</v>
      </c>
      <c r="T52" s="282">
        <f t="shared" si="13"/>
        <v>327029.62962962961</v>
      </c>
      <c r="U52" s="282">
        <f t="shared" si="14"/>
        <v>132043.02222222221</v>
      </c>
      <c r="V52" s="283">
        <f t="shared" si="23"/>
        <v>295557.83703703701</v>
      </c>
      <c r="W52" s="268"/>
    </row>
    <row r="53" spans="1:24" s="4" customFormat="1" ht="27" customHeight="1">
      <c r="A53" s="274">
        <f t="shared" si="15"/>
        <v>20</v>
      </c>
      <c r="B53" s="275" t="s">
        <v>285</v>
      </c>
      <c r="C53" s="291">
        <f t="shared" si="12"/>
        <v>7.7037037037037033</v>
      </c>
      <c r="D53" s="276">
        <f>IF(B53='FEB-13'!B57,'FEB-13'!AJ57*('FEB-13'!AL57*'FEB-13'!AM57),"0")</f>
        <v>0</v>
      </c>
      <c r="E53" s="276">
        <f>IF(B53='MAR-13'!B57,'MAR-13'!AM57*('MAR-13'!AO57*'MAR-13'!AP57),"0")</f>
        <v>0</v>
      </c>
      <c r="F53" s="276">
        <f>IF(B53='APR-13'!B57,'APR-13'!AL57*208,"0")</f>
        <v>0</v>
      </c>
      <c r="G53" s="276">
        <f>IF(B53='MAY-13'!B57,'MAY-13'!AM57*208,"0")</f>
        <v>7.7037037037037033</v>
      </c>
      <c r="H53" s="276">
        <f>IF(B53='JUN-13'!B57,'JUN-13'!AL57*208,"0")</f>
        <v>0</v>
      </c>
      <c r="I53" s="276"/>
      <c r="J53" s="276">
        <v>400000</v>
      </c>
      <c r="K53" s="276">
        <f t="shared" si="24"/>
        <v>280000</v>
      </c>
      <c r="L53" s="276">
        <f>2080</f>
        <v>2080</v>
      </c>
      <c r="M53" s="277">
        <v>0.15</v>
      </c>
      <c r="N53" s="276">
        <f t="shared" si="16"/>
        <v>10400</v>
      </c>
      <c r="O53" s="276">
        <v>0</v>
      </c>
      <c r="P53" s="278">
        <f t="shared" si="22"/>
        <v>22.884615384615383</v>
      </c>
      <c r="Q53" s="279">
        <f t="shared" si="19"/>
        <v>0.65999999999999992</v>
      </c>
      <c r="R53" s="280">
        <f t="shared" si="3"/>
        <v>0.10400000000000001</v>
      </c>
      <c r="S53" s="281">
        <f t="shared" si="20"/>
        <v>173.33333333333334</v>
      </c>
      <c r="T53" s="282">
        <f t="shared" si="13"/>
        <v>176.29629629629628</v>
      </c>
      <c r="U53" s="282">
        <f t="shared" si="14"/>
        <v>71.182222222222208</v>
      </c>
      <c r="V53" s="283">
        <f t="shared" si="23"/>
        <v>159.33037037037036</v>
      </c>
      <c r="W53" s="268"/>
    </row>
    <row r="54" spans="1:24" s="4" customFormat="1" ht="27" customHeight="1">
      <c r="A54" s="274">
        <f t="shared" si="15"/>
        <v>21</v>
      </c>
      <c r="B54" s="275" t="s">
        <v>286</v>
      </c>
      <c r="C54" s="291">
        <f t="shared" si="12"/>
        <v>5045.7899782135073</v>
      </c>
      <c r="D54" s="276">
        <f>IF(B54='FEB-13'!B58,'FEB-13'!AJ58*('FEB-13'!AL58*'FEB-13'!AM58),"0")</f>
        <v>166.4</v>
      </c>
      <c r="E54" s="276">
        <f>IF(B54='MAR-13'!B58,'MAR-13'!AM58*('MAR-13'!AO58*'MAR-13'!AP58),"0")</f>
        <v>1012.2666666666668</v>
      </c>
      <c r="F54" s="276">
        <f>IF(B54='APR-13'!B58,'APR-13'!AL58*208,"0")</f>
        <v>963.73333333333346</v>
      </c>
      <c r="G54" s="276">
        <f>IF(B54='MAY-13'!B58,'MAY-13'!AM58*208,"0")</f>
        <v>1741.037037037037</v>
      </c>
      <c r="H54" s="276">
        <f>IF(B54='JUN-13'!B58,'JUN-13'!AL58*208,"0")</f>
        <v>1162.3529411764705</v>
      </c>
      <c r="I54" s="276"/>
      <c r="J54" s="276">
        <v>900000</v>
      </c>
      <c r="K54" s="276">
        <f t="shared" si="24"/>
        <v>630000</v>
      </c>
      <c r="L54" s="276">
        <f>2080</f>
        <v>2080</v>
      </c>
      <c r="M54" s="277">
        <v>0.15</v>
      </c>
      <c r="N54" s="276">
        <f t="shared" si="16"/>
        <v>10400</v>
      </c>
      <c r="O54" s="276">
        <v>0</v>
      </c>
      <c r="P54" s="278">
        <f t="shared" si="22"/>
        <v>51.490384615384613</v>
      </c>
      <c r="Q54" s="279">
        <f t="shared" si="19"/>
        <v>0.65999999999999992</v>
      </c>
      <c r="R54" s="280">
        <f t="shared" si="3"/>
        <v>0.10400000000000001</v>
      </c>
      <c r="S54" s="281">
        <f t="shared" si="20"/>
        <v>173.33333333333334</v>
      </c>
      <c r="T54" s="282">
        <f t="shared" si="13"/>
        <v>259809.66666666663</v>
      </c>
      <c r="U54" s="282">
        <f t="shared" si="14"/>
        <v>104901.97364705881</v>
      </c>
      <c r="V54" s="283">
        <f>T54*0.5+U54</f>
        <v>234806.80698039214</v>
      </c>
      <c r="W54" s="268"/>
    </row>
    <row r="55" spans="1:24" s="4" customFormat="1" ht="22.35" customHeight="1">
      <c r="A55" s="274">
        <f t="shared" si="15"/>
        <v>22</v>
      </c>
      <c r="B55" s="275" t="s">
        <v>287</v>
      </c>
      <c r="C55" s="291">
        <f t="shared" si="12"/>
        <v>0</v>
      </c>
      <c r="D55" s="276">
        <f>IF(B55='FEB-13'!B59,'FEB-13'!AJ59*('FEB-13'!AL59*'FEB-13'!AM59),"0")</f>
        <v>0</v>
      </c>
      <c r="E55" s="276">
        <f>IF(B55='MAR-13'!B59,'MAR-13'!AM59*('MAR-13'!AO59*'MAR-13'!AP59),"0")</f>
        <v>0</v>
      </c>
      <c r="F55" s="276">
        <f>IF(B55='APR-13'!B59,'APR-13'!AL59*208,"0")</f>
        <v>0</v>
      </c>
      <c r="G55" s="276">
        <f>IF(B55='MAY-13'!B59,'MAY-13'!AM59*208,"0")</f>
        <v>0</v>
      </c>
      <c r="H55" s="276">
        <f>IF(B55='JUN-13'!B59,'JUN-13'!AL59*208,"0")</f>
        <v>0</v>
      </c>
      <c r="I55" s="276"/>
      <c r="J55" s="276">
        <v>150000</v>
      </c>
      <c r="K55" s="276">
        <f t="shared" si="24"/>
        <v>105000</v>
      </c>
      <c r="L55" s="276">
        <f>2080</f>
        <v>2080</v>
      </c>
      <c r="M55" s="277">
        <v>0.15</v>
      </c>
      <c r="N55" s="276">
        <f t="shared" si="16"/>
        <v>10400</v>
      </c>
      <c r="O55" s="276">
        <v>0</v>
      </c>
      <c r="P55" s="278">
        <f t="shared" si="22"/>
        <v>8.5817307692307701</v>
      </c>
      <c r="Q55" s="279">
        <f t="shared" si="19"/>
        <v>0.65999999999999992</v>
      </c>
      <c r="R55" s="280">
        <f t="shared" si="3"/>
        <v>0.10400000000000001</v>
      </c>
      <c r="S55" s="281">
        <f t="shared" si="20"/>
        <v>173.33333333333334</v>
      </c>
      <c r="T55" s="282">
        <f t="shared" si="13"/>
        <v>0</v>
      </c>
      <c r="U55" s="282">
        <f t="shared" si="14"/>
        <v>0</v>
      </c>
      <c r="V55" s="283">
        <f t="shared" ref="V55:V58" si="25">T55*0.5+U55</f>
        <v>0</v>
      </c>
      <c r="W55" s="268"/>
    </row>
    <row r="56" spans="1:24" s="4" customFormat="1" ht="22.35" customHeight="1">
      <c r="A56" s="274">
        <f t="shared" si="15"/>
        <v>23</v>
      </c>
      <c r="B56" s="275" t="s">
        <v>288</v>
      </c>
      <c r="C56" s="291">
        <f t="shared" si="12"/>
        <v>0</v>
      </c>
      <c r="D56" s="276">
        <f>IF(B56='FEB-13'!B60,'FEB-13'!AJ60*('FEB-13'!AL60*'FEB-13'!AM60),"0")</f>
        <v>0</v>
      </c>
      <c r="E56" s="276">
        <f>IF(B56='MAR-13'!B60,'MAR-13'!AM60*('MAR-13'!AO60*'MAR-13'!AP60),"0")</f>
        <v>0</v>
      </c>
      <c r="F56" s="276">
        <f>IF(B56='APR-13'!B60,'APR-13'!AL60*208,"0")</f>
        <v>0</v>
      </c>
      <c r="G56" s="276">
        <f>IF(B56='MAY-13'!B60,'MAY-13'!AM60*208,"0")</f>
        <v>0</v>
      </c>
      <c r="H56" s="276">
        <f>IF(B56='JUN-13'!B60,'JUN-13'!AL60*208,"0")</f>
        <v>0</v>
      </c>
      <c r="I56" s="276"/>
      <c r="J56" s="276">
        <v>1000000</v>
      </c>
      <c r="K56" s="276">
        <f t="shared" si="24"/>
        <v>700000</v>
      </c>
      <c r="L56" s="276">
        <f>2080</f>
        <v>2080</v>
      </c>
      <c r="M56" s="277">
        <v>0.15</v>
      </c>
      <c r="N56" s="276">
        <f t="shared" si="16"/>
        <v>10400</v>
      </c>
      <c r="O56" s="276">
        <v>0</v>
      </c>
      <c r="P56" s="278">
        <f t="shared" si="22"/>
        <v>57.21153846153846</v>
      </c>
      <c r="Q56" s="279">
        <f t="shared" si="19"/>
        <v>0.65999999999999992</v>
      </c>
      <c r="R56" s="280">
        <f t="shared" si="3"/>
        <v>0.10400000000000001</v>
      </c>
      <c r="S56" s="281">
        <f t="shared" si="20"/>
        <v>173.33333333333334</v>
      </c>
      <c r="T56" s="282">
        <f t="shared" si="13"/>
        <v>0</v>
      </c>
      <c r="U56" s="282">
        <f t="shared" si="14"/>
        <v>0</v>
      </c>
      <c r="V56" s="283">
        <f t="shared" si="25"/>
        <v>0</v>
      </c>
      <c r="W56" s="268"/>
    </row>
    <row r="57" spans="1:24" s="4" customFormat="1" ht="22.35" customHeight="1">
      <c r="A57" s="274">
        <f t="shared" si="15"/>
        <v>24</v>
      </c>
      <c r="B57" s="275" t="s">
        <v>290</v>
      </c>
      <c r="C57" s="291">
        <f t="shared" si="12"/>
        <v>0</v>
      </c>
      <c r="D57" s="276">
        <f>IF(B57='FEB-13'!B61,'FEB-13'!AJ61*('FEB-13'!AL61*'FEB-13'!AM61),"0")</f>
        <v>0</v>
      </c>
      <c r="E57" s="276">
        <f>IF(B57='MAR-13'!B61,'MAR-13'!AM61*('MAR-13'!AO61*'MAR-13'!AP61),"0")</f>
        <v>0</v>
      </c>
      <c r="F57" s="276">
        <f>IF(B57='APR-13'!B61,'APR-13'!AL61*208,"0")</f>
        <v>0</v>
      </c>
      <c r="G57" s="276">
        <f>IF(B57='MAY-13'!B61,'MAY-13'!AM61*208,"0")</f>
        <v>0</v>
      </c>
      <c r="H57" s="276">
        <f>IF(B57='JUN-13'!B61,'JUN-13'!AL61*208,"0")</f>
        <v>0</v>
      </c>
      <c r="I57" s="276"/>
      <c r="J57" s="276">
        <v>1500000</v>
      </c>
      <c r="K57" s="276">
        <f t="shared" si="24"/>
        <v>1050000</v>
      </c>
      <c r="L57" s="276">
        <f>2080</f>
        <v>2080</v>
      </c>
      <c r="M57" s="277">
        <v>0.15</v>
      </c>
      <c r="N57" s="276">
        <f t="shared" si="16"/>
        <v>10400</v>
      </c>
      <c r="O57" s="276">
        <v>0</v>
      </c>
      <c r="P57" s="278">
        <f t="shared" si="22"/>
        <v>85.817307692307693</v>
      </c>
      <c r="Q57" s="279">
        <f t="shared" si="19"/>
        <v>0.65999999999999992</v>
      </c>
      <c r="R57" s="280">
        <f t="shared" si="3"/>
        <v>0.10400000000000001</v>
      </c>
      <c r="S57" s="281">
        <f t="shared" si="20"/>
        <v>173.33333333333334</v>
      </c>
      <c r="T57" s="282">
        <f t="shared" si="13"/>
        <v>0</v>
      </c>
      <c r="U57" s="282">
        <f t="shared" si="14"/>
        <v>0</v>
      </c>
      <c r="V57" s="283">
        <f t="shared" si="25"/>
        <v>0</v>
      </c>
      <c r="W57" s="268"/>
    </row>
    <row r="58" spans="1:24" s="4" customFormat="1" ht="22.35" customHeight="1">
      <c r="A58" s="274">
        <f t="shared" si="15"/>
        <v>25</v>
      </c>
      <c r="B58" s="275" t="s">
        <v>291</v>
      </c>
      <c r="C58" s="291">
        <f t="shared" si="12"/>
        <v>0</v>
      </c>
      <c r="D58" s="276">
        <f>IF(B58='FEB-13'!B62,'FEB-13'!AJ62*('FEB-13'!AL62*'FEB-13'!AM62),"0")</f>
        <v>0</v>
      </c>
      <c r="E58" s="276">
        <f>IF(B58='MAR-13'!B62,'MAR-13'!AM62*('MAR-13'!AO62*'MAR-13'!AP62),"0")</f>
        <v>0</v>
      </c>
      <c r="F58" s="276">
        <f>IF(B58='APR-13'!B62,'APR-13'!AL62*208,"0")</f>
        <v>0</v>
      </c>
      <c r="G58" s="276">
        <f>IF(B58='MAY-13'!B62,'MAY-13'!AM62*208,"0")</f>
        <v>0</v>
      </c>
      <c r="H58" s="276">
        <f>IF(B58='JUN-13'!B62,'JUN-13'!AL62*208,"0")</f>
        <v>0</v>
      </c>
      <c r="I58" s="276"/>
      <c r="J58" s="276">
        <v>300000</v>
      </c>
      <c r="K58" s="276">
        <f t="shared" si="24"/>
        <v>210000</v>
      </c>
      <c r="L58" s="276">
        <f>2080</f>
        <v>2080</v>
      </c>
      <c r="M58" s="277">
        <v>0.15</v>
      </c>
      <c r="N58" s="276">
        <f t="shared" si="16"/>
        <v>10400</v>
      </c>
      <c r="O58" s="276">
        <v>0</v>
      </c>
      <c r="P58" s="278">
        <f t="shared" si="22"/>
        <v>17.16346153846154</v>
      </c>
      <c r="Q58" s="279">
        <f t="shared" si="19"/>
        <v>0.65999999999999992</v>
      </c>
      <c r="R58" s="280">
        <f t="shared" si="3"/>
        <v>0.10400000000000001</v>
      </c>
      <c r="S58" s="281">
        <f t="shared" si="20"/>
        <v>173.33333333333334</v>
      </c>
      <c r="T58" s="282">
        <f t="shared" si="13"/>
        <v>0</v>
      </c>
      <c r="U58" s="282">
        <f t="shared" si="14"/>
        <v>0</v>
      </c>
      <c r="V58" s="283">
        <f t="shared" si="25"/>
        <v>0</v>
      </c>
      <c r="W58" s="268"/>
    </row>
    <row r="59" spans="1:24" s="4" customFormat="1" ht="22.35" customHeight="1">
      <c r="A59" s="293"/>
      <c r="B59" s="294"/>
      <c r="C59" s="284"/>
      <c r="D59" s="295"/>
      <c r="E59" s="295"/>
      <c r="F59" s="295"/>
      <c r="G59" s="295"/>
      <c r="H59" s="295"/>
      <c r="I59" s="295"/>
      <c r="J59" s="295"/>
      <c r="K59" s="295"/>
      <c r="L59" s="295"/>
      <c r="M59" s="296"/>
      <c r="N59" s="295"/>
      <c r="O59" s="295"/>
      <c r="P59" s="297"/>
      <c r="Q59" s="298"/>
      <c r="R59" s="299"/>
      <c r="S59" s="300"/>
      <c r="T59" s="301"/>
      <c r="U59" s="301"/>
      <c r="V59" s="301"/>
      <c r="W59" s="302"/>
    </row>
    <row r="60" spans="1:24" s="6" customFormat="1" ht="33" customHeight="1">
      <c r="A60" s="304"/>
      <c r="B60" s="309" t="s">
        <v>247</v>
      </c>
      <c r="C60" s="306"/>
      <c r="D60" s="306"/>
      <c r="E60" s="306"/>
      <c r="F60" s="306"/>
      <c r="G60" s="306"/>
      <c r="H60" s="306"/>
      <c r="I60" s="306"/>
      <c r="J60" s="305"/>
      <c r="K60" s="305"/>
      <c r="L60" s="305"/>
      <c r="M60" s="305"/>
      <c r="N60" s="306"/>
      <c r="O60" s="305"/>
      <c r="P60" s="305"/>
      <c r="Q60" s="305"/>
      <c r="R60" s="305"/>
      <c r="S60" s="305"/>
      <c r="T60" s="307">
        <f>T33+T6</f>
        <v>123050320.69747397</v>
      </c>
      <c r="U60" s="307">
        <f>U33+U6</f>
        <v>43144523.985462539</v>
      </c>
      <c r="V60" s="307">
        <f>V33+V6</f>
        <v>104669684.3341995</v>
      </c>
      <c r="W60" s="308"/>
    </row>
    <row r="61" spans="1:24" s="4" customFormat="1">
      <c r="A61" s="5"/>
      <c r="B61" s="5"/>
      <c r="C61" s="2"/>
      <c r="D61" s="21"/>
      <c r="E61" s="21"/>
      <c r="F61" s="21"/>
      <c r="G61" s="21"/>
      <c r="H61" s="21"/>
      <c r="I61" s="21"/>
      <c r="J61" s="21"/>
      <c r="K61" s="21"/>
      <c r="L61" s="9"/>
      <c r="M61" s="9"/>
      <c r="N61" s="9"/>
      <c r="O61" s="10"/>
      <c r="P61" s="9"/>
      <c r="Q61" s="9"/>
      <c r="R61" s="9"/>
      <c r="S61" s="9"/>
      <c r="T61" s="9"/>
      <c r="U61" s="9"/>
      <c r="V61" s="9"/>
      <c r="W61" s="9"/>
      <c r="X61" s="9"/>
    </row>
    <row r="62" spans="1:24" s="4" customFormat="1">
      <c r="A62" s="7"/>
      <c r="B62" s="8"/>
      <c r="C62" s="11"/>
      <c r="D62" s="22"/>
      <c r="E62" s="22"/>
      <c r="F62" s="22"/>
      <c r="G62" s="22"/>
      <c r="H62" s="22"/>
      <c r="I62" s="22"/>
      <c r="J62" s="22"/>
      <c r="K62" s="22"/>
      <c r="L62" s="9"/>
      <c r="M62" s="9"/>
      <c r="N62" s="9"/>
      <c r="O62" s="10"/>
      <c r="P62" s="9"/>
      <c r="Q62" s="9"/>
      <c r="R62" s="9"/>
      <c r="S62" s="9"/>
      <c r="T62" s="9"/>
      <c r="U62" s="9"/>
      <c r="V62" s="9"/>
      <c r="W62" s="303">
        <f>175000/208*8</f>
        <v>6730.7692307692305</v>
      </c>
      <c r="X62" s="9"/>
    </row>
    <row r="63" spans="1:24" s="4" customFormat="1">
      <c r="A63" s="5"/>
      <c r="B63" s="5"/>
      <c r="C63" s="2"/>
      <c r="D63" s="21"/>
      <c r="E63" s="21"/>
      <c r="F63" s="21"/>
      <c r="G63" s="21"/>
      <c r="H63" s="21"/>
      <c r="I63" s="21"/>
      <c r="J63" s="21"/>
      <c r="K63" s="21"/>
      <c r="L63" s="9"/>
      <c r="M63" s="9"/>
      <c r="N63" s="9"/>
      <c r="O63" s="10"/>
      <c r="P63" s="9"/>
      <c r="Q63" s="9"/>
      <c r="R63" s="9"/>
      <c r="S63" s="9"/>
      <c r="T63" s="9"/>
      <c r="U63" s="9"/>
      <c r="V63" s="9"/>
      <c r="W63" s="9"/>
      <c r="X63" s="9"/>
    </row>
    <row r="64" spans="1:24" s="4" customFormat="1">
      <c r="A64" s="7"/>
      <c r="B64" s="8"/>
      <c r="C64" s="11"/>
      <c r="D64" s="10"/>
      <c r="E64" s="10"/>
      <c r="F64" s="10"/>
      <c r="G64" s="10"/>
      <c r="H64" s="10"/>
      <c r="I64" s="10"/>
      <c r="J64" s="10"/>
      <c r="K64" s="10"/>
      <c r="L64" s="9"/>
      <c r="M64" s="9"/>
      <c r="N64" s="9"/>
      <c r="O64" s="10"/>
      <c r="P64" s="9"/>
      <c r="Q64" s="9"/>
      <c r="R64" s="9"/>
      <c r="S64" s="9"/>
      <c r="T64" s="9"/>
      <c r="U64" s="9"/>
      <c r="V64" s="9"/>
      <c r="W64" s="9"/>
      <c r="X64" s="9"/>
    </row>
    <row r="65" spans="1:24" s="4" customFormat="1">
      <c r="A65" s="7"/>
      <c r="B65" s="8"/>
      <c r="C65" s="11"/>
      <c r="D65" s="10"/>
      <c r="E65" s="10"/>
      <c r="F65" s="10"/>
      <c r="G65" s="10"/>
      <c r="H65" s="10"/>
      <c r="I65" s="10"/>
      <c r="J65" s="10"/>
      <c r="K65" s="10"/>
      <c r="L65" s="9"/>
      <c r="M65" s="9"/>
      <c r="N65" s="9"/>
      <c r="O65" s="10"/>
      <c r="P65" s="9"/>
      <c r="Q65" s="9"/>
      <c r="R65" s="9"/>
      <c r="S65" s="9"/>
      <c r="T65" s="9"/>
      <c r="U65" s="9"/>
      <c r="V65" s="9"/>
      <c r="W65" s="9"/>
      <c r="X65" s="9"/>
    </row>
    <row r="66" spans="1:24" s="4" customFormat="1">
      <c r="A66" s="5"/>
      <c r="B66" s="5"/>
      <c r="C66" s="2"/>
      <c r="D66" s="10"/>
      <c r="E66" s="10"/>
      <c r="F66" s="10"/>
      <c r="G66" s="10"/>
      <c r="H66" s="10"/>
      <c r="I66" s="10"/>
      <c r="J66" s="10"/>
      <c r="K66" s="10"/>
      <c r="L66" s="9"/>
      <c r="M66" s="9"/>
      <c r="N66" s="9"/>
      <c r="O66" s="10"/>
      <c r="P66" s="9"/>
      <c r="Q66" s="9"/>
      <c r="R66" s="9"/>
      <c r="S66" s="9"/>
      <c r="T66" s="9"/>
      <c r="U66" s="9"/>
      <c r="V66" s="9"/>
      <c r="W66" s="9"/>
      <c r="X66" s="9"/>
    </row>
    <row r="67" spans="1:24" s="4" customFormat="1">
      <c r="A67" s="7"/>
      <c r="B67" s="8"/>
      <c r="C67" s="11"/>
      <c r="D67" s="10"/>
      <c r="E67" s="10"/>
      <c r="F67" s="10"/>
      <c r="G67" s="10"/>
      <c r="H67" s="10"/>
      <c r="I67" s="10"/>
      <c r="J67" s="10"/>
      <c r="K67" s="10"/>
      <c r="L67" s="9"/>
      <c r="M67" s="9"/>
      <c r="N67" s="9"/>
      <c r="O67" s="10"/>
      <c r="P67" s="9"/>
      <c r="Q67" s="9"/>
      <c r="R67" s="9"/>
      <c r="S67" s="9"/>
      <c r="T67" s="9"/>
      <c r="U67" s="9"/>
      <c r="V67" s="9"/>
      <c r="W67" s="9"/>
      <c r="X67" s="9"/>
    </row>
    <row r="68" spans="1:24" s="4" customFormat="1">
      <c r="A68" s="7"/>
      <c r="B68" s="8"/>
      <c r="C68" s="11"/>
      <c r="D68" s="10"/>
      <c r="E68" s="10"/>
      <c r="F68" s="10"/>
      <c r="G68" s="10"/>
      <c r="H68" s="10"/>
      <c r="I68" s="10"/>
      <c r="J68" s="10"/>
      <c r="K68" s="10"/>
      <c r="L68" s="9"/>
      <c r="M68" s="9"/>
      <c r="N68" s="9"/>
      <c r="O68" s="10"/>
      <c r="P68" s="9"/>
      <c r="Q68" s="9"/>
      <c r="R68" s="9"/>
      <c r="S68" s="9"/>
      <c r="T68" s="9"/>
      <c r="U68" s="9"/>
      <c r="V68" s="9"/>
      <c r="W68" s="9"/>
      <c r="X68" s="9"/>
    </row>
    <row r="69" spans="1:24" s="4" customFormat="1">
      <c r="A69" s="7"/>
      <c r="B69" s="8"/>
      <c r="C69" s="11"/>
      <c r="D69" s="10"/>
      <c r="E69" s="10"/>
      <c r="F69" s="10"/>
      <c r="G69" s="10"/>
      <c r="H69" s="10"/>
      <c r="I69" s="10"/>
      <c r="J69" s="10"/>
      <c r="K69" s="10"/>
      <c r="L69" s="9"/>
      <c r="M69" s="9"/>
      <c r="N69" s="9"/>
      <c r="O69" s="10"/>
      <c r="P69" s="9"/>
      <c r="Q69" s="9"/>
      <c r="R69" s="9"/>
      <c r="S69" s="9"/>
      <c r="T69" s="9"/>
      <c r="U69" s="9"/>
      <c r="V69" s="9"/>
      <c r="W69" s="9"/>
      <c r="X69" s="9"/>
    </row>
    <row r="70" spans="1:24" s="4" customFormat="1">
      <c r="A70" s="7"/>
      <c r="B70" s="8"/>
      <c r="C70" s="11"/>
      <c r="D70" s="10"/>
      <c r="E70" s="10"/>
      <c r="F70" s="10"/>
      <c r="G70" s="10"/>
      <c r="H70" s="10"/>
      <c r="I70" s="10"/>
      <c r="J70" s="10"/>
      <c r="K70" s="10"/>
      <c r="L70" s="9"/>
      <c r="M70" s="9"/>
      <c r="N70" s="9"/>
      <c r="O70" s="10"/>
      <c r="P70" s="9"/>
      <c r="Q70" s="9"/>
      <c r="R70" s="9"/>
      <c r="S70" s="9"/>
      <c r="T70" s="9"/>
      <c r="U70" s="9"/>
      <c r="V70" s="9"/>
      <c r="W70" s="9"/>
      <c r="X70" s="9"/>
    </row>
    <row r="71" spans="1:24" s="4" customFormat="1">
      <c r="A71" s="7"/>
      <c r="B71" s="8"/>
      <c r="C71" s="11"/>
      <c r="D71" s="10"/>
      <c r="E71" s="10"/>
      <c r="F71" s="10"/>
      <c r="G71" s="10"/>
      <c r="H71" s="10"/>
      <c r="I71" s="10"/>
      <c r="J71" s="10"/>
      <c r="K71" s="10"/>
      <c r="L71" s="9"/>
      <c r="M71" s="9"/>
      <c r="N71" s="9"/>
      <c r="O71" s="10"/>
      <c r="P71" s="9"/>
      <c r="Q71" s="9"/>
      <c r="R71" s="9"/>
      <c r="S71" s="9"/>
      <c r="T71" s="9"/>
      <c r="U71" s="9"/>
      <c r="V71" s="9"/>
      <c r="W71" s="9"/>
      <c r="X71" s="9"/>
    </row>
    <row r="72" spans="1:24" s="4" customFormat="1">
      <c r="A72" s="7"/>
      <c r="B72" s="8"/>
      <c r="C72" s="11"/>
      <c r="D72" s="10"/>
      <c r="E72" s="10"/>
      <c r="F72" s="10"/>
      <c r="G72" s="10"/>
      <c r="H72" s="10"/>
      <c r="I72" s="10"/>
      <c r="J72" s="10"/>
      <c r="K72" s="10"/>
      <c r="L72" s="9"/>
      <c r="M72" s="9"/>
      <c r="N72" s="9"/>
      <c r="O72" s="10"/>
      <c r="P72" s="9"/>
      <c r="Q72" s="9"/>
      <c r="R72" s="9"/>
      <c r="S72" s="9"/>
      <c r="T72" s="9"/>
      <c r="U72" s="9"/>
      <c r="V72" s="9"/>
      <c r="W72" s="9"/>
      <c r="X72" s="9"/>
    </row>
    <row r="73" spans="1:24" s="4" customFormat="1">
      <c r="A73" s="7"/>
      <c r="B73" s="8"/>
      <c r="C73" s="11"/>
      <c r="D73" s="10"/>
      <c r="E73" s="10"/>
      <c r="F73" s="10"/>
      <c r="G73" s="10"/>
      <c r="H73" s="10"/>
      <c r="I73" s="10"/>
      <c r="J73" s="10"/>
      <c r="K73" s="10"/>
      <c r="L73" s="9"/>
      <c r="M73" s="9"/>
      <c r="N73" s="9"/>
      <c r="O73" s="10"/>
      <c r="P73" s="9"/>
      <c r="Q73" s="9"/>
      <c r="R73" s="9"/>
      <c r="S73" s="9"/>
      <c r="T73" s="9"/>
      <c r="U73" s="9"/>
      <c r="V73" s="9"/>
      <c r="W73" s="9"/>
      <c r="X73" s="9"/>
    </row>
    <row r="74" spans="1:24" s="4" customFormat="1">
      <c r="A74" s="7"/>
      <c r="B74" s="8"/>
      <c r="C74" s="11"/>
      <c r="D74" s="10"/>
      <c r="E74" s="10"/>
      <c r="F74" s="10"/>
      <c r="G74" s="10"/>
      <c r="H74" s="10"/>
      <c r="I74" s="10"/>
      <c r="J74" s="10"/>
      <c r="K74" s="10"/>
      <c r="L74" s="9"/>
      <c r="M74" s="9"/>
      <c r="N74" s="9"/>
      <c r="O74" s="10"/>
      <c r="P74" s="9"/>
      <c r="Q74" s="9"/>
      <c r="R74" s="9"/>
      <c r="S74" s="9"/>
      <c r="T74" s="9"/>
      <c r="U74" s="9"/>
      <c r="V74" s="9"/>
      <c r="W74" s="9"/>
      <c r="X74" s="9"/>
    </row>
    <row r="75" spans="1:24" s="4" customFormat="1">
      <c r="A75" s="7"/>
      <c r="B75" s="8"/>
      <c r="C75" s="11"/>
      <c r="D75" s="10"/>
      <c r="E75" s="10"/>
      <c r="F75" s="10"/>
      <c r="G75" s="10"/>
      <c r="H75" s="10"/>
      <c r="I75" s="10"/>
      <c r="J75" s="10"/>
      <c r="K75" s="10"/>
      <c r="L75" s="9"/>
      <c r="M75" s="9"/>
      <c r="N75" s="9"/>
      <c r="O75" s="10"/>
      <c r="P75" s="9"/>
      <c r="Q75" s="9"/>
      <c r="R75" s="9"/>
      <c r="S75" s="9"/>
      <c r="T75" s="9"/>
      <c r="U75" s="9"/>
      <c r="V75" s="9"/>
      <c r="W75" s="9"/>
      <c r="X75" s="9"/>
    </row>
    <row r="76" spans="1:24" s="4" customFormat="1">
      <c r="A76" s="7"/>
      <c r="B76" s="8"/>
      <c r="C76" s="11"/>
      <c r="D76" s="10"/>
      <c r="E76" s="10"/>
      <c r="F76" s="10"/>
      <c r="G76" s="10"/>
      <c r="H76" s="10"/>
      <c r="I76" s="10"/>
      <c r="J76" s="10"/>
      <c r="K76" s="10"/>
      <c r="L76" s="9"/>
      <c r="M76" s="9"/>
      <c r="N76" s="9"/>
      <c r="O76" s="10"/>
      <c r="P76" s="9"/>
      <c r="Q76" s="9"/>
      <c r="R76" s="9"/>
      <c r="S76" s="9"/>
      <c r="T76" s="9"/>
      <c r="U76" s="9"/>
      <c r="V76" s="9"/>
      <c r="W76" s="9"/>
      <c r="X76" s="9"/>
    </row>
    <row r="77" spans="1:24" s="4" customFormat="1">
      <c r="A77" s="7"/>
      <c r="B77" s="11"/>
      <c r="C77" s="11"/>
      <c r="D77" s="10"/>
      <c r="E77" s="10"/>
      <c r="F77" s="10"/>
      <c r="G77" s="10"/>
      <c r="H77" s="10"/>
      <c r="I77" s="10"/>
      <c r="J77" s="10"/>
      <c r="K77" s="10"/>
      <c r="L77" s="9"/>
      <c r="M77" s="9"/>
      <c r="N77" s="9"/>
      <c r="O77" s="10"/>
      <c r="P77" s="9"/>
      <c r="Q77" s="9"/>
      <c r="R77" s="9"/>
      <c r="S77" s="9"/>
      <c r="T77" s="9"/>
      <c r="U77" s="9"/>
      <c r="V77" s="9"/>
      <c r="W77" s="9"/>
      <c r="X77" s="9"/>
    </row>
    <row r="78" spans="1:24" s="4" customFormat="1">
      <c r="A78" s="7"/>
      <c r="B78" s="11"/>
      <c r="C78" s="11"/>
      <c r="D78" s="10"/>
      <c r="E78" s="10"/>
      <c r="F78" s="10"/>
      <c r="G78" s="10"/>
      <c r="H78" s="10"/>
      <c r="I78" s="10"/>
      <c r="J78" s="10"/>
      <c r="K78" s="10"/>
      <c r="L78" s="9"/>
      <c r="M78" s="9"/>
      <c r="N78" s="9"/>
      <c r="O78" s="10"/>
      <c r="P78" s="9"/>
      <c r="Q78" s="9"/>
      <c r="R78" s="9"/>
      <c r="S78" s="9"/>
      <c r="T78" s="9"/>
      <c r="U78" s="9"/>
      <c r="V78" s="9"/>
      <c r="W78" s="9"/>
      <c r="X78" s="9"/>
    </row>
    <row r="79" spans="1:24" s="4" customFormat="1">
      <c r="A79" s="7"/>
      <c r="B79" s="11"/>
      <c r="C79" s="11"/>
      <c r="D79" s="10"/>
      <c r="E79" s="10"/>
      <c r="F79" s="10"/>
      <c r="G79" s="10"/>
      <c r="H79" s="10"/>
      <c r="I79" s="10"/>
      <c r="J79" s="10"/>
      <c r="K79" s="10"/>
      <c r="L79" s="9"/>
      <c r="M79" s="9"/>
      <c r="N79" s="9"/>
      <c r="O79" s="10"/>
      <c r="P79" s="9"/>
      <c r="Q79" s="9"/>
      <c r="R79" s="9"/>
      <c r="S79" s="9"/>
      <c r="T79" s="9"/>
      <c r="U79" s="9"/>
      <c r="V79" s="9"/>
      <c r="W79" s="9"/>
      <c r="X79" s="9"/>
    </row>
    <row r="80" spans="1:24" s="4" customFormat="1">
      <c r="A80" s="7"/>
      <c r="B80" s="11"/>
      <c r="C80" s="11"/>
      <c r="D80" s="10"/>
      <c r="E80" s="10"/>
      <c r="F80" s="10"/>
      <c r="G80" s="10"/>
      <c r="H80" s="10"/>
      <c r="I80" s="10"/>
      <c r="J80" s="10"/>
      <c r="K80" s="10"/>
      <c r="L80" s="9"/>
      <c r="M80" s="9"/>
      <c r="N80" s="9"/>
      <c r="O80" s="10"/>
      <c r="P80" s="9"/>
      <c r="Q80" s="9"/>
      <c r="R80" s="9"/>
      <c r="S80" s="9"/>
      <c r="T80" s="9"/>
      <c r="U80" s="9"/>
      <c r="V80" s="9"/>
      <c r="W80" s="9"/>
      <c r="X80" s="9"/>
    </row>
    <row r="81" spans="1:24" s="4" customFormat="1">
      <c r="A81" s="7"/>
      <c r="B81" s="11"/>
      <c r="C81" s="11"/>
      <c r="D81" s="10"/>
      <c r="E81" s="10"/>
      <c r="F81" s="10"/>
      <c r="G81" s="10"/>
      <c r="H81" s="10"/>
      <c r="I81" s="10"/>
      <c r="J81" s="10"/>
      <c r="K81" s="10"/>
      <c r="L81" s="9"/>
      <c r="M81" s="9"/>
      <c r="N81" s="9"/>
      <c r="O81" s="10"/>
      <c r="P81" s="9"/>
      <c r="Q81" s="9"/>
      <c r="R81" s="9"/>
      <c r="S81" s="9"/>
      <c r="T81" s="9"/>
      <c r="U81" s="9"/>
      <c r="V81" s="9"/>
      <c r="W81" s="9"/>
      <c r="X81" s="9"/>
    </row>
    <row r="82" spans="1:24" s="4" customFormat="1">
      <c r="A82" s="7"/>
      <c r="B82" s="11"/>
      <c r="C82" s="11"/>
      <c r="D82" s="10"/>
      <c r="E82" s="10"/>
      <c r="F82" s="10"/>
      <c r="G82" s="10"/>
      <c r="H82" s="10"/>
      <c r="I82" s="10"/>
      <c r="J82" s="10"/>
      <c r="K82" s="10"/>
      <c r="L82" s="9"/>
      <c r="M82" s="9"/>
      <c r="N82" s="9"/>
      <c r="O82" s="10"/>
      <c r="P82" s="9"/>
      <c r="Q82" s="9"/>
      <c r="R82" s="9"/>
      <c r="S82" s="9"/>
      <c r="T82" s="9"/>
      <c r="U82" s="9"/>
      <c r="V82" s="9"/>
      <c r="W82" s="9"/>
      <c r="X82" s="9"/>
    </row>
    <row r="83" spans="1:24" s="4" customFormat="1">
      <c r="A83" s="7"/>
      <c r="B83" s="12"/>
      <c r="C83" s="12"/>
      <c r="D83" s="10"/>
      <c r="E83" s="10"/>
      <c r="F83" s="10"/>
      <c r="G83" s="10"/>
      <c r="H83" s="10"/>
      <c r="I83" s="10"/>
      <c r="J83" s="10"/>
      <c r="K83" s="10"/>
      <c r="L83" s="9"/>
      <c r="M83" s="9"/>
      <c r="N83" s="9"/>
      <c r="O83" s="10"/>
      <c r="P83" s="9"/>
      <c r="Q83" s="9"/>
      <c r="R83" s="9"/>
      <c r="S83" s="9"/>
      <c r="T83" s="9"/>
      <c r="U83" s="9"/>
      <c r="V83" s="9"/>
      <c r="W83" s="9"/>
      <c r="X83" s="9"/>
    </row>
    <row r="84" spans="1:24" s="4" customFormat="1">
      <c r="A84" s="7"/>
      <c r="B84" s="11"/>
      <c r="C84" s="11"/>
      <c r="D84" s="10"/>
      <c r="E84" s="10"/>
      <c r="F84" s="10"/>
      <c r="G84" s="10"/>
      <c r="H84" s="10"/>
      <c r="I84" s="10"/>
      <c r="J84" s="10"/>
      <c r="K84" s="10"/>
      <c r="L84" s="9"/>
      <c r="M84" s="9"/>
      <c r="N84" s="9"/>
      <c r="O84" s="10"/>
      <c r="P84" s="9"/>
      <c r="Q84" s="9"/>
      <c r="R84" s="9"/>
      <c r="S84" s="9"/>
      <c r="T84" s="9"/>
      <c r="U84" s="9"/>
      <c r="V84" s="9"/>
      <c r="W84" s="9"/>
      <c r="X84" s="9"/>
    </row>
    <row r="85" spans="1:24" s="4" customFormat="1">
      <c r="A85" s="7"/>
      <c r="B85" s="11"/>
      <c r="C85" s="11"/>
      <c r="D85" s="10"/>
      <c r="E85" s="10"/>
      <c r="F85" s="10"/>
      <c r="G85" s="10"/>
      <c r="H85" s="10"/>
      <c r="I85" s="10"/>
      <c r="J85" s="10"/>
      <c r="K85" s="10"/>
      <c r="L85" s="9"/>
      <c r="M85" s="9"/>
      <c r="N85" s="9"/>
      <c r="O85" s="10"/>
      <c r="P85" s="9"/>
      <c r="Q85" s="9"/>
      <c r="R85" s="9"/>
      <c r="S85" s="9"/>
      <c r="T85" s="9"/>
      <c r="U85" s="9"/>
      <c r="V85" s="9"/>
      <c r="W85" s="9"/>
      <c r="X85" s="9"/>
    </row>
    <row r="86" spans="1:24" s="4" customFormat="1">
      <c r="A86" s="13"/>
      <c r="B86" s="13"/>
      <c r="C86" s="1"/>
      <c r="D86" s="23"/>
      <c r="E86" s="23"/>
      <c r="F86" s="23"/>
      <c r="G86" s="23"/>
      <c r="H86" s="23"/>
      <c r="I86" s="23"/>
      <c r="J86" s="23"/>
      <c r="K86" s="14"/>
      <c r="L86" s="13"/>
      <c r="M86" s="13"/>
      <c r="N86" s="13"/>
      <c r="O86" s="14"/>
      <c r="P86" s="13"/>
      <c r="Q86" s="13"/>
      <c r="R86" s="13"/>
      <c r="S86" s="13"/>
      <c r="T86" s="13"/>
      <c r="U86" s="13"/>
      <c r="V86" s="13"/>
      <c r="W86" s="13"/>
      <c r="X86" s="13"/>
    </row>
    <row r="87" spans="1:24" s="4" customFormat="1">
      <c r="A87" s="7"/>
      <c r="B87" s="11"/>
      <c r="C87" s="11"/>
      <c r="D87" s="10"/>
      <c r="E87" s="10"/>
      <c r="F87" s="10"/>
      <c r="G87" s="10"/>
      <c r="H87" s="10"/>
      <c r="I87" s="10"/>
      <c r="J87" s="10"/>
      <c r="K87" s="10"/>
      <c r="L87" s="9"/>
      <c r="M87" s="9"/>
      <c r="N87" s="9"/>
      <c r="O87" s="10"/>
      <c r="P87" s="9"/>
      <c r="Q87" s="9"/>
      <c r="R87" s="9"/>
      <c r="S87" s="9"/>
      <c r="T87" s="9"/>
      <c r="U87" s="9"/>
      <c r="V87" s="9"/>
      <c r="W87" s="9"/>
      <c r="X87" s="9"/>
    </row>
    <row r="88" spans="1:24" s="4" customFormat="1">
      <c r="A88" s="7"/>
      <c r="B88" s="11"/>
      <c r="C88" s="11"/>
      <c r="D88" s="10"/>
      <c r="E88" s="10"/>
      <c r="F88" s="10"/>
      <c r="G88" s="10"/>
      <c r="H88" s="10"/>
      <c r="I88" s="10"/>
      <c r="J88" s="10"/>
      <c r="K88" s="10"/>
      <c r="L88" s="9"/>
      <c r="M88" s="9"/>
      <c r="N88" s="9"/>
      <c r="O88" s="10"/>
      <c r="P88" s="9"/>
      <c r="Q88" s="9"/>
      <c r="R88" s="9"/>
      <c r="S88" s="9"/>
      <c r="T88" s="9"/>
      <c r="U88" s="9"/>
      <c r="V88" s="9"/>
      <c r="W88" s="9"/>
      <c r="X88" s="9"/>
    </row>
    <row r="89" spans="1:24" s="4" customFormat="1">
      <c r="A89" s="7"/>
      <c r="B89" s="11"/>
      <c r="C89" s="11"/>
      <c r="D89" s="10"/>
      <c r="E89" s="10"/>
      <c r="F89" s="10"/>
      <c r="G89" s="10"/>
      <c r="H89" s="10"/>
      <c r="I89" s="10"/>
      <c r="J89" s="10"/>
      <c r="K89" s="10"/>
      <c r="L89" s="9"/>
      <c r="M89" s="9"/>
      <c r="N89" s="9"/>
      <c r="O89" s="10"/>
      <c r="P89" s="9"/>
      <c r="Q89" s="9"/>
      <c r="R89" s="9"/>
      <c r="S89" s="9"/>
      <c r="T89" s="9"/>
      <c r="U89" s="9"/>
      <c r="V89" s="9"/>
      <c r="W89" s="9"/>
      <c r="X89" s="9"/>
    </row>
    <row r="90" spans="1:24" s="4" customFormat="1">
      <c r="A90" s="7"/>
      <c r="B90" s="11"/>
      <c r="C90" s="11"/>
      <c r="D90" s="10"/>
      <c r="E90" s="10"/>
      <c r="F90" s="10"/>
      <c r="G90" s="10"/>
      <c r="H90" s="10"/>
      <c r="I90" s="10"/>
      <c r="J90" s="10"/>
      <c r="K90" s="10"/>
      <c r="L90" s="9"/>
      <c r="M90" s="9"/>
      <c r="N90" s="9"/>
      <c r="O90" s="10"/>
      <c r="P90" s="9"/>
      <c r="Q90" s="9"/>
      <c r="R90" s="9"/>
      <c r="S90" s="9"/>
      <c r="T90" s="9"/>
      <c r="U90" s="9"/>
      <c r="V90" s="9"/>
      <c r="W90" s="9"/>
      <c r="X90" s="9"/>
    </row>
    <row r="91" spans="1:24" s="4" customFormat="1">
      <c r="A91" s="7"/>
      <c r="B91" s="11"/>
      <c r="C91" s="11"/>
      <c r="D91" s="10"/>
      <c r="E91" s="10"/>
      <c r="F91" s="10"/>
      <c r="G91" s="10"/>
      <c r="H91" s="10"/>
      <c r="I91" s="10"/>
      <c r="J91" s="10"/>
      <c r="K91" s="10"/>
      <c r="L91" s="9"/>
      <c r="M91" s="9"/>
      <c r="N91" s="9"/>
      <c r="O91" s="10"/>
      <c r="P91" s="9"/>
      <c r="Q91" s="9"/>
      <c r="R91" s="9"/>
      <c r="S91" s="9"/>
      <c r="T91" s="9"/>
      <c r="U91" s="9"/>
      <c r="V91" s="9"/>
      <c r="W91" s="9"/>
      <c r="X91" s="9"/>
    </row>
    <row r="92" spans="1:24" s="4" customFormat="1">
      <c r="A92" s="7"/>
      <c r="B92" s="11"/>
      <c r="C92" s="11"/>
      <c r="D92" s="10"/>
      <c r="E92" s="10"/>
      <c r="F92" s="10"/>
      <c r="G92" s="10"/>
      <c r="H92" s="10"/>
      <c r="I92" s="10"/>
      <c r="J92" s="10"/>
      <c r="K92" s="10"/>
      <c r="L92" s="9"/>
      <c r="M92" s="9"/>
      <c r="N92" s="9"/>
      <c r="O92" s="10"/>
      <c r="P92" s="9"/>
      <c r="Q92" s="9"/>
      <c r="R92" s="9"/>
      <c r="S92" s="9"/>
      <c r="T92" s="9"/>
      <c r="U92" s="9"/>
      <c r="V92" s="9"/>
      <c r="W92" s="9"/>
      <c r="X92" s="9"/>
    </row>
    <row r="93" spans="1:24" s="4" customFormat="1">
      <c r="A93" s="7"/>
      <c r="B93" s="11"/>
      <c r="C93" s="11"/>
      <c r="D93" s="10"/>
      <c r="E93" s="10"/>
      <c r="F93" s="10"/>
      <c r="G93" s="10"/>
      <c r="H93" s="10"/>
      <c r="I93" s="10"/>
      <c r="J93" s="10"/>
      <c r="K93" s="10"/>
      <c r="L93" s="9"/>
      <c r="M93" s="9"/>
      <c r="N93" s="9"/>
      <c r="O93" s="10"/>
      <c r="P93" s="9"/>
      <c r="Q93" s="9"/>
      <c r="R93" s="9"/>
      <c r="S93" s="9"/>
      <c r="T93" s="9"/>
      <c r="U93" s="9"/>
      <c r="V93" s="9"/>
      <c r="W93" s="9"/>
      <c r="X93" s="9"/>
    </row>
    <row r="94" spans="1:24" s="4" customFormat="1">
      <c r="A94" s="7"/>
      <c r="B94" s="11"/>
      <c r="C94" s="11"/>
      <c r="D94" s="10"/>
      <c r="E94" s="10"/>
      <c r="F94" s="10"/>
      <c r="G94" s="10"/>
      <c r="H94" s="10"/>
      <c r="I94" s="10"/>
      <c r="J94" s="10"/>
      <c r="K94" s="10"/>
      <c r="L94" s="9"/>
      <c r="M94" s="9"/>
      <c r="N94" s="9"/>
      <c r="O94" s="10"/>
      <c r="P94" s="9"/>
      <c r="Q94" s="9"/>
      <c r="R94" s="9"/>
      <c r="S94" s="9"/>
      <c r="T94" s="9"/>
      <c r="U94" s="9"/>
      <c r="V94" s="9"/>
      <c r="W94" s="9"/>
      <c r="X94" s="9"/>
    </row>
    <row r="95" spans="1:24" s="4" customFormat="1">
      <c r="A95" s="7"/>
      <c r="B95" s="11"/>
      <c r="C95" s="11"/>
      <c r="D95" s="10"/>
      <c r="E95" s="10"/>
      <c r="F95" s="10"/>
      <c r="G95" s="10"/>
      <c r="H95" s="10"/>
      <c r="I95" s="10"/>
      <c r="J95" s="10"/>
      <c r="K95" s="10"/>
      <c r="L95" s="9"/>
      <c r="M95" s="9"/>
      <c r="N95" s="9"/>
      <c r="O95" s="10"/>
      <c r="P95" s="9"/>
      <c r="Q95" s="9"/>
      <c r="R95" s="9"/>
      <c r="S95" s="9"/>
      <c r="T95" s="9"/>
      <c r="U95" s="9"/>
      <c r="V95" s="9"/>
      <c r="W95" s="9"/>
      <c r="X95" s="9"/>
    </row>
    <row r="96" spans="1:24" s="4" customFormat="1">
      <c r="A96" s="7"/>
      <c r="B96" s="11"/>
      <c r="C96" s="11"/>
      <c r="D96" s="10"/>
      <c r="E96" s="10"/>
      <c r="F96" s="10"/>
      <c r="G96" s="10"/>
      <c r="H96" s="10"/>
      <c r="I96" s="10"/>
      <c r="J96" s="10"/>
      <c r="K96" s="10"/>
      <c r="L96" s="9"/>
      <c r="M96" s="9"/>
      <c r="N96" s="9"/>
      <c r="O96" s="10"/>
      <c r="P96" s="9"/>
      <c r="Q96" s="9"/>
      <c r="R96" s="9"/>
      <c r="S96" s="9"/>
      <c r="T96" s="9"/>
      <c r="U96" s="9"/>
      <c r="V96" s="9"/>
      <c r="W96" s="9"/>
      <c r="X96" s="9"/>
    </row>
    <row r="97" spans="1:24" s="4" customFormat="1">
      <c r="A97" s="7"/>
      <c r="B97" s="11"/>
      <c r="C97" s="11"/>
      <c r="D97" s="10"/>
      <c r="E97" s="10"/>
      <c r="F97" s="10"/>
      <c r="G97" s="10"/>
      <c r="H97" s="10"/>
      <c r="I97" s="10"/>
      <c r="J97" s="10"/>
      <c r="K97" s="10"/>
      <c r="L97" s="9"/>
      <c r="M97" s="9"/>
      <c r="N97" s="9"/>
      <c r="O97" s="10"/>
      <c r="P97" s="9"/>
      <c r="Q97" s="9"/>
      <c r="R97" s="9"/>
      <c r="S97" s="9"/>
      <c r="T97" s="9"/>
      <c r="U97" s="9"/>
      <c r="V97" s="9"/>
      <c r="W97" s="9"/>
      <c r="X97" s="9"/>
    </row>
    <row r="98" spans="1:24" s="4" customFormat="1">
      <c r="A98" s="7"/>
      <c r="B98" s="11"/>
      <c r="C98" s="11"/>
      <c r="D98" s="10"/>
      <c r="E98" s="10"/>
      <c r="F98" s="10"/>
      <c r="G98" s="10"/>
      <c r="H98" s="10"/>
      <c r="I98" s="10"/>
      <c r="J98" s="10"/>
      <c r="K98" s="10"/>
      <c r="L98" s="9"/>
      <c r="M98" s="9"/>
      <c r="N98" s="9"/>
      <c r="O98" s="10"/>
      <c r="P98" s="9"/>
      <c r="Q98" s="9"/>
      <c r="R98" s="9"/>
      <c r="S98" s="9"/>
      <c r="T98" s="9"/>
      <c r="U98" s="9"/>
      <c r="V98" s="9"/>
      <c r="W98" s="9"/>
      <c r="X98" s="9"/>
    </row>
    <row r="99" spans="1:24" s="4" customFormat="1">
      <c r="A99" s="12"/>
      <c r="B99" s="11"/>
      <c r="C99" s="11"/>
      <c r="D99" s="10"/>
      <c r="E99" s="10"/>
      <c r="F99" s="10"/>
      <c r="G99" s="10"/>
      <c r="H99" s="10"/>
      <c r="I99" s="10"/>
      <c r="J99" s="10"/>
      <c r="K99" s="10"/>
      <c r="L99" s="9"/>
      <c r="M99" s="9"/>
      <c r="N99" s="9"/>
      <c r="O99" s="10"/>
      <c r="P99" s="9"/>
      <c r="Q99" s="9"/>
      <c r="R99" s="9"/>
      <c r="S99" s="9"/>
      <c r="T99" s="9"/>
      <c r="U99" s="9"/>
      <c r="V99" s="9"/>
      <c r="W99" s="9"/>
      <c r="X99" s="9"/>
    </row>
    <row r="100" spans="1:24" s="4" customFormat="1">
      <c r="A100" s="7"/>
      <c r="B100" s="11"/>
      <c r="C100" s="11"/>
      <c r="D100" s="10"/>
      <c r="E100" s="10"/>
      <c r="F100" s="10"/>
      <c r="G100" s="10"/>
      <c r="H100" s="10"/>
      <c r="I100" s="10"/>
      <c r="J100" s="10"/>
      <c r="K100" s="10"/>
      <c r="L100" s="9"/>
      <c r="M100" s="9"/>
      <c r="N100" s="9"/>
      <c r="O100" s="10"/>
      <c r="P100" s="9"/>
      <c r="Q100" s="9"/>
      <c r="R100" s="9"/>
      <c r="S100" s="9"/>
      <c r="T100" s="9"/>
      <c r="U100" s="9"/>
      <c r="V100" s="9"/>
      <c r="W100" s="9"/>
      <c r="X100" s="9"/>
    </row>
    <row r="101" spans="1:24" s="4" customFormat="1">
      <c r="A101" s="7"/>
      <c r="B101" s="11"/>
      <c r="C101" s="11"/>
      <c r="D101" s="10"/>
      <c r="E101" s="10"/>
      <c r="F101" s="10"/>
      <c r="G101" s="10"/>
      <c r="H101" s="10"/>
      <c r="I101" s="10"/>
      <c r="J101" s="10"/>
      <c r="K101" s="10"/>
      <c r="L101" s="9"/>
      <c r="M101" s="9"/>
      <c r="N101" s="9"/>
      <c r="O101" s="10"/>
      <c r="P101" s="9"/>
      <c r="Q101" s="9"/>
      <c r="R101" s="9"/>
      <c r="S101" s="9"/>
      <c r="T101" s="9"/>
      <c r="U101" s="9"/>
      <c r="V101" s="9"/>
      <c r="W101" s="9"/>
      <c r="X101" s="9"/>
    </row>
    <row r="102" spans="1:24" s="4" customFormat="1">
      <c r="A102" s="7"/>
      <c r="B102" s="11"/>
      <c r="C102" s="11"/>
      <c r="D102" s="10"/>
      <c r="E102" s="10"/>
      <c r="F102" s="10"/>
      <c r="G102" s="10"/>
      <c r="H102" s="10"/>
      <c r="I102" s="10"/>
      <c r="J102" s="10"/>
      <c r="K102" s="10"/>
      <c r="L102" s="9"/>
      <c r="M102" s="9"/>
      <c r="N102" s="9"/>
      <c r="O102" s="10"/>
      <c r="P102" s="9"/>
      <c r="Q102" s="9"/>
      <c r="R102" s="9"/>
      <c r="S102" s="9"/>
      <c r="T102" s="9"/>
      <c r="U102" s="9"/>
      <c r="V102" s="9"/>
      <c r="W102" s="9"/>
      <c r="X102" s="9"/>
    </row>
    <row r="103" spans="1:24" s="4" customFormat="1">
      <c r="A103" s="7"/>
      <c r="B103" s="11"/>
      <c r="C103" s="11"/>
      <c r="D103" s="10"/>
      <c r="E103" s="10"/>
      <c r="F103" s="10"/>
      <c r="G103" s="10"/>
      <c r="H103" s="10"/>
      <c r="I103" s="10"/>
      <c r="J103" s="10"/>
      <c r="K103" s="10"/>
      <c r="L103" s="9"/>
      <c r="M103" s="9"/>
      <c r="N103" s="9"/>
      <c r="O103" s="10"/>
      <c r="P103" s="9"/>
      <c r="Q103" s="9"/>
      <c r="R103" s="9"/>
      <c r="S103" s="9"/>
      <c r="T103" s="9"/>
      <c r="U103" s="9"/>
      <c r="V103" s="9"/>
      <c r="W103" s="9"/>
      <c r="X103" s="9"/>
    </row>
    <row r="104" spans="1:24" s="4" customFormat="1">
      <c r="A104" s="7"/>
      <c r="B104" s="11"/>
      <c r="C104" s="11"/>
      <c r="D104" s="10"/>
      <c r="E104" s="10"/>
      <c r="F104" s="10"/>
      <c r="G104" s="10"/>
      <c r="H104" s="10"/>
      <c r="I104" s="10"/>
      <c r="J104" s="10"/>
      <c r="K104" s="10"/>
      <c r="L104" s="9"/>
      <c r="M104" s="9"/>
      <c r="N104" s="9"/>
      <c r="O104" s="10"/>
      <c r="P104" s="9"/>
      <c r="Q104" s="9"/>
      <c r="R104" s="9"/>
      <c r="S104" s="9"/>
      <c r="T104" s="9"/>
      <c r="U104" s="9"/>
      <c r="V104" s="9"/>
      <c r="W104" s="9"/>
      <c r="X104" s="9"/>
    </row>
    <row r="105" spans="1:24" s="4" customFormat="1">
      <c r="A105" s="7"/>
      <c r="B105" s="11"/>
      <c r="C105" s="11"/>
      <c r="D105" s="10"/>
      <c r="E105" s="10"/>
      <c r="F105" s="10"/>
      <c r="G105" s="10"/>
      <c r="H105" s="10"/>
      <c r="I105" s="10"/>
      <c r="J105" s="10"/>
      <c r="K105" s="10"/>
      <c r="L105" s="9"/>
      <c r="M105" s="9"/>
      <c r="N105" s="9"/>
      <c r="O105" s="10"/>
      <c r="P105" s="9"/>
      <c r="Q105" s="9"/>
      <c r="R105" s="9"/>
      <c r="S105" s="9"/>
      <c r="T105" s="9"/>
      <c r="U105" s="9"/>
      <c r="V105" s="9"/>
      <c r="W105" s="9"/>
      <c r="X105" s="9"/>
    </row>
    <row r="106" spans="1:24" s="4" customFormat="1">
      <c r="A106" s="7"/>
      <c r="B106" s="11"/>
      <c r="C106" s="11"/>
      <c r="D106" s="10"/>
      <c r="E106" s="10"/>
      <c r="F106" s="10"/>
      <c r="G106" s="10"/>
      <c r="H106" s="10"/>
      <c r="I106" s="10"/>
      <c r="J106" s="10"/>
      <c r="K106" s="10"/>
      <c r="L106" s="9"/>
      <c r="M106" s="9"/>
      <c r="N106" s="9"/>
      <c r="O106" s="10"/>
      <c r="P106" s="9"/>
      <c r="Q106" s="9"/>
      <c r="R106" s="9"/>
      <c r="S106" s="9"/>
      <c r="T106" s="9"/>
      <c r="U106" s="9"/>
      <c r="V106" s="9"/>
      <c r="W106" s="9"/>
      <c r="X106" s="9"/>
    </row>
    <row r="107" spans="1:24" s="4" customFormat="1">
      <c r="A107" s="7"/>
      <c r="B107" s="11"/>
      <c r="C107" s="11"/>
      <c r="D107" s="10"/>
      <c r="E107" s="10"/>
      <c r="F107" s="10"/>
      <c r="G107" s="10"/>
      <c r="H107" s="10"/>
      <c r="I107" s="10"/>
      <c r="J107" s="10"/>
      <c r="K107" s="10"/>
      <c r="L107" s="9"/>
      <c r="M107" s="9"/>
      <c r="N107" s="9"/>
      <c r="O107" s="10"/>
      <c r="P107" s="9"/>
      <c r="Q107" s="9"/>
      <c r="R107" s="9"/>
      <c r="S107" s="9"/>
      <c r="T107" s="9"/>
      <c r="U107" s="9"/>
      <c r="V107" s="9"/>
      <c r="W107" s="9"/>
      <c r="X107" s="9"/>
    </row>
    <row r="108" spans="1:24" s="4" customFormat="1">
      <c r="A108" s="7"/>
      <c r="B108" s="11"/>
      <c r="C108" s="11"/>
      <c r="D108" s="10"/>
      <c r="E108" s="10"/>
      <c r="F108" s="10"/>
      <c r="G108" s="10"/>
      <c r="H108" s="10"/>
      <c r="I108" s="10"/>
      <c r="J108" s="10"/>
      <c r="K108" s="10"/>
      <c r="L108" s="9"/>
      <c r="M108" s="9"/>
      <c r="N108" s="9"/>
      <c r="O108" s="10"/>
      <c r="P108" s="9"/>
      <c r="Q108" s="9"/>
      <c r="R108" s="9"/>
      <c r="S108" s="9"/>
      <c r="T108" s="9"/>
      <c r="U108" s="9"/>
      <c r="V108" s="9"/>
      <c r="W108" s="9"/>
      <c r="X108" s="9"/>
    </row>
    <row r="109" spans="1:24" s="4" customFormat="1">
      <c r="A109" s="7"/>
      <c r="B109" s="11"/>
      <c r="C109" s="11"/>
      <c r="D109" s="10"/>
      <c r="E109" s="10"/>
      <c r="F109" s="10"/>
      <c r="G109" s="10"/>
      <c r="H109" s="10"/>
      <c r="I109" s="10"/>
      <c r="J109" s="10"/>
      <c r="K109" s="10"/>
      <c r="L109" s="9"/>
      <c r="M109" s="9"/>
      <c r="N109" s="9"/>
      <c r="O109" s="10"/>
      <c r="P109" s="9"/>
      <c r="Q109" s="9"/>
      <c r="R109" s="9"/>
      <c r="S109" s="9"/>
      <c r="T109" s="9"/>
      <c r="U109" s="9"/>
      <c r="V109" s="9"/>
      <c r="W109" s="9"/>
      <c r="X109" s="9"/>
    </row>
    <row r="110" spans="1:24" s="4" customFormat="1">
      <c r="A110" s="7"/>
      <c r="B110" s="11"/>
      <c r="C110" s="11"/>
      <c r="D110" s="10"/>
      <c r="E110" s="10"/>
      <c r="F110" s="10"/>
      <c r="G110" s="10"/>
      <c r="H110" s="10"/>
      <c r="I110" s="10"/>
      <c r="J110" s="10"/>
      <c r="K110" s="10"/>
      <c r="L110" s="9"/>
      <c r="M110" s="9"/>
      <c r="N110" s="9"/>
      <c r="O110" s="10"/>
      <c r="P110" s="9"/>
      <c r="Q110" s="9"/>
      <c r="R110" s="9"/>
      <c r="S110" s="9"/>
      <c r="T110" s="9"/>
      <c r="U110" s="9"/>
      <c r="V110" s="9"/>
      <c r="W110" s="9"/>
      <c r="X110" s="9"/>
    </row>
    <row r="111" spans="1:24" s="4" customFormat="1">
      <c r="A111" s="7"/>
      <c r="B111" s="11"/>
      <c r="C111" s="11"/>
      <c r="D111" s="10"/>
      <c r="E111" s="10"/>
      <c r="F111" s="10"/>
      <c r="G111" s="10"/>
      <c r="H111" s="10"/>
      <c r="I111" s="10"/>
      <c r="J111" s="10"/>
      <c r="K111" s="10"/>
      <c r="L111" s="9"/>
      <c r="M111" s="9"/>
      <c r="N111" s="9"/>
      <c r="O111" s="10"/>
      <c r="P111" s="9"/>
      <c r="Q111" s="9"/>
      <c r="R111" s="9"/>
      <c r="S111" s="9"/>
      <c r="T111" s="9"/>
      <c r="U111" s="9"/>
      <c r="V111" s="9"/>
      <c r="W111" s="9"/>
      <c r="X111" s="9"/>
    </row>
    <row r="112" spans="1:24" s="4" customFormat="1">
      <c r="A112" s="7"/>
      <c r="B112" s="11"/>
      <c r="C112" s="11"/>
      <c r="D112" s="10"/>
      <c r="E112" s="10"/>
      <c r="F112" s="10"/>
      <c r="G112" s="10"/>
      <c r="H112" s="10"/>
      <c r="I112" s="10"/>
      <c r="J112" s="10"/>
      <c r="K112" s="10"/>
      <c r="L112" s="9"/>
      <c r="M112" s="9"/>
      <c r="N112" s="9"/>
      <c r="O112" s="10"/>
      <c r="P112" s="9"/>
      <c r="Q112" s="9"/>
      <c r="R112" s="9"/>
      <c r="S112" s="9"/>
      <c r="T112" s="9"/>
      <c r="U112" s="9"/>
      <c r="V112" s="9"/>
      <c r="W112" s="9"/>
      <c r="X112" s="9"/>
    </row>
    <row r="113" spans="1:24" s="4" customFormat="1">
      <c r="A113" s="7"/>
      <c r="B113" s="11"/>
      <c r="C113" s="11"/>
      <c r="D113" s="10"/>
      <c r="E113" s="10"/>
      <c r="F113" s="10"/>
      <c r="G113" s="10"/>
      <c r="H113" s="10"/>
      <c r="I113" s="10"/>
      <c r="J113" s="10"/>
      <c r="K113" s="10"/>
      <c r="L113" s="9"/>
      <c r="M113" s="9"/>
      <c r="N113" s="9"/>
      <c r="O113" s="10"/>
      <c r="P113" s="9"/>
      <c r="Q113" s="9"/>
      <c r="R113" s="9"/>
      <c r="S113" s="9"/>
      <c r="T113" s="9"/>
      <c r="U113" s="9"/>
      <c r="V113" s="9"/>
      <c r="W113" s="9"/>
      <c r="X113" s="9"/>
    </row>
    <row r="114" spans="1:24" s="4" customFormat="1">
      <c r="A114" s="7"/>
      <c r="B114" s="11"/>
      <c r="C114" s="11"/>
      <c r="D114" s="10"/>
      <c r="E114" s="10"/>
      <c r="F114" s="10"/>
      <c r="G114" s="10"/>
      <c r="H114" s="10"/>
      <c r="I114" s="10"/>
      <c r="J114" s="10"/>
      <c r="K114" s="10"/>
      <c r="L114" s="9"/>
      <c r="M114" s="9"/>
      <c r="N114" s="9"/>
      <c r="O114" s="10"/>
      <c r="P114" s="9"/>
      <c r="Q114" s="9"/>
      <c r="R114" s="9"/>
      <c r="S114" s="9"/>
      <c r="T114" s="9"/>
      <c r="U114" s="9"/>
      <c r="V114" s="9"/>
      <c r="W114" s="9"/>
      <c r="X114" s="9"/>
    </row>
    <row r="115" spans="1:24" s="4" customFormat="1">
      <c r="A115" s="7"/>
      <c r="B115" s="11"/>
      <c r="C115" s="11"/>
      <c r="D115" s="10"/>
      <c r="E115" s="10"/>
      <c r="F115" s="10"/>
      <c r="G115" s="10"/>
      <c r="H115" s="10"/>
      <c r="I115" s="10"/>
      <c r="J115" s="10"/>
      <c r="K115" s="10"/>
      <c r="L115" s="9"/>
      <c r="M115" s="9"/>
      <c r="N115" s="9"/>
      <c r="O115" s="10"/>
      <c r="P115" s="9"/>
      <c r="Q115" s="9"/>
      <c r="R115" s="9"/>
      <c r="S115" s="9"/>
      <c r="T115" s="9"/>
      <c r="U115" s="9"/>
      <c r="V115" s="9"/>
      <c r="W115" s="9"/>
      <c r="X115" s="9"/>
    </row>
    <row r="116" spans="1:24" s="4" customFormat="1">
      <c r="A116" s="7"/>
      <c r="B116" s="11"/>
      <c r="C116" s="11"/>
      <c r="D116" s="10"/>
      <c r="E116" s="10"/>
      <c r="F116" s="10"/>
      <c r="G116" s="10"/>
      <c r="H116" s="10"/>
      <c r="I116" s="10"/>
      <c r="J116" s="10"/>
      <c r="K116" s="10"/>
      <c r="L116" s="9"/>
      <c r="M116" s="9"/>
      <c r="N116" s="9"/>
      <c r="O116" s="10"/>
      <c r="P116" s="9"/>
      <c r="Q116" s="9"/>
      <c r="R116" s="9"/>
      <c r="S116" s="9"/>
      <c r="T116" s="9"/>
      <c r="U116" s="9"/>
      <c r="V116" s="9"/>
      <c r="W116" s="9"/>
      <c r="X116" s="9"/>
    </row>
    <row r="117" spans="1:24" s="4" customFormat="1">
      <c r="A117" s="7"/>
      <c r="B117" s="11"/>
      <c r="C117" s="11"/>
      <c r="D117" s="10"/>
      <c r="E117" s="10"/>
      <c r="F117" s="10"/>
      <c r="G117" s="10"/>
      <c r="H117" s="10"/>
      <c r="I117" s="10"/>
      <c r="J117" s="10"/>
      <c r="K117" s="10"/>
      <c r="L117" s="9"/>
      <c r="M117" s="9"/>
      <c r="N117" s="9"/>
      <c r="O117" s="10"/>
      <c r="P117" s="9"/>
      <c r="Q117" s="9"/>
      <c r="R117" s="9"/>
      <c r="S117" s="9"/>
      <c r="T117" s="9"/>
      <c r="U117" s="9"/>
      <c r="V117" s="9"/>
      <c r="W117" s="9"/>
      <c r="X117" s="9"/>
    </row>
    <row r="118" spans="1:24" s="4" customFormat="1">
      <c r="A118" s="7"/>
      <c r="B118" s="11"/>
      <c r="C118" s="11"/>
      <c r="D118" s="10"/>
      <c r="E118" s="10"/>
      <c r="F118" s="10"/>
      <c r="G118" s="10"/>
      <c r="H118" s="10"/>
      <c r="I118" s="10"/>
      <c r="J118" s="10"/>
      <c r="K118" s="10"/>
      <c r="L118" s="9"/>
      <c r="M118" s="9"/>
      <c r="N118" s="9"/>
      <c r="O118" s="10"/>
      <c r="P118" s="9"/>
      <c r="Q118" s="9"/>
      <c r="R118" s="9"/>
      <c r="S118" s="9"/>
      <c r="T118" s="9"/>
      <c r="U118" s="9"/>
      <c r="V118" s="9"/>
      <c r="W118" s="9"/>
      <c r="X118" s="9"/>
    </row>
    <row r="119" spans="1:24" s="4" customFormat="1">
      <c r="A119" s="7"/>
      <c r="B119" s="11"/>
      <c r="C119" s="11"/>
      <c r="D119" s="10"/>
      <c r="E119" s="10"/>
      <c r="F119" s="10"/>
      <c r="G119" s="10"/>
      <c r="H119" s="10"/>
      <c r="I119" s="10"/>
      <c r="J119" s="10"/>
      <c r="K119" s="10"/>
      <c r="L119" s="9"/>
      <c r="M119" s="9"/>
      <c r="N119" s="9"/>
      <c r="O119" s="10"/>
      <c r="P119" s="9"/>
      <c r="Q119" s="9"/>
      <c r="R119" s="9"/>
      <c r="S119" s="9"/>
      <c r="T119" s="9"/>
      <c r="U119" s="9"/>
      <c r="V119" s="9"/>
      <c r="W119" s="9"/>
      <c r="X119" s="9"/>
    </row>
    <row r="120" spans="1:24" s="4" customFormat="1">
      <c r="A120" s="7"/>
      <c r="B120" s="11"/>
      <c r="C120" s="11"/>
      <c r="D120" s="10"/>
      <c r="E120" s="10"/>
      <c r="F120" s="10"/>
      <c r="G120" s="10"/>
      <c r="H120" s="10"/>
      <c r="I120" s="10"/>
      <c r="J120" s="10"/>
      <c r="K120" s="10"/>
      <c r="L120" s="9"/>
      <c r="M120" s="9"/>
      <c r="N120" s="9"/>
      <c r="O120" s="10"/>
      <c r="P120" s="9"/>
      <c r="Q120" s="9"/>
      <c r="R120" s="9"/>
      <c r="S120" s="9"/>
      <c r="T120" s="9"/>
      <c r="U120" s="9"/>
      <c r="V120" s="9"/>
      <c r="W120" s="9"/>
      <c r="X120" s="9"/>
    </row>
    <row r="121" spans="1:24" s="4" customFormat="1">
      <c r="C121" s="15"/>
      <c r="D121" s="24"/>
      <c r="E121" s="24"/>
      <c r="F121" s="24"/>
      <c r="G121" s="24"/>
      <c r="H121" s="24"/>
      <c r="I121" s="24"/>
      <c r="J121" s="24"/>
      <c r="K121" s="3"/>
      <c r="O121" s="3"/>
    </row>
    <row r="122" spans="1:24" s="4" customFormat="1">
      <c r="A122" s="7"/>
      <c r="B122" s="11"/>
      <c r="C122" s="11"/>
      <c r="D122" s="10"/>
      <c r="E122" s="10"/>
      <c r="F122" s="10"/>
      <c r="G122" s="10"/>
      <c r="H122" s="10"/>
      <c r="I122" s="10"/>
      <c r="J122" s="10"/>
      <c r="K122" s="10"/>
      <c r="L122" s="9"/>
      <c r="M122" s="9"/>
      <c r="N122" s="9"/>
      <c r="O122" s="10"/>
      <c r="P122" s="9"/>
      <c r="Q122" s="9"/>
      <c r="R122" s="9"/>
      <c r="S122" s="9"/>
      <c r="T122" s="9"/>
      <c r="U122" s="9"/>
      <c r="V122" s="9"/>
      <c r="W122" s="9"/>
      <c r="X122" s="9"/>
    </row>
    <row r="123" spans="1:24" s="4" customFormat="1">
      <c r="A123" s="7"/>
      <c r="B123" s="11"/>
      <c r="C123" s="11"/>
      <c r="D123" s="10"/>
      <c r="E123" s="10"/>
      <c r="F123" s="10"/>
      <c r="G123" s="10"/>
      <c r="H123" s="10"/>
      <c r="I123" s="10"/>
      <c r="J123" s="10"/>
      <c r="K123" s="10"/>
      <c r="L123" s="9"/>
      <c r="M123" s="9"/>
      <c r="N123" s="9"/>
      <c r="O123" s="10"/>
      <c r="P123" s="9"/>
      <c r="Q123" s="9"/>
      <c r="R123" s="9"/>
      <c r="S123" s="9"/>
      <c r="T123" s="9"/>
      <c r="U123" s="9"/>
      <c r="V123" s="9"/>
      <c r="W123" s="9"/>
      <c r="X123" s="9"/>
    </row>
    <row r="124" spans="1:24" s="4" customFormat="1">
      <c r="A124" s="7"/>
      <c r="B124" s="11"/>
      <c r="C124" s="11"/>
      <c r="D124" s="10"/>
      <c r="E124" s="10"/>
      <c r="F124" s="10"/>
      <c r="G124" s="10"/>
      <c r="H124" s="10"/>
      <c r="I124" s="10"/>
      <c r="J124" s="10"/>
      <c r="K124" s="10"/>
      <c r="L124" s="9"/>
      <c r="M124" s="9"/>
      <c r="N124" s="9"/>
      <c r="O124" s="10"/>
      <c r="P124" s="9"/>
      <c r="Q124" s="9"/>
      <c r="R124" s="9"/>
      <c r="S124" s="9"/>
      <c r="T124" s="9"/>
      <c r="U124" s="9"/>
      <c r="V124" s="9"/>
      <c r="W124" s="9"/>
      <c r="X124" s="9"/>
    </row>
    <row r="125" spans="1:24" s="4" customFormat="1">
      <c r="A125" s="7"/>
      <c r="B125" s="11"/>
      <c r="C125" s="11"/>
      <c r="D125" s="10"/>
      <c r="E125" s="10"/>
      <c r="F125" s="10"/>
      <c r="G125" s="10"/>
      <c r="H125" s="10"/>
      <c r="I125" s="10"/>
      <c r="J125" s="10"/>
      <c r="K125" s="10"/>
      <c r="L125" s="9"/>
      <c r="M125" s="9"/>
      <c r="N125" s="9"/>
      <c r="O125" s="10"/>
      <c r="P125" s="9"/>
      <c r="Q125" s="9"/>
      <c r="R125" s="9"/>
      <c r="S125" s="9"/>
      <c r="T125" s="9"/>
      <c r="U125" s="9"/>
      <c r="V125" s="9"/>
      <c r="W125" s="9"/>
      <c r="X125" s="9"/>
    </row>
    <row r="126" spans="1:24" s="4" customFormat="1">
      <c r="A126" s="7"/>
      <c r="B126" s="11"/>
      <c r="C126" s="11"/>
      <c r="D126" s="10"/>
      <c r="E126" s="10"/>
      <c r="F126" s="10"/>
      <c r="G126" s="10"/>
      <c r="H126" s="10"/>
      <c r="I126" s="10"/>
      <c r="J126" s="10"/>
      <c r="K126" s="10"/>
      <c r="L126" s="9"/>
      <c r="M126" s="9"/>
      <c r="N126" s="9"/>
      <c r="O126" s="10"/>
      <c r="P126" s="9"/>
      <c r="Q126" s="9"/>
      <c r="R126" s="9"/>
      <c r="S126" s="9"/>
      <c r="T126" s="9"/>
      <c r="U126" s="9"/>
      <c r="V126" s="9"/>
      <c r="W126" s="9"/>
      <c r="X126" s="9"/>
    </row>
    <row r="127" spans="1:24" s="4" customFormat="1">
      <c r="A127" s="7"/>
      <c r="B127" s="11"/>
      <c r="C127" s="11"/>
      <c r="D127" s="10"/>
      <c r="E127" s="10"/>
      <c r="F127" s="10"/>
      <c r="G127" s="10"/>
      <c r="H127" s="10"/>
      <c r="I127" s="10"/>
      <c r="J127" s="10"/>
      <c r="K127" s="10"/>
      <c r="L127" s="9"/>
      <c r="M127" s="9"/>
      <c r="N127" s="9"/>
      <c r="O127" s="10"/>
      <c r="P127" s="9"/>
      <c r="Q127" s="9"/>
      <c r="R127" s="9"/>
      <c r="S127" s="9"/>
      <c r="T127" s="9"/>
      <c r="U127" s="9"/>
      <c r="V127" s="9"/>
      <c r="W127" s="9"/>
      <c r="X127" s="9"/>
    </row>
    <row r="128" spans="1:24" s="4" customFormat="1">
      <c r="A128" s="7"/>
      <c r="B128" s="11"/>
      <c r="C128" s="11"/>
      <c r="D128" s="10"/>
      <c r="E128" s="10"/>
      <c r="F128" s="10"/>
      <c r="G128" s="10"/>
      <c r="H128" s="10"/>
      <c r="I128" s="10"/>
      <c r="J128" s="10"/>
      <c r="K128" s="10"/>
      <c r="L128" s="9"/>
      <c r="M128" s="9"/>
      <c r="N128" s="9"/>
      <c r="O128" s="10"/>
      <c r="P128" s="9"/>
      <c r="Q128" s="9"/>
      <c r="R128" s="9"/>
      <c r="S128" s="9"/>
      <c r="T128" s="9"/>
      <c r="U128" s="9"/>
      <c r="V128" s="9"/>
      <c r="W128" s="9"/>
      <c r="X128" s="9"/>
    </row>
    <row r="129" spans="1:24" s="4" customFormat="1">
      <c r="A129" s="7"/>
      <c r="B129" s="11"/>
      <c r="C129" s="11"/>
      <c r="D129" s="10"/>
      <c r="E129" s="10"/>
      <c r="F129" s="10"/>
      <c r="G129" s="10"/>
      <c r="H129" s="10"/>
      <c r="I129" s="10"/>
      <c r="J129" s="10"/>
      <c r="K129" s="10"/>
      <c r="L129" s="9"/>
      <c r="M129" s="9"/>
      <c r="N129" s="9"/>
      <c r="O129" s="10"/>
      <c r="P129" s="9"/>
      <c r="Q129" s="9"/>
      <c r="R129" s="9"/>
      <c r="S129" s="9"/>
      <c r="T129" s="9"/>
      <c r="U129" s="9"/>
      <c r="V129" s="9"/>
      <c r="W129" s="9"/>
      <c r="X129" s="9"/>
    </row>
    <row r="130" spans="1:24" s="4" customFormat="1">
      <c r="A130" s="7"/>
      <c r="B130" s="11"/>
      <c r="C130" s="11"/>
      <c r="D130" s="10"/>
      <c r="E130" s="10"/>
      <c r="F130" s="10"/>
      <c r="G130" s="10"/>
      <c r="H130" s="10"/>
      <c r="I130" s="10"/>
      <c r="J130" s="10"/>
      <c r="K130" s="10"/>
      <c r="L130" s="9"/>
      <c r="M130" s="9"/>
      <c r="N130" s="9"/>
      <c r="O130" s="10"/>
      <c r="P130" s="9"/>
      <c r="Q130" s="9"/>
      <c r="R130" s="9"/>
      <c r="S130" s="9"/>
      <c r="T130" s="9"/>
      <c r="U130" s="9"/>
      <c r="V130" s="9"/>
      <c r="W130" s="9"/>
      <c r="X130" s="9"/>
    </row>
    <row r="131" spans="1:24" s="4" customFormat="1">
      <c r="A131" s="7"/>
      <c r="B131" s="11"/>
      <c r="C131" s="11"/>
      <c r="D131" s="10"/>
      <c r="E131" s="10"/>
      <c r="F131" s="10"/>
      <c r="G131" s="10"/>
      <c r="H131" s="10"/>
      <c r="I131" s="10"/>
      <c r="J131" s="10"/>
      <c r="K131" s="10"/>
      <c r="L131" s="9"/>
      <c r="M131" s="9"/>
      <c r="N131" s="9"/>
      <c r="O131" s="10"/>
      <c r="P131" s="9"/>
      <c r="Q131" s="9"/>
      <c r="R131" s="9"/>
      <c r="S131" s="9"/>
      <c r="T131" s="9"/>
      <c r="U131" s="9"/>
      <c r="V131" s="9"/>
      <c r="W131" s="9"/>
      <c r="X131" s="9"/>
    </row>
    <row r="132" spans="1:24" s="4" customFormat="1">
      <c r="A132" s="7"/>
      <c r="B132" s="11"/>
      <c r="C132" s="11"/>
      <c r="D132" s="10"/>
      <c r="E132" s="10"/>
      <c r="F132" s="10"/>
      <c r="G132" s="10"/>
      <c r="H132" s="10"/>
      <c r="I132" s="10"/>
      <c r="J132" s="10"/>
      <c r="K132" s="10"/>
      <c r="L132" s="9"/>
      <c r="M132" s="9"/>
      <c r="N132" s="9"/>
      <c r="O132" s="10"/>
      <c r="P132" s="9"/>
      <c r="Q132" s="9"/>
      <c r="R132" s="9"/>
      <c r="S132" s="9"/>
      <c r="T132" s="9"/>
      <c r="U132" s="9"/>
      <c r="V132" s="9"/>
      <c r="W132" s="9"/>
      <c r="X132" s="9"/>
    </row>
    <row r="133" spans="1:24" s="4" customFormat="1">
      <c r="A133" s="7"/>
      <c r="B133" s="11"/>
      <c r="C133" s="11"/>
      <c r="D133" s="10"/>
      <c r="E133" s="10"/>
      <c r="F133" s="10"/>
      <c r="G133" s="10"/>
      <c r="H133" s="10"/>
      <c r="I133" s="10"/>
      <c r="J133" s="10"/>
      <c r="K133" s="10"/>
      <c r="L133" s="9"/>
      <c r="M133" s="9"/>
      <c r="N133" s="9"/>
      <c r="O133" s="10"/>
      <c r="P133" s="9"/>
      <c r="Q133" s="9"/>
      <c r="R133" s="9"/>
      <c r="S133" s="9"/>
      <c r="T133" s="9"/>
      <c r="U133" s="9"/>
      <c r="V133" s="9"/>
      <c r="W133" s="9"/>
      <c r="X133" s="9"/>
    </row>
    <row r="134" spans="1:24" s="4" customFormat="1">
      <c r="A134" s="7"/>
      <c r="B134" s="11"/>
      <c r="C134" s="11"/>
      <c r="D134" s="10"/>
      <c r="E134" s="10"/>
      <c r="F134" s="10"/>
      <c r="G134" s="10"/>
      <c r="H134" s="10"/>
      <c r="I134" s="10"/>
      <c r="J134" s="10"/>
      <c r="K134" s="10"/>
      <c r="L134" s="9"/>
      <c r="M134" s="9"/>
      <c r="N134" s="9"/>
      <c r="O134" s="10"/>
      <c r="P134" s="9"/>
      <c r="Q134" s="9"/>
      <c r="R134" s="9"/>
      <c r="S134" s="9"/>
      <c r="T134" s="9"/>
      <c r="U134" s="9"/>
      <c r="V134" s="9"/>
      <c r="W134" s="9"/>
      <c r="X134" s="9"/>
    </row>
    <row r="135" spans="1:24" s="4" customFormat="1">
      <c r="A135" s="7"/>
      <c r="B135" s="11"/>
      <c r="C135" s="11"/>
      <c r="D135" s="10"/>
      <c r="E135" s="10"/>
      <c r="F135" s="10"/>
      <c r="G135" s="10"/>
      <c r="H135" s="10"/>
      <c r="I135" s="10"/>
      <c r="J135" s="10"/>
      <c r="K135" s="10"/>
      <c r="L135" s="9"/>
      <c r="M135" s="9"/>
      <c r="N135" s="9"/>
      <c r="O135" s="10"/>
      <c r="P135" s="9"/>
      <c r="Q135" s="9"/>
      <c r="R135" s="9"/>
      <c r="S135" s="9"/>
      <c r="T135" s="9"/>
      <c r="U135" s="9"/>
      <c r="V135" s="9"/>
      <c r="W135" s="9"/>
      <c r="X135" s="9"/>
    </row>
    <row r="136" spans="1:24" s="4" customFormat="1">
      <c r="C136" s="15"/>
      <c r="D136" s="24"/>
      <c r="E136" s="24"/>
      <c r="F136" s="24"/>
      <c r="G136" s="24"/>
      <c r="H136" s="24"/>
      <c r="I136" s="24"/>
      <c r="J136" s="24"/>
      <c r="K136" s="3"/>
      <c r="O136" s="3"/>
    </row>
    <row r="137" spans="1:24" s="4" customFormat="1">
      <c r="A137" s="7"/>
      <c r="B137" s="11"/>
      <c r="C137" s="11"/>
      <c r="D137" s="10"/>
      <c r="E137" s="10"/>
      <c r="F137" s="10"/>
      <c r="G137" s="10"/>
      <c r="H137" s="10"/>
      <c r="I137" s="10"/>
      <c r="J137" s="10"/>
      <c r="K137" s="10"/>
      <c r="L137" s="9"/>
      <c r="M137" s="9"/>
      <c r="N137" s="9"/>
      <c r="O137" s="10"/>
      <c r="P137" s="9"/>
      <c r="Q137" s="9"/>
      <c r="R137" s="9"/>
      <c r="S137" s="9"/>
      <c r="T137" s="9"/>
      <c r="U137" s="9"/>
      <c r="V137" s="9"/>
      <c r="W137" s="9"/>
      <c r="X137" s="9"/>
    </row>
    <row r="138" spans="1:24" s="4" customFormat="1">
      <c r="A138" s="7"/>
      <c r="B138" s="11"/>
      <c r="C138" s="11"/>
      <c r="D138" s="10"/>
      <c r="E138" s="10"/>
      <c r="F138" s="10"/>
      <c r="G138" s="10"/>
      <c r="H138" s="10"/>
      <c r="I138" s="10"/>
      <c r="J138" s="10"/>
      <c r="K138" s="10"/>
      <c r="L138" s="9"/>
      <c r="M138" s="9"/>
      <c r="N138" s="9"/>
      <c r="O138" s="10"/>
      <c r="P138" s="9"/>
      <c r="Q138" s="9"/>
      <c r="R138" s="9"/>
      <c r="S138" s="9"/>
      <c r="T138" s="9"/>
      <c r="U138" s="9"/>
      <c r="V138" s="9"/>
      <c r="W138" s="9"/>
      <c r="X138" s="9"/>
    </row>
    <row r="139" spans="1:24" s="4" customFormat="1">
      <c r="A139" s="7"/>
      <c r="B139" s="11"/>
      <c r="C139" s="11"/>
      <c r="D139" s="10"/>
      <c r="E139" s="10"/>
      <c r="F139" s="10"/>
      <c r="G139" s="10"/>
      <c r="H139" s="10"/>
      <c r="I139" s="10"/>
      <c r="J139" s="10"/>
      <c r="K139" s="10"/>
      <c r="L139" s="9"/>
      <c r="M139" s="9"/>
      <c r="N139" s="9"/>
      <c r="O139" s="10"/>
      <c r="P139" s="9"/>
      <c r="Q139" s="9"/>
      <c r="R139" s="9"/>
      <c r="S139" s="9"/>
      <c r="T139" s="9"/>
      <c r="U139" s="9"/>
      <c r="V139" s="9"/>
      <c r="W139" s="9"/>
      <c r="X139" s="9"/>
    </row>
    <row r="140" spans="1:24" s="4" customFormat="1">
      <c r="A140" s="7"/>
      <c r="B140" s="11"/>
      <c r="C140" s="11"/>
      <c r="D140" s="10"/>
      <c r="E140" s="10"/>
      <c r="F140" s="10"/>
      <c r="G140" s="10"/>
      <c r="H140" s="10"/>
      <c r="I140" s="10"/>
      <c r="J140" s="10"/>
      <c r="K140" s="10"/>
      <c r="L140" s="9"/>
      <c r="M140" s="9"/>
      <c r="N140" s="9"/>
      <c r="O140" s="10"/>
      <c r="P140" s="9"/>
      <c r="Q140" s="9"/>
      <c r="R140" s="9"/>
      <c r="S140" s="9"/>
      <c r="T140" s="9"/>
      <c r="U140" s="9"/>
      <c r="V140" s="9"/>
      <c r="W140" s="9"/>
      <c r="X140" s="9"/>
    </row>
    <row r="141" spans="1:24" s="4" customFormat="1">
      <c r="A141" s="7"/>
      <c r="B141" s="11"/>
      <c r="C141" s="11"/>
      <c r="D141" s="10"/>
      <c r="E141" s="10"/>
      <c r="F141" s="10"/>
      <c r="G141" s="10"/>
      <c r="H141" s="10"/>
      <c r="I141" s="10"/>
      <c r="J141" s="10"/>
      <c r="K141" s="10"/>
      <c r="L141" s="9"/>
      <c r="M141" s="9"/>
      <c r="N141" s="9"/>
      <c r="O141" s="10"/>
      <c r="P141" s="9"/>
      <c r="Q141" s="9"/>
      <c r="R141" s="9"/>
      <c r="S141" s="9"/>
      <c r="T141" s="9"/>
      <c r="U141" s="9"/>
      <c r="V141" s="9"/>
      <c r="W141" s="9"/>
      <c r="X141" s="9"/>
    </row>
    <row r="142" spans="1:24" s="4" customFormat="1">
      <c r="A142" s="7"/>
      <c r="B142" s="11"/>
      <c r="C142" s="11"/>
      <c r="D142" s="10"/>
      <c r="E142" s="10"/>
      <c r="F142" s="10"/>
      <c r="G142" s="10"/>
      <c r="H142" s="10"/>
      <c r="I142" s="10"/>
      <c r="J142" s="10"/>
      <c r="K142" s="10"/>
      <c r="L142" s="9"/>
      <c r="M142" s="9"/>
      <c r="N142" s="9"/>
      <c r="O142" s="10"/>
      <c r="P142" s="9"/>
      <c r="Q142" s="9"/>
      <c r="R142" s="9"/>
      <c r="S142" s="9"/>
      <c r="T142" s="9"/>
      <c r="U142" s="9"/>
      <c r="V142" s="9"/>
      <c r="W142" s="9"/>
      <c r="X142" s="9"/>
    </row>
    <row r="143" spans="1:24" s="4" customFormat="1">
      <c r="A143" s="7"/>
      <c r="B143" s="11"/>
      <c r="C143" s="11"/>
      <c r="D143" s="10"/>
      <c r="E143" s="10"/>
      <c r="F143" s="10"/>
      <c r="G143" s="10"/>
      <c r="H143" s="10"/>
      <c r="I143" s="10"/>
      <c r="J143" s="10"/>
      <c r="K143" s="10"/>
      <c r="L143" s="9"/>
      <c r="M143" s="9"/>
      <c r="N143" s="9"/>
      <c r="O143" s="10"/>
      <c r="P143" s="9"/>
      <c r="Q143" s="9"/>
      <c r="R143" s="9"/>
      <c r="S143" s="9"/>
      <c r="T143" s="9"/>
      <c r="U143" s="9"/>
      <c r="V143" s="9"/>
      <c r="W143" s="9"/>
      <c r="X143" s="9"/>
    </row>
    <row r="144" spans="1:24" s="4" customFormat="1">
      <c r="A144" s="7"/>
      <c r="B144" s="11"/>
      <c r="C144" s="11"/>
      <c r="D144" s="10"/>
      <c r="E144" s="10"/>
      <c r="F144" s="10"/>
      <c r="G144" s="10"/>
      <c r="H144" s="10"/>
      <c r="I144" s="10"/>
      <c r="J144" s="10"/>
      <c r="K144" s="10"/>
      <c r="L144" s="9"/>
      <c r="M144" s="9"/>
      <c r="N144" s="9"/>
      <c r="O144" s="10"/>
      <c r="P144" s="9"/>
      <c r="Q144" s="9"/>
      <c r="R144" s="9"/>
      <c r="S144" s="9"/>
      <c r="T144" s="9"/>
      <c r="U144" s="9"/>
      <c r="V144" s="9"/>
      <c r="W144" s="9"/>
      <c r="X144" s="9"/>
    </row>
    <row r="145" spans="1:24" s="4" customFormat="1">
      <c r="A145" s="7"/>
      <c r="B145" s="11"/>
      <c r="C145" s="11"/>
      <c r="D145" s="10"/>
      <c r="E145" s="10"/>
      <c r="F145" s="10"/>
      <c r="G145" s="10"/>
      <c r="H145" s="10"/>
      <c r="I145" s="10"/>
      <c r="J145" s="10"/>
      <c r="K145" s="10"/>
      <c r="L145" s="9"/>
      <c r="M145" s="9"/>
      <c r="N145" s="9"/>
      <c r="O145" s="10"/>
      <c r="P145" s="9"/>
      <c r="Q145" s="9"/>
      <c r="R145" s="9"/>
      <c r="S145" s="9"/>
      <c r="T145" s="9"/>
      <c r="U145" s="9"/>
      <c r="V145" s="9"/>
      <c r="W145" s="9"/>
      <c r="X145" s="9"/>
    </row>
    <row r="146" spans="1:24" s="4" customFormat="1">
      <c r="C146" s="15"/>
      <c r="D146" s="24"/>
      <c r="E146" s="24"/>
      <c r="F146" s="24"/>
      <c r="G146" s="24"/>
      <c r="H146" s="24"/>
      <c r="I146" s="24"/>
      <c r="J146" s="24"/>
      <c r="K146" s="3"/>
      <c r="O146" s="3"/>
    </row>
    <row r="147" spans="1:24" s="4" customFormat="1">
      <c r="A147" s="7"/>
      <c r="B147" s="11"/>
      <c r="C147" s="11"/>
      <c r="D147" s="10"/>
      <c r="E147" s="10"/>
      <c r="F147" s="10"/>
      <c r="G147" s="10"/>
      <c r="H147" s="10"/>
      <c r="I147" s="10"/>
      <c r="J147" s="10"/>
      <c r="K147" s="10"/>
      <c r="L147" s="9"/>
      <c r="M147" s="9"/>
      <c r="N147" s="9"/>
      <c r="O147" s="10"/>
      <c r="P147" s="9"/>
      <c r="Q147" s="9"/>
      <c r="R147" s="9"/>
      <c r="S147" s="9"/>
      <c r="T147" s="9"/>
      <c r="U147" s="9"/>
      <c r="V147" s="9"/>
      <c r="W147" s="9"/>
      <c r="X147" s="9"/>
    </row>
    <row r="148" spans="1:24" s="4" customFormat="1">
      <c r="A148" s="7"/>
      <c r="B148" s="11"/>
      <c r="C148" s="11"/>
      <c r="D148" s="10"/>
      <c r="E148" s="10"/>
      <c r="F148" s="10"/>
      <c r="G148" s="10"/>
      <c r="H148" s="10"/>
      <c r="I148" s="10"/>
      <c r="J148" s="10"/>
      <c r="K148" s="10"/>
      <c r="L148" s="9"/>
      <c r="M148" s="9"/>
      <c r="N148" s="9"/>
      <c r="O148" s="10"/>
      <c r="P148" s="9"/>
      <c r="Q148" s="9"/>
      <c r="R148" s="9"/>
      <c r="S148" s="9"/>
      <c r="T148" s="9"/>
      <c r="U148" s="9"/>
      <c r="V148" s="9"/>
      <c r="W148" s="9"/>
      <c r="X148" s="9"/>
    </row>
    <row r="149" spans="1:24" s="4" customFormat="1">
      <c r="A149" s="7"/>
      <c r="B149" s="11"/>
      <c r="C149" s="11"/>
      <c r="D149" s="10"/>
      <c r="E149" s="10"/>
      <c r="F149" s="10"/>
      <c r="G149" s="10"/>
      <c r="H149" s="10"/>
      <c r="I149" s="10"/>
      <c r="J149" s="10"/>
      <c r="K149" s="10"/>
      <c r="L149" s="9"/>
      <c r="M149" s="9"/>
      <c r="N149" s="9"/>
      <c r="O149" s="10"/>
      <c r="P149" s="9"/>
      <c r="Q149" s="9"/>
      <c r="R149" s="9"/>
      <c r="S149" s="9"/>
      <c r="T149" s="9"/>
      <c r="U149" s="9"/>
      <c r="V149" s="9"/>
      <c r="W149" s="9"/>
      <c r="X149" s="9"/>
    </row>
    <row r="150" spans="1:24" s="4" customFormat="1">
      <c r="A150" s="7"/>
      <c r="B150" s="11"/>
      <c r="C150" s="11"/>
      <c r="D150" s="10"/>
      <c r="E150" s="10"/>
      <c r="F150" s="10"/>
      <c r="G150" s="10"/>
      <c r="H150" s="10"/>
      <c r="I150" s="10"/>
      <c r="J150" s="10"/>
      <c r="K150" s="10"/>
      <c r="L150" s="9"/>
      <c r="M150" s="9"/>
      <c r="N150" s="9"/>
      <c r="O150" s="10"/>
      <c r="P150" s="9"/>
      <c r="Q150" s="9"/>
      <c r="R150" s="9"/>
      <c r="S150" s="9"/>
      <c r="T150" s="9"/>
      <c r="U150" s="9"/>
      <c r="V150" s="9"/>
      <c r="W150" s="9"/>
      <c r="X150" s="9"/>
    </row>
    <row r="151" spans="1:24" s="4" customFormat="1">
      <c r="A151" s="7"/>
      <c r="B151" s="11"/>
      <c r="C151" s="11"/>
      <c r="D151" s="10"/>
      <c r="E151" s="10"/>
      <c r="F151" s="10"/>
      <c r="G151" s="10"/>
      <c r="H151" s="10"/>
      <c r="I151" s="10"/>
      <c r="J151" s="10"/>
      <c r="K151" s="10"/>
      <c r="L151" s="9"/>
      <c r="M151" s="9"/>
      <c r="N151" s="9"/>
      <c r="O151" s="10"/>
      <c r="P151" s="9"/>
      <c r="Q151" s="9"/>
      <c r="R151" s="9"/>
      <c r="S151" s="9"/>
      <c r="T151" s="9"/>
      <c r="U151" s="9"/>
      <c r="V151" s="9"/>
      <c r="W151" s="9"/>
      <c r="X151" s="9"/>
    </row>
    <row r="152" spans="1:24" s="4" customFormat="1">
      <c r="A152" s="7"/>
      <c r="B152" s="11"/>
      <c r="C152" s="11"/>
      <c r="D152" s="10"/>
      <c r="E152" s="10"/>
      <c r="F152" s="10"/>
      <c r="G152" s="10"/>
      <c r="H152" s="10"/>
      <c r="I152" s="10"/>
      <c r="J152" s="10"/>
      <c r="K152" s="10"/>
      <c r="L152" s="9"/>
      <c r="M152" s="9"/>
      <c r="N152" s="9"/>
      <c r="O152" s="10"/>
      <c r="P152" s="9"/>
      <c r="Q152" s="9"/>
      <c r="R152" s="9"/>
      <c r="S152" s="9"/>
      <c r="T152" s="9"/>
      <c r="U152" s="9"/>
      <c r="V152" s="9"/>
      <c r="W152" s="9"/>
      <c r="X152" s="9"/>
    </row>
    <row r="153" spans="1:24" s="4" customFormat="1">
      <c r="A153" s="7"/>
      <c r="B153" s="11"/>
      <c r="C153" s="11"/>
      <c r="D153" s="10"/>
      <c r="E153" s="10"/>
      <c r="F153" s="10"/>
      <c r="G153" s="10"/>
      <c r="H153" s="10"/>
      <c r="I153" s="10"/>
      <c r="J153" s="10"/>
      <c r="K153" s="10"/>
      <c r="L153" s="9"/>
      <c r="M153" s="9"/>
      <c r="N153" s="9"/>
      <c r="O153" s="10"/>
      <c r="P153" s="9"/>
      <c r="Q153" s="9"/>
      <c r="R153" s="9"/>
      <c r="S153" s="9"/>
      <c r="T153" s="9"/>
      <c r="U153" s="9"/>
      <c r="V153" s="9"/>
      <c r="W153" s="9"/>
      <c r="X153" s="9"/>
    </row>
    <row r="154" spans="1:24" s="4" customFormat="1">
      <c r="A154" s="7"/>
      <c r="B154" s="11"/>
      <c r="C154" s="11"/>
      <c r="D154" s="10"/>
      <c r="E154" s="10"/>
      <c r="F154" s="10"/>
      <c r="G154" s="10"/>
      <c r="H154" s="10"/>
      <c r="I154" s="10"/>
      <c r="J154" s="10"/>
      <c r="K154" s="10"/>
      <c r="L154" s="9"/>
      <c r="M154" s="9"/>
      <c r="N154" s="9"/>
      <c r="O154" s="10"/>
      <c r="P154" s="9"/>
      <c r="Q154" s="9"/>
      <c r="R154" s="9"/>
      <c r="S154" s="9"/>
      <c r="T154" s="9"/>
      <c r="U154" s="9"/>
      <c r="V154" s="9"/>
      <c r="W154" s="9"/>
      <c r="X154" s="9"/>
    </row>
    <row r="155" spans="1:24" s="4" customFormat="1">
      <c r="A155" s="7"/>
      <c r="B155" s="11"/>
      <c r="C155" s="11"/>
      <c r="D155" s="10"/>
      <c r="E155" s="10"/>
      <c r="F155" s="10"/>
      <c r="G155" s="10"/>
      <c r="H155" s="10"/>
      <c r="I155" s="10"/>
      <c r="J155" s="10"/>
      <c r="K155" s="10"/>
      <c r="L155" s="9"/>
      <c r="M155" s="9"/>
      <c r="N155" s="9"/>
      <c r="O155" s="10"/>
      <c r="P155" s="9"/>
      <c r="Q155" s="9"/>
      <c r="R155" s="9"/>
      <c r="S155" s="9"/>
      <c r="T155" s="9"/>
      <c r="U155" s="9"/>
      <c r="V155" s="9"/>
      <c r="W155" s="9"/>
      <c r="X155" s="9"/>
    </row>
    <row r="156" spans="1:24" s="4" customFormat="1">
      <c r="A156" s="7"/>
      <c r="B156" s="11"/>
      <c r="C156" s="11"/>
      <c r="D156" s="10"/>
      <c r="E156" s="10"/>
      <c r="F156" s="10"/>
      <c r="G156" s="10"/>
      <c r="H156" s="10"/>
      <c r="I156" s="10"/>
      <c r="J156" s="10"/>
      <c r="K156" s="10"/>
      <c r="L156" s="9"/>
      <c r="M156" s="9"/>
      <c r="N156" s="9"/>
      <c r="O156" s="10"/>
      <c r="P156" s="9"/>
      <c r="Q156" s="9"/>
      <c r="R156" s="9"/>
      <c r="S156" s="9"/>
      <c r="T156" s="9"/>
      <c r="U156" s="9"/>
      <c r="V156" s="9"/>
      <c r="W156" s="9"/>
      <c r="X156" s="9"/>
    </row>
    <row r="157" spans="1:24" s="4" customFormat="1">
      <c r="A157" s="7"/>
      <c r="B157" s="11"/>
      <c r="C157" s="11"/>
      <c r="D157" s="10"/>
      <c r="E157" s="10"/>
      <c r="F157" s="10"/>
      <c r="G157" s="10"/>
      <c r="H157" s="10"/>
      <c r="I157" s="10"/>
      <c r="J157" s="10"/>
      <c r="K157" s="10"/>
      <c r="L157" s="9"/>
      <c r="M157" s="9"/>
      <c r="N157" s="9"/>
      <c r="O157" s="10"/>
      <c r="P157" s="9"/>
      <c r="Q157" s="9"/>
      <c r="R157" s="9"/>
      <c r="S157" s="9"/>
      <c r="T157" s="9"/>
      <c r="U157" s="9"/>
      <c r="V157" s="9"/>
      <c r="W157" s="9"/>
      <c r="X157" s="9"/>
    </row>
    <row r="158" spans="1:24" s="4" customFormat="1">
      <c r="A158" s="7"/>
      <c r="B158" s="11"/>
      <c r="C158" s="11"/>
      <c r="D158" s="10"/>
      <c r="E158" s="10"/>
      <c r="F158" s="10"/>
      <c r="G158" s="10"/>
      <c r="H158" s="10"/>
      <c r="I158" s="10"/>
      <c r="J158" s="10"/>
      <c r="K158" s="10"/>
      <c r="L158" s="9"/>
      <c r="M158" s="9"/>
      <c r="N158" s="9"/>
      <c r="O158" s="10"/>
      <c r="P158" s="9"/>
      <c r="Q158" s="9"/>
      <c r="R158" s="9"/>
      <c r="S158" s="9"/>
      <c r="T158" s="9"/>
      <c r="U158" s="9"/>
      <c r="V158" s="9"/>
      <c r="W158" s="9"/>
      <c r="X158" s="9"/>
    </row>
    <row r="159" spans="1:24" s="4" customFormat="1">
      <c r="A159" s="7"/>
      <c r="B159" s="11"/>
      <c r="C159" s="11"/>
      <c r="D159" s="10"/>
      <c r="E159" s="10"/>
      <c r="F159" s="10"/>
      <c r="G159" s="10"/>
      <c r="H159" s="10"/>
      <c r="I159" s="10"/>
      <c r="J159" s="10"/>
      <c r="K159" s="10"/>
      <c r="L159" s="9"/>
      <c r="M159" s="9"/>
      <c r="N159" s="9"/>
      <c r="O159" s="10"/>
      <c r="P159" s="9"/>
      <c r="Q159" s="9"/>
      <c r="R159" s="9"/>
      <c r="S159" s="9"/>
      <c r="T159" s="9"/>
      <c r="U159" s="9"/>
      <c r="V159" s="9"/>
      <c r="W159" s="9"/>
      <c r="X159" s="9"/>
    </row>
    <row r="160" spans="1:24" s="4" customFormat="1">
      <c r="A160" s="7"/>
      <c r="B160" s="11"/>
      <c r="C160" s="11"/>
      <c r="D160" s="10"/>
      <c r="E160" s="10"/>
      <c r="F160" s="10"/>
      <c r="G160" s="10"/>
      <c r="H160" s="10"/>
      <c r="I160" s="10"/>
      <c r="J160" s="10"/>
      <c r="K160" s="10"/>
      <c r="L160" s="9"/>
      <c r="M160" s="9"/>
      <c r="N160" s="9"/>
      <c r="O160" s="10"/>
      <c r="P160" s="9"/>
      <c r="Q160" s="9"/>
      <c r="R160" s="9"/>
      <c r="S160" s="9"/>
      <c r="T160" s="9"/>
      <c r="U160" s="9"/>
      <c r="V160" s="9"/>
      <c r="W160" s="9"/>
      <c r="X160" s="9"/>
    </row>
    <row r="161" spans="1:24" s="4" customFormat="1">
      <c r="A161" s="7"/>
      <c r="B161" s="11"/>
      <c r="C161" s="11"/>
      <c r="D161" s="10"/>
      <c r="E161" s="10"/>
      <c r="F161" s="10"/>
      <c r="G161" s="10"/>
      <c r="H161" s="10"/>
      <c r="I161" s="10"/>
      <c r="J161" s="10"/>
      <c r="K161" s="10"/>
      <c r="L161" s="9"/>
      <c r="M161" s="9"/>
      <c r="N161" s="9"/>
      <c r="O161" s="10"/>
      <c r="P161" s="9"/>
      <c r="Q161" s="9"/>
      <c r="R161" s="9"/>
      <c r="S161" s="9"/>
      <c r="T161" s="9"/>
      <c r="U161" s="9"/>
      <c r="V161" s="9"/>
      <c r="W161" s="9"/>
      <c r="X161" s="9"/>
    </row>
    <row r="162" spans="1:24" s="4" customFormat="1">
      <c r="A162" s="7"/>
      <c r="B162" s="11"/>
      <c r="C162" s="11"/>
      <c r="D162" s="10"/>
      <c r="E162" s="10"/>
      <c r="F162" s="10"/>
      <c r="G162" s="10"/>
      <c r="H162" s="10"/>
      <c r="I162" s="10"/>
      <c r="J162" s="10"/>
      <c r="K162" s="10"/>
      <c r="L162" s="9"/>
      <c r="M162" s="9"/>
      <c r="N162" s="9"/>
      <c r="O162" s="10"/>
      <c r="P162" s="9"/>
      <c r="Q162" s="9"/>
      <c r="R162" s="9"/>
      <c r="S162" s="9"/>
      <c r="T162" s="9"/>
      <c r="U162" s="9"/>
      <c r="V162" s="9"/>
      <c r="W162" s="9"/>
      <c r="X162" s="9"/>
    </row>
    <row r="163" spans="1:24" s="4" customFormat="1">
      <c r="A163" s="7"/>
      <c r="B163" s="12"/>
      <c r="C163" s="12"/>
      <c r="D163" s="10"/>
      <c r="E163" s="10"/>
      <c r="F163" s="10"/>
      <c r="G163" s="10"/>
      <c r="H163" s="10"/>
      <c r="I163" s="10"/>
      <c r="J163" s="10"/>
      <c r="K163" s="10"/>
      <c r="L163" s="9"/>
      <c r="M163" s="9"/>
      <c r="N163" s="9"/>
      <c r="O163" s="10"/>
      <c r="P163" s="9"/>
      <c r="Q163" s="9"/>
      <c r="R163" s="9"/>
      <c r="S163" s="9"/>
      <c r="T163" s="9"/>
      <c r="U163" s="9"/>
      <c r="V163" s="9"/>
      <c r="W163" s="9"/>
      <c r="X163" s="9"/>
    </row>
    <row r="164" spans="1:24" s="4" customFormat="1">
      <c r="A164" s="7"/>
      <c r="B164" s="11"/>
      <c r="C164" s="11"/>
      <c r="D164" s="10"/>
      <c r="E164" s="10"/>
      <c r="F164" s="10"/>
      <c r="G164" s="10"/>
      <c r="H164" s="10"/>
      <c r="I164" s="10"/>
      <c r="J164" s="10"/>
      <c r="K164" s="10"/>
      <c r="L164" s="9"/>
      <c r="M164" s="9"/>
      <c r="N164" s="9"/>
      <c r="O164" s="10"/>
      <c r="P164" s="9"/>
      <c r="Q164" s="9"/>
      <c r="R164" s="9"/>
      <c r="S164" s="9"/>
      <c r="T164" s="9"/>
      <c r="U164" s="9"/>
      <c r="V164" s="9"/>
      <c r="W164" s="9"/>
      <c r="X164" s="16"/>
    </row>
    <row r="165" spans="1:24" s="4" customFormat="1">
      <c r="A165" s="7"/>
      <c r="B165" s="7"/>
      <c r="C165" s="7"/>
      <c r="D165" s="10"/>
      <c r="E165" s="10"/>
      <c r="F165" s="10"/>
      <c r="G165" s="10"/>
      <c r="H165" s="10"/>
      <c r="I165" s="10"/>
      <c r="J165" s="10"/>
      <c r="K165" s="10"/>
      <c r="L165" s="9"/>
      <c r="M165" s="9"/>
      <c r="N165" s="9"/>
      <c r="O165" s="10"/>
      <c r="P165" s="9"/>
      <c r="Q165" s="9"/>
      <c r="R165" s="9"/>
      <c r="S165" s="9"/>
      <c r="T165" s="9"/>
      <c r="U165" s="9"/>
      <c r="V165" s="9"/>
      <c r="W165" s="9"/>
      <c r="X165" s="16"/>
    </row>
    <row r="166" spans="1:24" s="4" customFormat="1">
      <c r="A166" s="12"/>
      <c r="B166" s="7"/>
      <c r="C166" s="7"/>
      <c r="D166" s="17"/>
      <c r="E166" s="17"/>
      <c r="F166" s="17"/>
      <c r="G166" s="17"/>
      <c r="H166" s="17"/>
      <c r="I166" s="17"/>
      <c r="J166" s="17"/>
      <c r="K166" s="17"/>
      <c r="L166" s="12"/>
      <c r="M166" s="12"/>
      <c r="N166" s="12"/>
      <c r="O166" s="17"/>
      <c r="P166" s="12"/>
      <c r="Q166" s="12"/>
      <c r="R166" s="12"/>
      <c r="S166" s="12"/>
      <c r="T166" s="12"/>
      <c r="U166" s="12"/>
      <c r="V166" s="12"/>
      <c r="W166" s="12"/>
      <c r="X166" s="12"/>
    </row>
    <row r="167" spans="1:24" s="4" customFormat="1">
      <c r="A167" s="18"/>
      <c r="B167" s="12"/>
      <c r="C167" s="12"/>
      <c r="D167" s="19"/>
      <c r="E167" s="19"/>
      <c r="F167" s="19"/>
      <c r="G167" s="19"/>
      <c r="H167" s="19"/>
      <c r="I167" s="19"/>
      <c r="J167" s="19"/>
      <c r="K167" s="19"/>
      <c r="L167" s="18"/>
      <c r="M167" s="18"/>
      <c r="N167" s="18"/>
      <c r="O167" s="19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s="4" customFormat="1">
      <c r="A168" s="18"/>
      <c r="B168" s="18"/>
      <c r="C168" s="18"/>
      <c r="D168" s="19"/>
      <c r="E168" s="19"/>
      <c r="F168" s="19"/>
      <c r="G168" s="19"/>
      <c r="H168" s="19"/>
      <c r="I168" s="19"/>
      <c r="J168" s="19"/>
      <c r="K168" s="19"/>
      <c r="L168" s="18"/>
      <c r="M168" s="18"/>
      <c r="N168" s="18"/>
      <c r="O168" s="19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s="4" customFormat="1">
      <c r="A169" s="18"/>
      <c r="B169" s="18"/>
      <c r="C169" s="18"/>
      <c r="D169" s="19"/>
      <c r="E169" s="19"/>
      <c r="F169" s="19"/>
      <c r="G169" s="19"/>
      <c r="H169" s="19"/>
      <c r="I169" s="19"/>
      <c r="J169" s="19"/>
      <c r="K169" s="19"/>
      <c r="L169" s="18"/>
      <c r="M169" s="18"/>
      <c r="N169" s="18"/>
      <c r="O169" s="19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s="4" customFormat="1">
      <c r="A170" s="18"/>
      <c r="B170" s="18"/>
      <c r="C170" s="18"/>
      <c r="D170" s="19"/>
      <c r="E170" s="19"/>
      <c r="F170" s="19"/>
      <c r="G170" s="19"/>
      <c r="H170" s="19"/>
      <c r="I170" s="19"/>
      <c r="J170" s="19"/>
      <c r="K170" s="19"/>
      <c r="L170" s="18"/>
      <c r="M170" s="18"/>
      <c r="N170" s="18"/>
      <c r="O170" s="19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s="4" customFormat="1">
      <c r="A171" s="18"/>
      <c r="B171" s="18"/>
      <c r="C171" s="18"/>
      <c r="D171" s="19"/>
      <c r="E171" s="19"/>
      <c r="F171" s="19"/>
      <c r="G171" s="19"/>
      <c r="H171" s="19"/>
      <c r="I171" s="19"/>
      <c r="J171" s="19"/>
      <c r="K171" s="19"/>
      <c r="L171" s="18"/>
      <c r="M171" s="18"/>
      <c r="N171" s="18"/>
      <c r="O171" s="19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s="4" customFormat="1">
      <c r="A172" s="18"/>
      <c r="B172" s="18"/>
      <c r="C172" s="18"/>
      <c r="D172" s="19"/>
      <c r="E172" s="19"/>
      <c r="F172" s="19"/>
      <c r="G172" s="19"/>
      <c r="H172" s="19"/>
      <c r="I172" s="19"/>
      <c r="J172" s="19"/>
      <c r="K172" s="19"/>
      <c r="L172" s="18"/>
      <c r="M172" s="18"/>
      <c r="N172" s="18"/>
      <c r="O172" s="19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s="4" customFormat="1">
      <c r="A173" s="18"/>
      <c r="B173" s="18"/>
      <c r="C173" s="18"/>
      <c r="D173" s="19"/>
      <c r="E173" s="19"/>
      <c r="F173" s="19"/>
      <c r="G173" s="19"/>
      <c r="H173" s="19"/>
      <c r="I173" s="19"/>
      <c r="J173" s="19"/>
      <c r="K173" s="19"/>
      <c r="L173" s="18"/>
      <c r="M173" s="18"/>
      <c r="N173" s="18"/>
      <c r="O173" s="19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s="4" customFormat="1">
      <c r="A174" s="18"/>
      <c r="B174" s="18"/>
      <c r="C174" s="18"/>
      <c r="D174" s="19"/>
      <c r="E174" s="19"/>
      <c r="F174" s="19"/>
      <c r="G174" s="19"/>
      <c r="H174" s="19"/>
      <c r="I174" s="19"/>
      <c r="J174" s="19"/>
      <c r="K174" s="19"/>
      <c r="L174" s="18"/>
      <c r="M174" s="18"/>
      <c r="N174" s="18"/>
      <c r="O174" s="19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s="4" customFormat="1">
      <c r="A175" s="18"/>
      <c r="B175" s="18"/>
      <c r="C175" s="18"/>
      <c r="D175" s="19"/>
      <c r="E175" s="19"/>
      <c r="F175" s="19"/>
      <c r="G175" s="19"/>
      <c r="H175" s="19"/>
      <c r="I175" s="19"/>
      <c r="J175" s="19"/>
      <c r="K175" s="19"/>
      <c r="L175" s="18"/>
      <c r="M175" s="18"/>
      <c r="N175" s="18"/>
      <c r="O175" s="19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s="4" customFormat="1">
      <c r="A176" s="18"/>
      <c r="B176" s="18"/>
      <c r="C176" s="18"/>
      <c r="D176" s="19"/>
      <c r="E176" s="19"/>
      <c r="F176" s="19"/>
      <c r="G176" s="19"/>
      <c r="H176" s="19"/>
      <c r="I176" s="19"/>
      <c r="J176" s="19"/>
      <c r="K176" s="19"/>
      <c r="L176" s="18"/>
      <c r="M176" s="18"/>
      <c r="N176" s="18"/>
      <c r="O176" s="19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s="4" customFormat="1">
      <c r="A177" s="18"/>
      <c r="B177" s="18"/>
      <c r="C177" s="18"/>
      <c r="D177" s="19"/>
      <c r="E177" s="19"/>
      <c r="F177" s="19"/>
      <c r="G177" s="19"/>
      <c r="H177" s="19"/>
      <c r="I177" s="19"/>
      <c r="J177" s="19"/>
      <c r="K177" s="19"/>
      <c r="L177" s="18"/>
      <c r="M177" s="18"/>
      <c r="N177" s="18"/>
      <c r="O177" s="19"/>
      <c r="P177" s="18"/>
      <c r="Q177" s="18"/>
      <c r="R177" s="18"/>
      <c r="S177" s="18"/>
      <c r="T177" s="18"/>
      <c r="U177" s="18"/>
      <c r="V177" s="18"/>
      <c r="W177" s="18"/>
      <c r="X177" s="18"/>
    </row>
  </sheetData>
  <autoFilter ref="A5:Y58"/>
  <mergeCells count="23">
    <mergeCell ref="W3:W4"/>
    <mergeCell ref="R3:R4"/>
    <mergeCell ref="S3:S4"/>
    <mergeCell ref="N3:N4"/>
    <mergeCell ref="O3:O4"/>
    <mergeCell ref="P3:P4"/>
    <mergeCell ref="Q3:Q4"/>
    <mergeCell ref="L3:L4"/>
    <mergeCell ref="M3:M4"/>
    <mergeCell ref="T3:T4"/>
    <mergeCell ref="U3:U4"/>
    <mergeCell ref="V3:V4"/>
    <mergeCell ref="A3:A4"/>
    <mergeCell ref="B3:B4"/>
    <mergeCell ref="C3:C4"/>
    <mergeCell ref="D3:D4"/>
    <mergeCell ref="K3:K4"/>
    <mergeCell ref="F3:F4"/>
    <mergeCell ref="G3:G4"/>
    <mergeCell ref="H3:H4"/>
    <mergeCell ref="I3:I4"/>
    <mergeCell ref="J3:J4"/>
    <mergeCell ref="E3:E4"/>
  </mergeCells>
  <printOptions horizontalCentered="1"/>
  <pageMargins left="0.19685039370078741" right="0.19685039370078741" top="0.39370078740157483" bottom="0.47244094488188981" header="0.31496062992125984" footer="0.31496062992125984"/>
  <pageSetup paperSize="9" scale="46" fitToHeight="0" orientation="landscape" r:id="rId1"/>
  <headerFooter>
    <oddFooter>&amp;R&amp;"-,Bold"&amp;14Page &amp;P of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M237"/>
  <sheetViews>
    <sheetView zoomScale="55" zoomScaleNormal="55" zoomScaleSheetLayoutView="40" workbookViewId="0">
      <pane xSplit="3" ySplit="8" topLeftCell="D9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5"/>
  <cols>
    <col min="1" max="1" width="12.109375" style="231" bestFit="1" customWidth="1"/>
    <col min="2" max="2" width="27.33203125" style="233" customWidth="1"/>
    <col min="3" max="3" width="28.33203125" style="231" hidden="1" customWidth="1"/>
    <col min="4" max="4" width="16.33203125" style="231" customWidth="1"/>
    <col min="5" max="5" width="29.33203125" style="231" customWidth="1"/>
    <col min="6" max="6" width="29.44140625" style="231" customWidth="1"/>
    <col min="7" max="8" width="15.5546875" style="231" bestFit="1" customWidth="1"/>
    <col min="9" max="9" width="15.109375" style="231" customWidth="1"/>
    <col min="10" max="34" width="15.5546875" style="231" bestFit="1" customWidth="1"/>
    <col min="35" max="35" width="15.5546875" style="231" customWidth="1"/>
    <col min="36" max="36" width="29.33203125" style="231" customWidth="1"/>
    <col min="37" max="37" width="8.88671875" style="214"/>
    <col min="38" max="38" width="16.44140625" style="422" customWidth="1"/>
    <col min="39" max="39" width="18.88671875" style="214" customWidth="1"/>
    <col min="40" max="41" width="8.88671875" style="214"/>
    <col min="42" max="42" width="20.109375" style="214" bestFit="1" customWidth="1"/>
    <col min="43" max="16384" width="8.88671875" style="214"/>
  </cols>
  <sheetData>
    <row r="1" spans="1:39" s="165" customFormat="1" ht="21" customHeight="1">
      <c r="A1" s="371"/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/>
      <c r="AB1" s="371"/>
      <c r="AC1" s="371"/>
      <c r="AD1" s="371"/>
      <c r="AE1" s="371"/>
      <c r="AF1" s="371"/>
      <c r="AG1" s="371"/>
      <c r="AH1" s="371"/>
      <c r="AI1" s="371"/>
      <c r="AJ1" s="371"/>
      <c r="AL1" s="229"/>
    </row>
    <row r="2" spans="1:39" s="165" customFormat="1" ht="86.25" customHeight="1">
      <c r="A2" s="372" t="s">
        <v>270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L2" s="229"/>
    </row>
    <row r="3" spans="1:39" s="165" customFormat="1" ht="114.75" customHeight="1">
      <c r="A3" s="374" t="s">
        <v>331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  <c r="AE3" s="375"/>
      <c r="AF3" s="375"/>
      <c r="AG3" s="375"/>
      <c r="AH3" s="375"/>
      <c r="AI3" s="375"/>
      <c r="AJ3" s="375"/>
      <c r="AL3" s="229"/>
    </row>
    <row r="4" spans="1:39" s="379" customFormat="1" ht="35.25" customHeight="1">
      <c r="A4" s="716" t="s">
        <v>12</v>
      </c>
      <c r="B4" s="716" t="s">
        <v>49</v>
      </c>
      <c r="C4" s="716" t="s">
        <v>13</v>
      </c>
      <c r="D4" s="411"/>
      <c r="E4" s="716" t="s">
        <v>13</v>
      </c>
      <c r="F4" s="377" t="s">
        <v>142</v>
      </c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378"/>
      <c r="Z4" s="378"/>
      <c r="AA4" s="378"/>
      <c r="AB4" s="378"/>
      <c r="AC4" s="378"/>
      <c r="AD4" s="378"/>
      <c r="AE4" s="378"/>
      <c r="AF4" s="378"/>
      <c r="AG4" s="378"/>
      <c r="AH4" s="378"/>
      <c r="AI4" s="378"/>
      <c r="AJ4" s="378"/>
      <c r="AL4" s="415"/>
    </row>
    <row r="5" spans="1:39" s="379" customFormat="1" ht="72" customHeight="1">
      <c r="A5" s="717"/>
      <c r="B5" s="717"/>
      <c r="C5" s="717"/>
      <c r="D5" s="717"/>
      <c r="E5" s="717"/>
      <c r="F5" s="380" t="s">
        <v>143</v>
      </c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X5" s="378"/>
      <c r="Y5" s="378"/>
      <c r="Z5" s="378"/>
      <c r="AA5" s="378"/>
      <c r="AB5" s="378"/>
      <c r="AC5" s="378"/>
      <c r="AD5" s="378"/>
      <c r="AE5" s="378"/>
      <c r="AF5" s="378"/>
      <c r="AG5" s="378"/>
      <c r="AH5" s="378"/>
      <c r="AI5" s="378"/>
      <c r="AJ5" s="378"/>
      <c r="AL5" s="415"/>
    </row>
    <row r="6" spans="1:39" s="379" customFormat="1" ht="42.75" customHeight="1">
      <c r="A6" s="717"/>
      <c r="B6" s="717"/>
      <c r="C6" s="717"/>
      <c r="D6" s="717"/>
      <c r="E6" s="717"/>
      <c r="F6" s="380" t="s">
        <v>144</v>
      </c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78"/>
      <c r="S6" s="378"/>
      <c r="T6" s="378"/>
      <c r="U6" s="378"/>
      <c r="V6" s="378"/>
      <c r="W6" s="378"/>
      <c r="X6" s="378"/>
      <c r="Y6" s="378"/>
      <c r="Z6" s="378"/>
      <c r="AA6" s="378"/>
      <c r="AB6" s="378"/>
      <c r="AC6" s="378"/>
      <c r="AD6" s="378"/>
      <c r="AE6" s="378"/>
      <c r="AF6" s="378"/>
      <c r="AG6" s="378"/>
      <c r="AH6" s="378"/>
      <c r="AI6" s="416"/>
      <c r="AJ6" s="381"/>
      <c r="AL6" s="415"/>
    </row>
    <row r="7" spans="1:39" s="379" customFormat="1" ht="42.75" customHeight="1">
      <c r="A7" s="717"/>
      <c r="B7" s="717"/>
      <c r="C7" s="412"/>
      <c r="D7" s="717"/>
      <c r="E7" s="383"/>
      <c r="F7" s="380" t="s">
        <v>271</v>
      </c>
      <c r="G7" s="384" t="str">
        <f>TEXT(G8,"DDD")</f>
        <v>Fri</v>
      </c>
      <c r="H7" s="384" t="str">
        <f>TEXT(H8,"DDD")</f>
        <v>Sat</v>
      </c>
      <c r="I7" s="384" t="str">
        <f t="shared" ref="I7:AH7" si="0">TEXT(I8,"DDD")</f>
        <v>Sun</v>
      </c>
      <c r="J7" s="384" t="str">
        <f t="shared" si="0"/>
        <v>Mon</v>
      </c>
      <c r="K7" s="384" t="str">
        <f t="shared" si="0"/>
        <v>Tue</v>
      </c>
      <c r="L7" s="384" t="str">
        <f t="shared" si="0"/>
        <v>Wed</v>
      </c>
      <c r="M7" s="384" t="str">
        <f t="shared" si="0"/>
        <v>Thu</v>
      </c>
      <c r="N7" s="384" t="str">
        <f t="shared" si="0"/>
        <v>Fri</v>
      </c>
      <c r="O7" s="384" t="str">
        <f t="shared" si="0"/>
        <v>Sat</v>
      </c>
      <c r="P7" s="384" t="str">
        <f t="shared" si="0"/>
        <v>Sun</v>
      </c>
      <c r="Q7" s="384" t="str">
        <f t="shared" si="0"/>
        <v>Mon</v>
      </c>
      <c r="R7" s="384" t="str">
        <f t="shared" si="0"/>
        <v>Tue</v>
      </c>
      <c r="S7" s="384" t="str">
        <f t="shared" si="0"/>
        <v>Wed</v>
      </c>
      <c r="T7" s="384" t="str">
        <f t="shared" si="0"/>
        <v>Thu</v>
      </c>
      <c r="U7" s="384" t="str">
        <f t="shared" si="0"/>
        <v>Fri</v>
      </c>
      <c r="V7" s="384" t="str">
        <f t="shared" si="0"/>
        <v>Sat</v>
      </c>
      <c r="W7" s="384" t="str">
        <f t="shared" si="0"/>
        <v>Sun</v>
      </c>
      <c r="X7" s="384" t="str">
        <f t="shared" si="0"/>
        <v>Mon</v>
      </c>
      <c r="Y7" s="384" t="str">
        <f t="shared" si="0"/>
        <v>Tue</v>
      </c>
      <c r="Z7" s="384" t="str">
        <f t="shared" si="0"/>
        <v>Wed</v>
      </c>
      <c r="AA7" s="384" t="str">
        <f t="shared" si="0"/>
        <v>Thu</v>
      </c>
      <c r="AB7" s="384" t="str">
        <f t="shared" si="0"/>
        <v>Fri</v>
      </c>
      <c r="AC7" s="384" t="str">
        <f t="shared" si="0"/>
        <v>Sat</v>
      </c>
      <c r="AD7" s="384" t="str">
        <f t="shared" si="0"/>
        <v>Sun</v>
      </c>
      <c r="AE7" s="384" t="str">
        <f t="shared" si="0"/>
        <v>Mon</v>
      </c>
      <c r="AF7" s="384" t="str">
        <f t="shared" si="0"/>
        <v>Tue</v>
      </c>
      <c r="AG7" s="384" t="str">
        <f t="shared" si="0"/>
        <v>Wed</v>
      </c>
      <c r="AH7" s="384" t="str">
        <f t="shared" si="0"/>
        <v>Thu</v>
      </c>
      <c r="AI7" s="384"/>
      <c r="AJ7" s="381" t="s">
        <v>272</v>
      </c>
      <c r="AL7" s="415"/>
    </row>
    <row r="8" spans="1:39" s="391" customFormat="1" ht="39" customHeight="1">
      <c r="A8" s="718"/>
      <c r="B8" s="718"/>
      <c r="C8" s="385"/>
      <c r="D8" s="718"/>
      <c r="E8" s="386"/>
      <c r="F8" s="387" t="s">
        <v>236</v>
      </c>
      <c r="G8" s="388">
        <v>41306</v>
      </c>
      <c r="H8" s="389">
        <f>G8+1</f>
        <v>41307</v>
      </c>
      <c r="I8" s="389">
        <f>H8+1</f>
        <v>41308</v>
      </c>
      <c r="J8" s="389">
        <f t="shared" ref="J8:AH8" si="1">I8+1</f>
        <v>41309</v>
      </c>
      <c r="K8" s="389">
        <f t="shared" si="1"/>
        <v>41310</v>
      </c>
      <c r="L8" s="389">
        <f t="shared" si="1"/>
        <v>41311</v>
      </c>
      <c r="M8" s="389">
        <f t="shared" si="1"/>
        <v>41312</v>
      </c>
      <c r="N8" s="389">
        <f t="shared" si="1"/>
        <v>41313</v>
      </c>
      <c r="O8" s="389">
        <f t="shared" si="1"/>
        <v>41314</v>
      </c>
      <c r="P8" s="389">
        <f t="shared" si="1"/>
        <v>41315</v>
      </c>
      <c r="Q8" s="389">
        <f t="shared" si="1"/>
        <v>41316</v>
      </c>
      <c r="R8" s="389">
        <f t="shared" si="1"/>
        <v>41317</v>
      </c>
      <c r="S8" s="389">
        <f t="shared" si="1"/>
        <v>41318</v>
      </c>
      <c r="T8" s="389">
        <f t="shared" si="1"/>
        <v>41319</v>
      </c>
      <c r="U8" s="389">
        <f t="shared" si="1"/>
        <v>41320</v>
      </c>
      <c r="V8" s="389">
        <f t="shared" si="1"/>
        <v>41321</v>
      </c>
      <c r="W8" s="389">
        <f t="shared" si="1"/>
        <v>41322</v>
      </c>
      <c r="X8" s="389">
        <f t="shared" si="1"/>
        <v>41323</v>
      </c>
      <c r="Y8" s="389">
        <f t="shared" si="1"/>
        <v>41324</v>
      </c>
      <c r="Z8" s="389">
        <f t="shared" si="1"/>
        <v>41325</v>
      </c>
      <c r="AA8" s="389">
        <f t="shared" si="1"/>
        <v>41326</v>
      </c>
      <c r="AB8" s="389">
        <f t="shared" si="1"/>
        <v>41327</v>
      </c>
      <c r="AC8" s="389">
        <f t="shared" si="1"/>
        <v>41328</v>
      </c>
      <c r="AD8" s="389">
        <f t="shared" si="1"/>
        <v>41329</v>
      </c>
      <c r="AE8" s="389">
        <f t="shared" si="1"/>
        <v>41330</v>
      </c>
      <c r="AF8" s="389">
        <f t="shared" si="1"/>
        <v>41331</v>
      </c>
      <c r="AG8" s="389">
        <f t="shared" si="1"/>
        <v>41332</v>
      </c>
      <c r="AH8" s="389">
        <f t="shared" si="1"/>
        <v>41333</v>
      </c>
      <c r="AI8" s="389"/>
      <c r="AJ8" s="390"/>
      <c r="AL8" s="417"/>
    </row>
    <row r="9" spans="1:39" s="180" customFormat="1" ht="21.6" customHeight="1">
      <c r="A9" s="178"/>
      <c r="B9" s="392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9"/>
      <c r="AL9" s="418"/>
    </row>
    <row r="10" spans="1:39" s="396" customFormat="1" ht="58.5" customHeight="1">
      <c r="A10" s="393"/>
      <c r="B10" s="394" t="s">
        <v>89</v>
      </c>
      <c r="C10" s="395"/>
      <c r="D10" s="395"/>
      <c r="E10" s="395"/>
      <c r="F10" s="395"/>
      <c r="G10" s="393" t="s">
        <v>178</v>
      </c>
      <c r="H10" s="393" t="s">
        <v>273</v>
      </c>
      <c r="I10" s="393" t="s">
        <v>273</v>
      </c>
      <c r="J10" s="393" t="s">
        <v>273</v>
      </c>
      <c r="K10" s="393" t="s">
        <v>273</v>
      </c>
      <c r="L10" s="393" t="s">
        <v>273</v>
      </c>
      <c r="M10" s="393" t="s">
        <v>273</v>
      </c>
      <c r="N10" s="393" t="s">
        <v>273</v>
      </c>
      <c r="O10" s="393" t="s">
        <v>273</v>
      </c>
      <c r="P10" s="393" t="s">
        <v>273</v>
      </c>
      <c r="Q10" s="393" t="s">
        <v>273</v>
      </c>
      <c r="R10" s="393" t="s">
        <v>273</v>
      </c>
      <c r="S10" s="393" t="s">
        <v>273</v>
      </c>
      <c r="T10" s="393" t="s">
        <v>273</v>
      </c>
      <c r="U10" s="393" t="s">
        <v>273</v>
      </c>
      <c r="V10" s="393" t="s">
        <v>273</v>
      </c>
      <c r="W10" s="393" t="s">
        <v>273</v>
      </c>
      <c r="X10" s="393" t="s">
        <v>273</v>
      </c>
      <c r="Y10" s="393" t="s">
        <v>273</v>
      </c>
      <c r="Z10" s="393" t="s">
        <v>273</v>
      </c>
      <c r="AA10" s="393" t="s">
        <v>273</v>
      </c>
      <c r="AB10" s="393" t="s">
        <v>273</v>
      </c>
      <c r="AC10" s="393" t="s">
        <v>273</v>
      </c>
      <c r="AD10" s="393" t="s">
        <v>273</v>
      </c>
      <c r="AE10" s="393" t="s">
        <v>273</v>
      </c>
      <c r="AF10" s="393" t="s">
        <v>273</v>
      </c>
      <c r="AG10" s="393" t="s">
        <v>273</v>
      </c>
      <c r="AH10" s="393" t="s">
        <v>273</v>
      </c>
      <c r="AI10" s="393"/>
      <c r="AJ10" s="393"/>
      <c r="AL10" s="419" t="s">
        <v>294</v>
      </c>
      <c r="AM10" s="419" t="s">
        <v>295</v>
      </c>
    </row>
    <row r="11" spans="1:39" s="396" customFormat="1" ht="58.5" customHeight="1">
      <c r="A11" s="397">
        <v>1</v>
      </c>
      <c r="B11" s="398" t="str">
        <f>'[4]EVALUATION-E-COST (DEP)'!B7</f>
        <v>Excavator</v>
      </c>
      <c r="C11" s="399" t="s">
        <v>128</v>
      </c>
      <c r="D11" s="399"/>
      <c r="E11" s="399"/>
      <c r="F11" s="399"/>
      <c r="G11" s="400"/>
      <c r="H11" s="400"/>
      <c r="I11" s="400"/>
      <c r="J11" s="400"/>
      <c r="K11" s="400"/>
      <c r="L11" s="400"/>
      <c r="M11" s="400"/>
      <c r="N11" s="400"/>
      <c r="O11" s="400"/>
      <c r="P11" s="400"/>
      <c r="Q11" s="400"/>
      <c r="R11" s="400"/>
      <c r="S11" s="400"/>
      <c r="T11" s="400"/>
      <c r="U11" s="400"/>
      <c r="V11" s="400"/>
      <c r="W11" s="400"/>
      <c r="X11" s="400"/>
      <c r="Y11" s="400"/>
      <c r="Z11" s="400"/>
      <c r="AA11" s="400"/>
      <c r="AB11" s="400"/>
      <c r="AC11" s="400"/>
      <c r="AD11" s="400"/>
      <c r="AE11" s="400"/>
      <c r="AF11" s="400">
        <v>20</v>
      </c>
      <c r="AG11" s="400">
        <v>20</v>
      </c>
      <c r="AH11" s="400">
        <v>20</v>
      </c>
      <c r="AI11" s="401"/>
      <c r="AJ11" s="400">
        <f t="shared" ref="AJ11:AJ35" si="2">IFERROR((AVERAGE(F11:AH11)),"00")</f>
        <v>20</v>
      </c>
      <c r="AL11" s="420">
        <f>COUNTA(G11:AI11)</f>
        <v>3</v>
      </c>
      <c r="AM11" s="421">
        <f>208/30</f>
        <v>6.9333333333333336</v>
      </c>
    </row>
    <row r="12" spans="1:39" s="396" customFormat="1" ht="58.5" customHeight="1">
      <c r="A12" s="397">
        <v>2</v>
      </c>
      <c r="B12" s="398" t="s">
        <v>274</v>
      </c>
      <c r="C12" s="399" t="s">
        <v>201</v>
      </c>
      <c r="D12" s="399"/>
      <c r="E12" s="399"/>
      <c r="F12" s="399"/>
      <c r="G12" s="400"/>
      <c r="H12" s="400"/>
      <c r="I12" s="400"/>
      <c r="J12" s="400"/>
      <c r="K12" s="400"/>
      <c r="L12" s="400"/>
      <c r="M12" s="400"/>
      <c r="N12" s="400"/>
      <c r="O12" s="400"/>
      <c r="P12" s="400"/>
      <c r="Q12" s="400"/>
      <c r="R12" s="400"/>
      <c r="S12" s="400"/>
      <c r="T12" s="400"/>
      <c r="U12" s="400"/>
      <c r="V12" s="400"/>
      <c r="W12" s="400"/>
      <c r="X12" s="400"/>
      <c r="Y12" s="400"/>
      <c r="Z12" s="400"/>
      <c r="AA12" s="400"/>
      <c r="AB12" s="400"/>
      <c r="AC12" s="400"/>
      <c r="AD12" s="400"/>
      <c r="AE12" s="400"/>
      <c r="AF12" s="400">
        <v>5</v>
      </c>
      <c r="AG12" s="400">
        <v>5</v>
      </c>
      <c r="AH12" s="400">
        <v>5</v>
      </c>
      <c r="AI12" s="401"/>
      <c r="AJ12" s="400">
        <f t="shared" si="2"/>
        <v>5</v>
      </c>
      <c r="AL12" s="420">
        <f t="shared" ref="AL12:AL35" si="3">COUNTA(G12:AI12)</f>
        <v>3</v>
      </c>
      <c r="AM12" s="421">
        <f t="shared" ref="AM12:AM35" si="4">208/30</f>
        <v>6.9333333333333336</v>
      </c>
    </row>
    <row r="13" spans="1:39" s="396" customFormat="1" ht="58.5" customHeight="1">
      <c r="A13" s="397">
        <v>3</v>
      </c>
      <c r="B13" s="398" t="s">
        <v>275</v>
      </c>
      <c r="C13" s="399" t="s">
        <v>129</v>
      </c>
      <c r="D13" s="399"/>
      <c r="E13" s="399"/>
      <c r="F13" s="399"/>
      <c r="G13" s="400"/>
      <c r="H13" s="400"/>
      <c r="I13" s="400"/>
      <c r="J13" s="400"/>
      <c r="K13" s="400"/>
      <c r="L13" s="400"/>
      <c r="M13" s="400"/>
      <c r="N13" s="400"/>
      <c r="O13" s="400"/>
      <c r="P13" s="400"/>
      <c r="Q13" s="400"/>
      <c r="R13" s="400"/>
      <c r="S13" s="400"/>
      <c r="T13" s="400"/>
      <c r="U13" s="400"/>
      <c r="V13" s="400"/>
      <c r="W13" s="400"/>
      <c r="X13" s="400"/>
      <c r="Y13" s="400"/>
      <c r="Z13" s="400"/>
      <c r="AA13" s="400"/>
      <c r="AB13" s="400"/>
      <c r="AC13" s="400"/>
      <c r="AD13" s="400"/>
      <c r="AE13" s="400"/>
      <c r="AF13" s="400">
        <v>15</v>
      </c>
      <c r="AG13" s="400">
        <v>15</v>
      </c>
      <c r="AH13" s="400">
        <v>15</v>
      </c>
      <c r="AI13" s="401"/>
      <c r="AJ13" s="400">
        <f t="shared" si="2"/>
        <v>15</v>
      </c>
      <c r="AL13" s="420">
        <f t="shared" si="3"/>
        <v>3</v>
      </c>
      <c r="AM13" s="421">
        <f t="shared" si="4"/>
        <v>6.9333333333333336</v>
      </c>
    </row>
    <row r="14" spans="1:39" s="396" customFormat="1" ht="58.5" customHeight="1">
      <c r="A14" s="397">
        <v>4</v>
      </c>
      <c r="B14" s="398" t="s">
        <v>54</v>
      </c>
      <c r="C14" s="399" t="s">
        <v>205</v>
      </c>
      <c r="D14" s="399"/>
      <c r="E14" s="399"/>
      <c r="F14" s="399"/>
      <c r="G14" s="400"/>
      <c r="H14" s="400"/>
      <c r="I14" s="400"/>
      <c r="J14" s="400"/>
      <c r="K14" s="400"/>
      <c r="L14" s="400"/>
      <c r="M14" s="400"/>
      <c r="N14" s="400"/>
      <c r="O14" s="400"/>
      <c r="P14" s="400"/>
      <c r="Q14" s="400"/>
      <c r="R14" s="400"/>
      <c r="S14" s="400"/>
      <c r="T14" s="400"/>
      <c r="U14" s="400"/>
      <c r="V14" s="400"/>
      <c r="W14" s="400"/>
      <c r="X14" s="400"/>
      <c r="Y14" s="400"/>
      <c r="Z14" s="400"/>
      <c r="AA14" s="400"/>
      <c r="AB14" s="400"/>
      <c r="AC14" s="400"/>
      <c r="AD14" s="400"/>
      <c r="AE14" s="400"/>
      <c r="AF14" s="400">
        <v>3</v>
      </c>
      <c r="AG14" s="400">
        <v>3</v>
      </c>
      <c r="AH14" s="400">
        <v>3</v>
      </c>
      <c r="AI14" s="401"/>
      <c r="AJ14" s="400">
        <f t="shared" si="2"/>
        <v>3</v>
      </c>
      <c r="AL14" s="420">
        <f t="shared" si="3"/>
        <v>3</v>
      </c>
      <c r="AM14" s="421">
        <f t="shared" si="4"/>
        <v>6.9333333333333336</v>
      </c>
    </row>
    <row r="15" spans="1:39" s="396" customFormat="1" ht="58.5" customHeight="1">
      <c r="A15" s="397">
        <v>5</v>
      </c>
      <c r="B15" s="398" t="s">
        <v>113</v>
      </c>
      <c r="C15" s="399" t="s">
        <v>208</v>
      </c>
      <c r="D15" s="399"/>
      <c r="E15" s="399"/>
      <c r="F15" s="399"/>
      <c r="G15" s="400"/>
      <c r="H15" s="400"/>
      <c r="I15" s="400"/>
      <c r="J15" s="400"/>
      <c r="K15" s="400"/>
      <c r="L15" s="400"/>
      <c r="M15" s="400"/>
      <c r="N15" s="400"/>
      <c r="O15" s="400"/>
      <c r="P15" s="400"/>
      <c r="Q15" s="400"/>
      <c r="R15" s="400"/>
      <c r="S15" s="400"/>
      <c r="T15" s="400"/>
      <c r="U15" s="400"/>
      <c r="V15" s="400"/>
      <c r="W15" s="400"/>
      <c r="X15" s="400"/>
      <c r="Y15" s="400"/>
      <c r="Z15" s="400"/>
      <c r="AA15" s="400"/>
      <c r="AB15" s="400"/>
      <c r="AC15" s="400"/>
      <c r="AD15" s="400"/>
      <c r="AE15" s="400"/>
      <c r="AF15" s="400">
        <v>8</v>
      </c>
      <c r="AG15" s="400">
        <v>8</v>
      </c>
      <c r="AH15" s="400">
        <v>8</v>
      </c>
      <c r="AI15" s="401"/>
      <c r="AJ15" s="400">
        <f t="shared" si="2"/>
        <v>8</v>
      </c>
      <c r="AL15" s="420">
        <f t="shared" si="3"/>
        <v>3</v>
      </c>
      <c r="AM15" s="421">
        <f t="shared" si="4"/>
        <v>6.9333333333333336</v>
      </c>
    </row>
    <row r="16" spans="1:39" s="396" customFormat="1" ht="58.5" customHeight="1">
      <c r="A16" s="397">
        <v>6</v>
      </c>
      <c r="B16" s="398" t="s">
        <v>20</v>
      </c>
      <c r="C16" s="399" t="s">
        <v>131</v>
      </c>
      <c r="D16" s="399"/>
      <c r="E16" s="399"/>
      <c r="F16" s="399"/>
      <c r="G16" s="400"/>
      <c r="H16" s="400"/>
      <c r="I16" s="400"/>
      <c r="J16" s="400"/>
      <c r="K16" s="400"/>
      <c r="L16" s="400"/>
      <c r="M16" s="400"/>
      <c r="N16" s="400"/>
      <c r="O16" s="400"/>
      <c r="P16" s="400"/>
      <c r="Q16" s="400"/>
      <c r="R16" s="400"/>
      <c r="S16" s="400"/>
      <c r="T16" s="400"/>
      <c r="U16" s="400"/>
      <c r="V16" s="400"/>
      <c r="W16" s="400"/>
      <c r="X16" s="400"/>
      <c r="Y16" s="400"/>
      <c r="Z16" s="400"/>
      <c r="AA16" s="400"/>
      <c r="AB16" s="400"/>
      <c r="AC16" s="400"/>
      <c r="AD16" s="400"/>
      <c r="AE16" s="400"/>
      <c r="AF16" s="400">
        <v>0</v>
      </c>
      <c r="AG16" s="400">
        <v>0</v>
      </c>
      <c r="AH16" s="400">
        <v>0</v>
      </c>
      <c r="AI16" s="401"/>
      <c r="AJ16" s="400">
        <f t="shared" si="2"/>
        <v>0</v>
      </c>
      <c r="AL16" s="420">
        <f t="shared" si="3"/>
        <v>3</v>
      </c>
      <c r="AM16" s="421">
        <f t="shared" si="4"/>
        <v>6.9333333333333336</v>
      </c>
    </row>
    <row r="17" spans="1:39" s="396" customFormat="1" ht="58.5" customHeight="1">
      <c r="A17" s="397">
        <v>7</v>
      </c>
      <c r="B17" s="398" t="s">
        <v>114</v>
      </c>
      <c r="C17" s="399" t="s">
        <v>130</v>
      </c>
      <c r="D17" s="399"/>
      <c r="E17" s="399"/>
      <c r="F17" s="399"/>
      <c r="G17" s="400"/>
      <c r="H17" s="400"/>
      <c r="I17" s="400"/>
      <c r="J17" s="400"/>
      <c r="K17" s="400"/>
      <c r="L17" s="400"/>
      <c r="M17" s="400"/>
      <c r="N17" s="400"/>
      <c r="O17" s="400"/>
      <c r="P17" s="400"/>
      <c r="Q17" s="400"/>
      <c r="R17" s="400"/>
      <c r="S17" s="400"/>
      <c r="T17" s="400"/>
      <c r="U17" s="400"/>
      <c r="V17" s="400"/>
      <c r="W17" s="400"/>
      <c r="X17" s="400"/>
      <c r="Y17" s="400"/>
      <c r="Z17" s="400"/>
      <c r="AA17" s="400"/>
      <c r="AB17" s="400"/>
      <c r="AC17" s="400"/>
      <c r="AD17" s="400"/>
      <c r="AE17" s="400"/>
      <c r="AF17" s="400">
        <v>34</v>
      </c>
      <c r="AG17" s="400">
        <v>34</v>
      </c>
      <c r="AH17" s="400">
        <v>34</v>
      </c>
      <c r="AI17" s="401"/>
      <c r="AJ17" s="400">
        <f t="shared" si="2"/>
        <v>34</v>
      </c>
      <c r="AL17" s="420">
        <f t="shared" si="3"/>
        <v>3</v>
      </c>
      <c r="AM17" s="421">
        <f t="shared" si="4"/>
        <v>6.9333333333333336</v>
      </c>
    </row>
    <row r="18" spans="1:39" s="396" customFormat="1" ht="58.5" customHeight="1">
      <c r="A18" s="397">
        <v>8</v>
      </c>
      <c r="B18" s="398" t="s">
        <v>122</v>
      </c>
      <c r="C18" s="399" t="s">
        <v>276</v>
      </c>
      <c r="D18" s="399"/>
      <c r="E18" s="399"/>
      <c r="F18" s="399"/>
      <c r="G18" s="400"/>
      <c r="H18" s="400"/>
      <c r="I18" s="400"/>
      <c r="J18" s="400"/>
      <c r="K18" s="400"/>
      <c r="L18" s="400"/>
      <c r="M18" s="400"/>
      <c r="N18" s="400"/>
      <c r="O18" s="400"/>
      <c r="P18" s="400"/>
      <c r="Q18" s="400"/>
      <c r="R18" s="400"/>
      <c r="S18" s="400"/>
      <c r="T18" s="400"/>
      <c r="U18" s="400"/>
      <c r="V18" s="400"/>
      <c r="W18" s="400"/>
      <c r="X18" s="400"/>
      <c r="Y18" s="400"/>
      <c r="Z18" s="400"/>
      <c r="AA18" s="400"/>
      <c r="AB18" s="400"/>
      <c r="AC18" s="400"/>
      <c r="AD18" s="400"/>
      <c r="AE18" s="400"/>
      <c r="AF18" s="400">
        <v>18</v>
      </c>
      <c r="AG18" s="400">
        <v>18</v>
      </c>
      <c r="AH18" s="400">
        <v>18</v>
      </c>
      <c r="AI18" s="401"/>
      <c r="AJ18" s="400">
        <f t="shared" si="2"/>
        <v>18</v>
      </c>
      <c r="AL18" s="420">
        <f t="shared" si="3"/>
        <v>3</v>
      </c>
      <c r="AM18" s="421">
        <f t="shared" si="4"/>
        <v>6.9333333333333336</v>
      </c>
    </row>
    <row r="19" spans="1:39" s="396" customFormat="1" ht="73.8">
      <c r="A19" s="397">
        <v>9</v>
      </c>
      <c r="B19" s="398" t="s">
        <v>277</v>
      </c>
      <c r="C19" s="399" t="s">
        <v>212</v>
      </c>
      <c r="D19" s="399"/>
      <c r="E19" s="399"/>
      <c r="F19" s="399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  <c r="AA19" s="400"/>
      <c r="AB19" s="400"/>
      <c r="AC19" s="400"/>
      <c r="AD19" s="400"/>
      <c r="AE19" s="400"/>
      <c r="AF19" s="400">
        <v>15</v>
      </c>
      <c r="AG19" s="400">
        <v>15</v>
      </c>
      <c r="AH19" s="400">
        <v>15</v>
      </c>
      <c r="AI19" s="401"/>
      <c r="AJ19" s="400">
        <f t="shared" si="2"/>
        <v>15</v>
      </c>
      <c r="AL19" s="420">
        <f t="shared" si="3"/>
        <v>3</v>
      </c>
      <c r="AM19" s="421">
        <f t="shared" si="4"/>
        <v>6.9333333333333336</v>
      </c>
    </row>
    <row r="20" spans="1:39" s="396" customFormat="1" ht="58.5" customHeight="1">
      <c r="A20" s="397">
        <v>10</v>
      </c>
      <c r="B20" s="398" t="s">
        <v>278</v>
      </c>
      <c r="C20" s="399" t="s">
        <v>214</v>
      </c>
      <c r="D20" s="402"/>
      <c r="E20" s="403"/>
      <c r="F20" s="399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400"/>
      <c r="AB20" s="400"/>
      <c r="AC20" s="400"/>
      <c r="AD20" s="400"/>
      <c r="AE20" s="400"/>
      <c r="AF20" s="400">
        <v>0</v>
      </c>
      <c r="AG20" s="400">
        <v>0</v>
      </c>
      <c r="AH20" s="400">
        <v>0</v>
      </c>
      <c r="AI20" s="401"/>
      <c r="AJ20" s="400">
        <f t="shared" si="2"/>
        <v>0</v>
      </c>
      <c r="AL20" s="420">
        <f t="shared" si="3"/>
        <v>3</v>
      </c>
      <c r="AM20" s="421">
        <f t="shared" si="4"/>
        <v>6.9333333333333336</v>
      </c>
    </row>
    <row r="21" spans="1:39" s="396" customFormat="1" ht="58.5" customHeight="1">
      <c r="A21" s="397">
        <v>11</v>
      </c>
      <c r="B21" s="398" t="s">
        <v>279</v>
      </c>
      <c r="C21" s="399" t="s">
        <v>222</v>
      </c>
      <c r="D21" s="399"/>
      <c r="E21" s="399"/>
      <c r="F21" s="399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400"/>
      <c r="AB21" s="400"/>
      <c r="AC21" s="400"/>
      <c r="AD21" s="400"/>
      <c r="AE21" s="400"/>
      <c r="AF21" s="400">
        <v>0</v>
      </c>
      <c r="AG21" s="400">
        <v>0</v>
      </c>
      <c r="AH21" s="400">
        <v>0</v>
      </c>
      <c r="AI21" s="401"/>
      <c r="AJ21" s="400">
        <f t="shared" si="2"/>
        <v>0</v>
      </c>
      <c r="AL21" s="420">
        <f t="shared" si="3"/>
        <v>3</v>
      </c>
      <c r="AM21" s="421">
        <f t="shared" si="4"/>
        <v>6.9333333333333336</v>
      </c>
    </row>
    <row r="22" spans="1:39" s="396" customFormat="1" ht="58.5" customHeight="1">
      <c r="A22" s="397">
        <v>12</v>
      </c>
      <c r="B22" s="398" t="s">
        <v>280</v>
      </c>
      <c r="C22" s="399"/>
      <c r="D22" s="399"/>
      <c r="E22" s="399"/>
      <c r="F22" s="399"/>
      <c r="G22" s="400"/>
      <c r="H22" s="400"/>
      <c r="I22" s="400"/>
      <c r="J22" s="400"/>
      <c r="K22" s="400"/>
      <c r="L22" s="400"/>
      <c r="M22" s="400"/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0"/>
      <c r="Y22" s="400"/>
      <c r="Z22" s="400"/>
      <c r="AA22" s="400"/>
      <c r="AB22" s="400"/>
      <c r="AC22" s="400"/>
      <c r="AD22" s="400"/>
      <c r="AE22" s="400"/>
      <c r="AF22" s="400">
        <v>0</v>
      </c>
      <c r="AG22" s="400">
        <v>0</v>
      </c>
      <c r="AH22" s="400">
        <v>0</v>
      </c>
      <c r="AI22" s="401"/>
      <c r="AJ22" s="400">
        <f t="shared" si="2"/>
        <v>0</v>
      </c>
      <c r="AL22" s="420">
        <f t="shared" si="3"/>
        <v>3</v>
      </c>
      <c r="AM22" s="421">
        <f t="shared" si="4"/>
        <v>6.9333333333333336</v>
      </c>
    </row>
    <row r="23" spans="1:39" s="396" customFormat="1" ht="58.5" customHeight="1">
      <c r="A23" s="397">
        <v>13</v>
      </c>
      <c r="B23" s="398" t="s">
        <v>19</v>
      </c>
      <c r="C23" s="399"/>
      <c r="D23" s="399"/>
      <c r="E23" s="399"/>
      <c r="F23" s="399"/>
      <c r="G23" s="400"/>
      <c r="H23" s="400"/>
      <c r="I23" s="400"/>
      <c r="J23" s="400"/>
      <c r="K23" s="400"/>
      <c r="L23" s="400"/>
      <c r="M23" s="400"/>
      <c r="N23" s="400"/>
      <c r="O23" s="400"/>
      <c r="P23" s="400"/>
      <c r="Q23" s="400"/>
      <c r="R23" s="400"/>
      <c r="S23" s="400"/>
      <c r="T23" s="400"/>
      <c r="U23" s="400"/>
      <c r="V23" s="400"/>
      <c r="W23" s="400"/>
      <c r="X23" s="400"/>
      <c r="Y23" s="400"/>
      <c r="Z23" s="400"/>
      <c r="AA23" s="400"/>
      <c r="AB23" s="400"/>
      <c r="AC23" s="400"/>
      <c r="AD23" s="400"/>
      <c r="AE23" s="400"/>
      <c r="AF23" s="400">
        <v>0</v>
      </c>
      <c r="AG23" s="400">
        <v>0</v>
      </c>
      <c r="AH23" s="400">
        <v>0</v>
      </c>
      <c r="AI23" s="401"/>
      <c r="AJ23" s="400">
        <f t="shared" si="2"/>
        <v>0</v>
      </c>
      <c r="AL23" s="420">
        <f t="shared" si="3"/>
        <v>3</v>
      </c>
      <c r="AM23" s="421">
        <f t="shared" si="4"/>
        <v>6.9333333333333336</v>
      </c>
    </row>
    <row r="24" spans="1:39" s="396" customFormat="1" ht="58.5" customHeight="1">
      <c r="A24" s="397">
        <v>14</v>
      </c>
      <c r="B24" s="398" t="s">
        <v>18</v>
      </c>
      <c r="C24" s="399" t="s">
        <v>186</v>
      </c>
      <c r="D24" s="399"/>
      <c r="E24" s="399"/>
      <c r="F24" s="399"/>
      <c r="G24" s="400"/>
      <c r="H24" s="400"/>
      <c r="I24" s="400"/>
      <c r="J24" s="400"/>
      <c r="K24" s="400"/>
      <c r="L24" s="400"/>
      <c r="M24" s="400"/>
      <c r="N24" s="400"/>
      <c r="O24" s="400"/>
      <c r="P24" s="400"/>
      <c r="Q24" s="400"/>
      <c r="R24" s="400"/>
      <c r="S24" s="400"/>
      <c r="T24" s="400"/>
      <c r="U24" s="400"/>
      <c r="V24" s="400"/>
      <c r="W24" s="400"/>
      <c r="X24" s="400"/>
      <c r="Y24" s="400"/>
      <c r="Z24" s="400"/>
      <c r="AA24" s="400"/>
      <c r="AB24" s="400"/>
      <c r="AC24" s="400"/>
      <c r="AD24" s="400"/>
      <c r="AE24" s="400"/>
      <c r="AF24" s="400">
        <v>1</v>
      </c>
      <c r="AG24" s="400">
        <v>1</v>
      </c>
      <c r="AH24" s="400">
        <v>1</v>
      </c>
      <c r="AI24" s="401"/>
      <c r="AJ24" s="400">
        <f t="shared" si="2"/>
        <v>1</v>
      </c>
      <c r="AL24" s="420">
        <f t="shared" si="3"/>
        <v>3</v>
      </c>
      <c r="AM24" s="421">
        <f t="shared" si="4"/>
        <v>6.9333333333333336</v>
      </c>
    </row>
    <row r="25" spans="1:39" s="396" customFormat="1" ht="58.5" customHeight="1">
      <c r="A25" s="397">
        <v>15</v>
      </c>
      <c r="B25" s="398" t="s">
        <v>56</v>
      </c>
      <c r="C25" s="399" t="s">
        <v>188</v>
      </c>
      <c r="D25" s="399"/>
      <c r="E25" s="399"/>
      <c r="F25" s="399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00"/>
      <c r="AB25" s="400"/>
      <c r="AC25" s="400"/>
      <c r="AD25" s="400"/>
      <c r="AE25" s="400"/>
      <c r="AF25" s="400">
        <v>1</v>
      </c>
      <c r="AG25" s="400">
        <v>1</v>
      </c>
      <c r="AH25" s="400">
        <v>1</v>
      </c>
      <c r="AI25" s="401"/>
      <c r="AJ25" s="400">
        <f t="shared" si="2"/>
        <v>1</v>
      </c>
      <c r="AL25" s="420">
        <f t="shared" si="3"/>
        <v>3</v>
      </c>
      <c r="AM25" s="421">
        <f t="shared" si="4"/>
        <v>6.9333333333333336</v>
      </c>
    </row>
    <row r="26" spans="1:39" s="396" customFormat="1" ht="58.5" customHeight="1">
      <c r="A26" s="397">
        <v>16</v>
      </c>
      <c r="B26" s="398" t="s">
        <v>281</v>
      </c>
      <c r="C26" s="399" t="s">
        <v>190</v>
      </c>
      <c r="D26" s="399"/>
      <c r="E26" s="399"/>
      <c r="F26" s="399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400"/>
      <c r="AA26" s="400"/>
      <c r="AB26" s="400"/>
      <c r="AC26" s="400"/>
      <c r="AD26" s="400"/>
      <c r="AE26" s="400"/>
      <c r="AF26" s="400">
        <v>0</v>
      </c>
      <c r="AG26" s="400">
        <v>0</v>
      </c>
      <c r="AH26" s="400">
        <v>0</v>
      </c>
      <c r="AI26" s="401"/>
      <c r="AJ26" s="400">
        <f t="shared" si="2"/>
        <v>0</v>
      </c>
      <c r="AL26" s="420">
        <f t="shared" si="3"/>
        <v>3</v>
      </c>
      <c r="AM26" s="421">
        <f t="shared" si="4"/>
        <v>6.9333333333333336</v>
      </c>
    </row>
    <row r="27" spans="1:39" s="396" customFormat="1" ht="58.5" customHeight="1">
      <c r="A27" s="397">
        <v>17</v>
      </c>
      <c r="B27" s="398" t="s">
        <v>282</v>
      </c>
      <c r="C27" s="399"/>
      <c r="D27" s="399"/>
      <c r="E27" s="399"/>
      <c r="F27" s="399"/>
      <c r="G27" s="400"/>
      <c r="H27" s="400"/>
      <c r="I27" s="400"/>
      <c r="J27" s="400"/>
      <c r="K27" s="400"/>
      <c r="L27" s="400"/>
      <c r="M27" s="400"/>
      <c r="N27" s="400"/>
      <c r="O27" s="400"/>
      <c r="P27" s="400"/>
      <c r="Q27" s="400"/>
      <c r="R27" s="400"/>
      <c r="S27" s="400"/>
      <c r="T27" s="400"/>
      <c r="U27" s="400"/>
      <c r="V27" s="400"/>
      <c r="W27" s="400"/>
      <c r="X27" s="400"/>
      <c r="Y27" s="400"/>
      <c r="Z27" s="400"/>
      <c r="AA27" s="400"/>
      <c r="AB27" s="400"/>
      <c r="AC27" s="400"/>
      <c r="AD27" s="400"/>
      <c r="AE27" s="400"/>
      <c r="AF27" s="400">
        <v>0</v>
      </c>
      <c r="AG27" s="400">
        <v>0</v>
      </c>
      <c r="AH27" s="400">
        <v>0</v>
      </c>
      <c r="AI27" s="401"/>
      <c r="AJ27" s="400">
        <f t="shared" si="2"/>
        <v>0</v>
      </c>
      <c r="AL27" s="420">
        <f t="shared" si="3"/>
        <v>3</v>
      </c>
      <c r="AM27" s="421">
        <f t="shared" si="4"/>
        <v>6.9333333333333336</v>
      </c>
    </row>
    <row r="28" spans="1:39" s="396" customFormat="1" ht="58.5" customHeight="1">
      <c r="A28" s="397">
        <v>18</v>
      </c>
      <c r="B28" s="398" t="s">
        <v>283</v>
      </c>
      <c r="C28" s="399" t="s">
        <v>194</v>
      </c>
      <c r="D28" s="399"/>
      <c r="E28" s="399"/>
      <c r="F28" s="399"/>
      <c r="G28" s="400"/>
      <c r="H28" s="400"/>
      <c r="I28" s="400"/>
      <c r="J28" s="400"/>
      <c r="K28" s="400"/>
      <c r="L28" s="400"/>
      <c r="M28" s="400"/>
      <c r="N28" s="400"/>
      <c r="O28" s="400"/>
      <c r="P28" s="400"/>
      <c r="Q28" s="400"/>
      <c r="R28" s="400"/>
      <c r="S28" s="400"/>
      <c r="T28" s="400"/>
      <c r="U28" s="400"/>
      <c r="V28" s="400"/>
      <c r="W28" s="400"/>
      <c r="X28" s="400"/>
      <c r="Y28" s="400"/>
      <c r="Z28" s="400"/>
      <c r="AA28" s="400"/>
      <c r="AB28" s="400"/>
      <c r="AC28" s="400"/>
      <c r="AD28" s="400"/>
      <c r="AE28" s="400"/>
      <c r="AF28" s="400">
        <v>0</v>
      </c>
      <c r="AG28" s="400">
        <v>0</v>
      </c>
      <c r="AH28" s="400">
        <v>0</v>
      </c>
      <c r="AI28" s="401"/>
      <c r="AJ28" s="400">
        <f t="shared" si="2"/>
        <v>0</v>
      </c>
      <c r="AL28" s="420">
        <f t="shared" si="3"/>
        <v>3</v>
      </c>
      <c r="AM28" s="421">
        <f t="shared" si="4"/>
        <v>6.9333333333333336</v>
      </c>
    </row>
    <row r="29" spans="1:39" s="396" customFormat="1" ht="58.5" customHeight="1">
      <c r="A29" s="397">
        <v>19</v>
      </c>
      <c r="B29" s="398" t="s">
        <v>55</v>
      </c>
      <c r="C29" s="399" t="s">
        <v>284</v>
      </c>
      <c r="D29" s="399"/>
      <c r="E29" s="399"/>
      <c r="F29" s="399"/>
      <c r="G29" s="400"/>
      <c r="H29" s="400"/>
      <c r="I29" s="400"/>
      <c r="J29" s="400"/>
      <c r="K29" s="400"/>
      <c r="L29" s="400"/>
      <c r="M29" s="400"/>
      <c r="N29" s="400"/>
      <c r="O29" s="400"/>
      <c r="P29" s="400"/>
      <c r="Q29" s="400"/>
      <c r="R29" s="400"/>
      <c r="S29" s="400"/>
      <c r="T29" s="400"/>
      <c r="U29" s="400"/>
      <c r="V29" s="400"/>
      <c r="W29" s="400"/>
      <c r="X29" s="400"/>
      <c r="Y29" s="400"/>
      <c r="Z29" s="400"/>
      <c r="AA29" s="400"/>
      <c r="AB29" s="400"/>
      <c r="AC29" s="400"/>
      <c r="AD29" s="400"/>
      <c r="AE29" s="400"/>
      <c r="AF29" s="400">
        <v>1</v>
      </c>
      <c r="AG29" s="400">
        <v>1</v>
      </c>
      <c r="AH29" s="400">
        <v>1</v>
      </c>
      <c r="AI29" s="401"/>
      <c r="AJ29" s="400">
        <f t="shared" si="2"/>
        <v>1</v>
      </c>
      <c r="AL29" s="420">
        <f t="shared" si="3"/>
        <v>3</v>
      </c>
      <c r="AM29" s="421">
        <f t="shared" si="4"/>
        <v>6.9333333333333336</v>
      </c>
    </row>
    <row r="30" spans="1:39" s="396" customFormat="1" ht="58.5" customHeight="1">
      <c r="A30" s="397">
        <v>20</v>
      </c>
      <c r="B30" s="398" t="s">
        <v>285</v>
      </c>
      <c r="C30" s="399" t="s">
        <v>197</v>
      </c>
      <c r="D30" s="399"/>
      <c r="E30" s="399"/>
      <c r="F30" s="399"/>
      <c r="G30" s="400"/>
      <c r="H30" s="400"/>
      <c r="I30" s="400"/>
      <c r="J30" s="400"/>
      <c r="K30" s="400"/>
      <c r="L30" s="400"/>
      <c r="M30" s="400"/>
      <c r="N30" s="400"/>
      <c r="O30" s="400"/>
      <c r="P30" s="400"/>
      <c r="Q30" s="400"/>
      <c r="R30" s="400"/>
      <c r="S30" s="400"/>
      <c r="T30" s="400"/>
      <c r="U30" s="400"/>
      <c r="V30" s="400"/>
      <c r="W30" s="400"/>
      <c r="X30" s="400"/>
      <c r="Y30" s="400"/>
      <c r="Z30" s="400"/>
      <c r="AA30" s="400"/>
      <c r="AB30" s="400"/>
      <c r="AC30" s="400"/>
      <c r="AD30" s="400"/>
      <c r="AE30" s="400"/>
      <c r="AF30" s="400">
        <v>1</v>
      </c>
      <c r="AG30" s="400">
        <v>1</v>
      </c>
      <c r="AH30" s="400">
        <v>1</v>
      </c>
      <c r="AI30" s="401"/>
      <c r="AJ30" s="400">
        <f t="shared" si="2"/>
        <v>1</v>
      </c>
      <c r="AL30" s="420">
        <f t="shared" si="3"/>
        <v>3</v>
      </c>
      <c r="AM30" s="421">
        <f t="shared" si="4"/>
        <v>6.9333333333333336</v>
      </c>
    </row>
    <row r="31" spans="1:39" s="396" customFormat="1" ht="58.5" customHeight="1">
      <c r="A31" s="397">
        <v>21</v>
      </c>
      <c r="B31" s="398" t="s">
        <v>286</v>
      </c>
      <c r="C31" s="399" t="s">
        <v>217</v>
      </c>
      <c r="D31" s="399"/>
      <c r="E31" s="399"/>
      <c r="F31" s="399"/>
      <c r="G31" s="400"/>
      <c r="H31" s="400"/>
      <c r="I31" s="400"/>
      <c r="J31" s="400"/>
      <c r="K31" s="400"/>
      <c r="L31" s="400"/>
      <c r="M31" s="400"/>
      <c r="N31" s="400"/>
      <c r="O31" s="400"/>
      <c r="P31" s="400"/>
      <c r="Q31" s="400"/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400">
        <v>0</v>
      </c>
      <c r="AG31" s="400">
        <v>0</v>
      </c>
      <c r="AH31" s="400">
        <v>0</v>
      </c>
      <c r="AI31" s="401"/>
      <c r="AJ31" s="400">
        <f t="shared" si="2"/>
        <v>0</v>
      </c>
      <c r="AL31" s="420">
        <f t="shared" si="3"/>
        <v>3</v>
      </c>
      <c r="AM31" s="421">
        <f t="shared" si="4"/>
        <v>6.9333333333333336</v>
      </c>
    </row>
    <row r="32" spans="1:39" s="396" customFormat="1" ht="58.5" customHeight="1">
      <c r="A32" s="397">
        <v>22</v>
      </c>
      <c r="B32" s="398" t="s">
        <v>287</v>
      </c>
      <c r="C32" s="399" t="s">
        <v>219</v>
      </c>
      <c r="D32" s="399"/>
      <c r="E32" s="399"/>
      <c r="F32" s="399"/>
      <c r="G32" s="400"/>
      <c r="H32" s="400"/>
      <c r="I32" s="400"/>
      <c r="J32" s="400"/>
      <c r="K32" s="400"/>
      <c r="L32" s="400"/>
      <c r="M32" s="400"/>
      <c r="N32" s="400"/>
      <c r="O32" s="400"/>
      <c r="P32" s="400"/>
      <c r="Q32" s="400"/>
      <c r="R32" s="400"/>
      <c r="S32" s="400"/>
      <c r="T32" s="400"/>
      <c r="U32" s="400"/>
      <c r="V32" s="400"/>
      <c r="W32" s="400"/>
      <c r="X32" s="400"/>
      <c r="Y32" s="400"/>
      <c r="Z32" s="400"/>
      <c r="AA32" s="400"/>
      <c r="AB32" s="400"/>
      <c r="AC32" s="400"/>
      <c r="AD32" s="400"/>
      <c r="AE32" s="400"/>
      <c r="AF32" s="400">
        <v>0</v>
      </c>
      <c r="AG32" s="400">
        <v>0</v>
      </c>
      <c r="AH32" s="400">
        <v>0</v>
      </c>
      <c r="AI32" s="401"/>
      <c r="AJ32" s="400">
        <f t="shared" si="2"/>
        <v>0</v>
      </c>
      <c r="AL32" s="420">
        <f t="shared" si="3"/>
        <v>3</v>
      </c>
      <c r="AM32" s="421">
        <f t="shared" si="4"/>
        <v>6.9333333333333336</v>
      </c>
    </row>
    <row r="33" spans="1:39" s="396" customFormat="1" ht="58.5" customHeight="1">
      <c r="A33" s="397">
        <v>23</v>
      </c>
      <c r="B33" s="398" t="s">
        <v>288</v>
      </c>
      <c r="C33" s="399" t="s">
        <v>289</v>
      </c>
      <c r="D33" s="399"/>
      <c r="E33" s="399"/>
      <c r="F33" s="399"/>
      <c r="G33" s="400"/>
      <c r="H33" s="400"/>
      <c r="I33" s="400"/>
      <c r="J33" s="400"/>
      <c r="K33" s="400"/>
      <c r="L33" s="400"/>
      <c r="M33" s="400"/>
      <c r="N33" s="400"/>
      <c r="O33" s="400"/>
      <c r="P33" s="400"/>
      <c r="Q33" s="400"/>
      <c r="R33" s="400"/>
      <c r="S33" s="400"/>
      <c r="T33" s="400"/>
      <c r="U33" s="400"/>
      <c r="V33" s="400"/>
      <c r="W33" s="400"/>
      <c r="X33" s="400"/>
      <c r="Y33" s="400"/>
      <c r="Z33" s="400"/>
      <c r="AA33" s="400"/>
      <c r="AB33" s="400"/>
      <c r="AC33" s="400"/>
      <c r="AD33" s="400"/>
      <c r="AE33" s="400"/>
      <c r="AF33" s="400">
        <v>0</v>
      </c>
      <c r="AG33" s="400">
        <v>0</v>
      </c>
      <c r="AH33" s="400">
        <v>0</v>
      </c>
      <c r="AI33" s="401"/>
      <c r="AJ33" s="400">
        <f t="shared" si="2"/>
        <v>0</v>
      </c>
      <c r="AL33" s="420">
        <f t="shared" si="3"/>
        <v>3</v>
      </c>
      <c r="AM33" s="421">
        <f t="shared" si="4"/>
        <v>6.9333333333333336</v>
      </c>
    </row>
    <row r="34" spans="1:39" s="396" customFormat="1" ht="58.5" customHeight="1">
      <c r="A34" s="397">
        <v>24</v>
      </c>
      <c r="B34" s="398" t="s">
        <v>290</v>
      </c>
      <c r="C34" s="399" t="s">
        <v>231</v>
      </c>
      <c r="D34" s="399"/>
      <c r="E34" s="399"/>
      <c r="F34" s="399"/>
      <c r="G34" s="400"/>
      <c r="H34" s="400"/>
      <c r="I34" s="400"/>
      <c r="J34" s="400"/>
      <c r="K34" s="400"/>
      <c r="L34" s="400"/>
      <c r="M34" s="400"/>
      <c r="N34" s="400"/>
      <c r="O34" s="400"/>
      <c r="P34" s="400"/>
      <c r="Q34" s="400"/>
      <c r="R34" s="400"/>
      <c r="S34" s="400"/>
      <c r="T34" s="400"/>
      <c r="U34" s="400"/>
      <c r="V34" s="400"/>
      <c r="W34" s="400"/>
      <c r="X34" s="400"/>
      <c r="Y34" s="400"/>
      <c r="Z34" s="400"/>
      <c r="AA34" s="400"/>
      <c r="AB34" s="400"/>
      <c r="AC34" s="400"/>
      <c r="AD34" s="400"/>
      <c r="AE34" s="400"/>
      <c r="AF34" s="400">
        <v>0</v>
      </c>
      <c r="AG34" s="400">
        <v>0</v>
      </c>
      <c r="AH34" s="400">
        <v>0</v>
      </c>
      <c r="AI34" s="401"/>
      <c r="AJ34" s="400">
        <f t="shared" si="2"/>
        <v>0</v>
      </c>
      <c r="AL34" s="420">
        <f t="shared" si="3"/>
        <v>3</v>
      </c>
      <c r="AM34" s="421">
        <f t="shared" si="4"/>
        <v>6.9333333333333336</v>
      </c>
    </row>
    <row r="35" spans="1:39" s="396" customFormat="1" ht="58.5" customHeight="1">
      <c r="A35" s="397">
        <v>25</v>
      </c>
      <c r="B35" s="398" t="s">
        <v>291</v>
      </c>
      <c r="C35" s="399" t="s">
        <v>87</v>
      </c>
      <c r="D35" s="399"/>
      <c r="E35" s="399"/>
      <c r="F35" s="399"/>
      <c r="G35" s="400"/>
      <c r="H35" s="400"/>
      <c r="I35" s="400"/>
      <c r="J35" s="400"/>
      <c r="K35" s="400"/>
      <c r="L35" s="400"/>
      <c r="M35" s="400"/>
      <c r="N35" s="400"/>
      <c r="O35" s="400"/>
      <c r="P35" s="400"/>
      <c r="Q35" s="400"/>
      <c r="R35" s="400"/>
      <c r="S35" s="400"/>
      <c r="T35" s="400"/>
      <c r="U35" s="400"/>
      <c r="V35" s="400"/>
      <c r="W35" s="400"/>
      <c r="X35" s="400"/>
      <c r="Y35" s="400"/>
      <c r="Z35" s="400"/>
      <c r="AA35" s="400"/>
      <c r="AB35" s="400"/>
      <c r="AC35" s="400"/>
      <c r="AD35" s="400"/>
      <c r="AE35" s="400"/>
      <c r="AF35" s="400">
        <v>2</v>
      </c>
      <c r="AG35" s="400">
        <v>2</v>
      </c>
      <c r="AH35" s="400">
        <v>2</v>
      </c>
      <c r="AI35" s="401"/>
      <c r="AJ35" s="400">
        <f t="shared" si="2"/>
        <v>2</v>
      </c>
      <c r="AL35" s="420">
        <f t="shared" si="3"/>
        <v>3</v>
      </c>
      <c r="AM35" s="421">
        <f t="shared" si="4"/>
        <v>6.9333333333333336</v>
      </c>
    </row>
    <row r="36" spans="1:39" s="409" customFormat="1" ht="63.75" customHeight="1">
      <c r="A36" s="404"/>
      <c r="B36" s="405"/>
      <c r="C36" s="406"/>
      <c r="D36" s="406"/>
      <c r="E36" s="406"/>
      <c r="F36" s="407" t="str">
        <f>CONCATENATE("TOTAL"," ","For"," ",B10)</f>
        <v>TOTAL For SECTION-B</v>
      </c>
      <c r="G36" s="408">
        <f>SUBTOTAL(109,G11:G35)</f>
        <v>0</v>
      </c>
      <c r="H36" s="408">
        <f>SUBTOTAL(109,H11:H35)</f>
        <v>0</v>
      </c>
      <c r="I36" s="408">
        <f t="shared" ref="I36:AH36" si="5">SUBTOTAL(109,I11:I35)</f>
        <v>0</v>
      </c>
      <c r="J36" s="408">
        <f t="shared" si="5"/>
        <v>0</v>
      </c>
      <c r="K36" s="408">
        <f t="shared" si="5"/>
        <v>0</v>
      </c>
      <c r="L36" s="408">
        <f t="shared" si="5"/>
        <v>0</v>
      </c>
      <c r="M36" s="408">
        <f t="shared" si="5"/>
        <v>0</v>
      </c>
      <c r="N36" s="408">
        <f t="shared" si="5"/>
        <v>0</v>
      </c>
      <c r="O36" s="408">
        <f t="shared" si="5"/>
        <v>0</v>
      </c>
      <c r="P36" s="408">
        <f t="shared" si="5"/>
        <v>0</v>
      </c>
      <c r="Q36" s="408">
        <f t="shared" si="5"/>
        <v>0</v>
      </c>
      <c r="R36" s="408">
        <f t="shared" si="5"/>
        <v>0</v>
      </c>
      <c r="S36" s="408">
        <f t="shared" si="5"/>
        <v>0</v>
      </c>
      <c r="T36" s="408">
        <f t="shared" si="5"/>
        <v>0</v>
      </c>
      <c r="U36" s="408">
        <f t="shared" si="5"/>
        <v>0</v>
      </c>
      <c r="V36" s="408">
        <f t="shared" si="5"/>
        <v>0</v>
      </c>
      <c r="W36" s="408">
        <f t="shared" si="5"/>
        <v>0</v>
      </c>
      <c r="X36" s="408">
        <f t="shared" si="5"/>
        <v>0</v>
      </c>
      <c r="Y36" s="408">
        <f t="shared" si="5"/>
        <v>0</v>
      </c>
      <c r="Z36" s="408">
        <f t="shared" si="5"/>
        <v>0</v>
      </c>
      <c r="AA36" s="408">
        <f t="shared" si="5"/>
        <v>0</v>
      </c>
      <c r="AB36" s="408">
        <f t="shared" si="5"/>
        <v>0</v>
      </c>
      <c r="AC36" s="408">
        <f t="shared" si="5"/>
        <v>0</v>
      </c>
      <c r="AD36" s="408">
        <f t="shared" si="5"/>
        <v>0</v>
      </c>
      <c r="AE36" s="408">
        <f t="shared" si="5"/>
        <v>0</v>
      </c>
      <c r="AF36" s="408">
        <f t="shared" si="5"/>
        <v>124</v>
      </c>
      <c r="AG36" s="408">
        <f t="shared" si="5"/>
        <v>124</v>
      </c>
      <c r="AH36" s="408">
        <f t="shared" si="5"/>
        <v>124</v>
      </c>
      <c r="AI36" s="408"/>
      <c r="AJ36" s="400"/>
      <c r="AL36" s="420"/>
    </row>
    <row r="37" spans="1:39" s="396" customFormat="1" ht="58.5" customHeight="1">
      <c r="A37" s="393"/>
      <c r="B37" s="394" t="s">
        <v>88</v>
      </c>
      <c r="C37" s="395"/>
      <c r="D37" s="395"/>
      <c r="E37" s="395"/>
      <c r="F37" s="395"/>
      <c r="G37" s="393" t="s">
        <v>178</v>
      </c>
      <c r="H37" s="393" t="s">
        <v>273</v>
      </c>
      <c r="I37" s="393" t="s">
        <v>273</v>
      </c>
      <c r="J37" s="393" t="s">
        <v>273</v>
      </c>
      <c r="K37" s="393" t="s">
        <v>273</v>
      </c>
      <c r="L37" s="393" t="s">
        <v>273</v>
      </c>
      <c r="M37" s="393" t="s">
        <v>273</v>
      </c>
      <c r="N37" s="393" t="s">
        <v>273</v>
      </c>
      <c r="O37" s="393" t="s">
        <v>273</v>
      </c>
      <c r="P37" s="393" t="s">
        <v>273</v>
      </c>
      <c r="Q37" s="393" t="s">
        <v>273</v>
      </c>
      <c r="R37" s="393" t="s">
        <v>273</v>
      </c>
      <c r="S37" s="393" t="s">
        <v>273</v>
      </c>
      <c r="T37" s="393" t="s">
        <v>273</v>
      </c>
      <c r="U37" s="393" t="s">
        <v>273</v>
      </c>
      <c r="V37" s="393" t="s">
        <v>273</v>
      </c>
      <c r="W37" s="393" t="s">
        <v>273</v>
      </c>
      <c r="X37" s="393" t="s">
        <v>273</v>
      </c>
      <c r="Y37" s="393" t="s">
        <v>273</v>
      </c>
      <c r="Z37" s="393" t="s">
        <v>273</v>
      </c>
      <c r="AA37" s="393" t="s">
        <v>273</v>
      </c>
      <c r="AB37" s="393" t="s">
        <v>273</v>
      </c>
      <c r="AC37" s="393" t="s">
        <v>273</v>
      </c>
      <c r="AD37" s="393" t="s">
        <v>273</v>
      </c>
      <c r="AE37" s="393" t="s">
        <v>273</v>
      </c>
      <c r="AF37" s="393" t="s">
        <v>273</v>
      </c>
      <c r="AG37" s="393" t="s">
        <v>273</v>
      </c>
      <c r="AH37" s="393" t="s">
        <v>273</v>
      </c>
      <c r="AI37" s="393"/>
      <c r="AJ37" s="400"/>
      <c r="AL37" s="420"/>
    </row>
    <row r="38" spans="1:39" s="396" customFormat="1" ht="58.5" customHeight="1">
      <c r="A38" s="397">
        <v>1</v>
      </c>
      <c r="B38" s="398" t="s">
        <v>17</v>
      </c>
      <c r="C38" s="399" t="s">
        <v>128</v>
      </c>
      <c r="D38" s="399"/>
      <c r="E38" s="399"/>
      <c r="F38" s="399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400"/>
      <c r="AB38" s="400"/>
      <c r="AC38" s="400"/>
      <c r="AD38" s="400"/>
      <c r="AE38" s="400"/>
      <c r="AF38" s="400">
        <v>55</v>
      </c>
      <c r="AG38" s="400">
        <v>55</v>
      </c>
      <c r="AH38" s="400">
        <v>55</v>
      </c>
      <c r="AI38" s="401"/>
      <c r="AJ38" s="400">
        <f t="shared" ref="AJ38:AJ62" si="6">IFERROR((AVERAGE(F38:AH38)),"00")</f>
        <v>55</v>
      </c>
      <c r="AL38" s="420">
        <f t="shared" ref="AL38:AL62" si="7">COUNTA(G38:AI38)</f>
        <v>3</v>
      </c>
      <c r="AM38" s="421">
        <f t="shared" ref="AM38:AM62" si="8">208/30</f>
        <v>6.9333333333333336</v>
      </c>
    </row>
    <row r="39" spans="1:39" s="396" customFormat="1" ht="58.5" customHeight="1">
      <c r="A39" s="397">
        <v>2</v>
      </c>
      <c r="B39" s="398" t="s">
        <v>274</v>
      </c>
      <c r="C39" s="399" t="s">
        <v>201</v>
      </c>
      <c r="D39" s="399"/>
      <c r="E39" s="399"/>
      <c r="F39" s="399"/>
      <c r="G39" s="400"/>
      <c r="H39" s="400"/>
      <c r="I39" s="400"/>
      <c r="J39" s="400"/>
      <c r="K39" s="400"/>
      <c r="L39" s="400"/>
      <c r="M39" s="400"/>
      <c r="N39" s="400"/>
      <c r="O39" s="400"/>
      <c r="P39" s="400"/>
      <c r="Q39" s="400"/>
      <c r="R39" s="400"/>
      <c r="S39" s="400"/>
      <c r="T39" s="400"/>
      <c r="U39" s="400"/>
      <c r="V39" s="400"/>
      <c r="W39" s="400"/>
      <c r="X39" s="400"/>
      <c r="Y39" s="400"/>
      <c r="Z39" s="400"/>
      <c r="AA39" s="400"/>
      <c r="AB39" s="400"/>
      <c r="AC39" s="400"/>
      <c r="AD39" s="400"/>
      <c r="AE39" s="400"/>
      <c r="AF39" s="400">
        <v>16</v>
      </c>
      <c r="AG39" s="400">
        <v>16</v>
      </c>
      <c r="AH39" s="400">
        <v>16</v>
      </c>
      <c r="AI39" s="401"/>
      <c r="AJ39" s="400">
        <f t="shared" si="6"/>
        <v>16</v>
      </c>
      <c r="AL39" s="420">
        <f t="shared" si="7"/>
        <v>3</v>
      </c>
      <c r="AM39" s="421">
        <f t="shared" si="8"/>
        <v>6.9333333333333336</v>
      </c>
    </row>
    <row r="40" spans="1:39" s="396" customFormat="1" ht="58.5" customHeight="1">
      <c r="A40" s="397">
        <v>3</v>
      </c>
      <c r="B40" s="398" t="s">
        <v>275</v>
      </c>
      <c r="C40" s="399" t="s">
        <v>129</v>
      </c>
      <c r="D40" s="399"/>
      <c r="E40" s="399"/>
      <c r="F40" s="399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400"/>
      <c r="AA40" s="400"/>
      <c r="AB40" s="400"/>
      <c r="AC40" s="400"/>
      <c r="AD40" s="400"/>
      <c r="AE40" s="400"/>
      <c r="AF40" s="400">
        <v>34</v>
      </c>
      <c r="AG40" s="400">
        <v>34</v>
      </c>
      <c r="AH40" s="400">
        <v>34</v>
      </c>
      <c r="AI40" s="401"/>
      <c r="AJ40" s="400">
        <f t="shared" si="6"/>
        <v>34</v>
      </c>
      <c r="AL40" s="420">
        <f t="shared" si="7"/>
        <v>3</v>
      </c>
      <c r="AM40" s="421">
        <f t="shared" si="8"/>
        <v>6.9333333333333336</v>
      </c>
    </row>
    <row r="41" spans="1:39" s="396" customFormat="1" ht="58.5" customHeight="1">
      <c r="A41" s="397">
        <v>4</v>
      </c>
      <c r="B41" s="398" t="s">
        <v>54</v>
      </c>
      <c r="C41" s="399" t="s">
        <v>205</v>
      </c>
      <c r="D41" s="399"/>
      <c r="E41" s="399"/>
      <c r="F41" s="399"/>
      <c r="G41" s="400"/>
      <c r="H41" s="400"/>
      <c r="I41" s="400"/>
      <c r="J41" s="400"/>
      <c r="K41" s="400"/>
      <c r="L41" s="400"/>
      <c r="M41" s="400"/>
      <c r="N41" s="400"/>
      <c r="O41" s="400"/>
      <c r="P41" s="400"/>
      <c r="Q41" s="400"/>
      <c r="R41" s="400"/>
      <c r="S41" s="400"/>
      <c r="T41" s="400"/>
      <c r="U41" s="400"/>
      <c r="V41" s="400"/>
      <c r="W41" s="400"/>
      <c r="X41" s="400"/>
      <c r="Y41" s="400"/>
      <c r="Z41" s="400"/>
      <c r="AA41" s="400"/>
      <c r="AB41" s="400"/>
      <c r="AC41" s="400"/>
      <c r="AD41" s="400"/>
      <c r="AE41" s="400"/>
      <c r="AF41" s="400">
        <v>8</v>
      </c>
      <c r="AG41" s="400">
        <v>8</v>
      </c>
      <c r="AH41" s="400">
        <v>8</v>
      </c>
      <c r="AI41" s="401"/>
      <c r="AJ41" s="400">
        <f t="shared" si="6"/>
        <v>8</v>
      </c>
      <c r="AL41" s="420">
        <f t="shared" si="7"/>
        <v>3</v>
      </c>
      <c r="AM41" s="421">
        <f t="shared" si="8"/>
        <v>6.9333333333333336</v>
      </c>
    </row>
    <row r="42" spans="1:39" s="396" customFormat="1" ht="58.5" customHeight="1">
      <c r="A42" s="397">
        <v>5</v>
      </c>
      <c r="B42" s="398" t="s">
        <v>113</v>
      </c>
      <c r="C42" s="399" t="s">
        <v>208</v>
      </c>
      <c r="D42" s="399"/>
      <c r="E42" s="399"/>
      <c r="F42" s="399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400"/>
      <c r="AB42" s="400"/>
      <c r="AC42" s="400"/>
      <c r="AD42" s="400"/>
      <c r="AE42" s="400"/>
      <c r="AF42" s="400">
        <v>15</v>
      </c>
      <c r="AG42" s="400">
        <v>15</v>
      </c>
      <c r="AH42" s="400">
        <v>15</v>
      </c>
      <c r="AI42" s="401"/>
      <c r="AJ42" s="400">
        <f t="shared" si="6"/>
        <v>15</v>
      </c>
      <c r="AL42" s="420">
        <f t="shared" si="7"/>
        <v>3</v>
      </c>
      <c r="AM42" s="421">
        <f t="shared" si="8"/>
        <v>6.9333333333333336</v>
      </c>
    </row>
    <row r="43" spans="1:39" s="396" customFormat="1" ht="58.5" customHeight="1">
      <c r="A43" s="397">
        <v>6</v>
      </c>
      <c r="B43" s="398" t="s">
        <v>20</v>
      </c>
      <c r="C43" s="399" t="s">
        <v>131</v>
      </c>
      <c r="D43" s="399"/>
      <c r="E43" s="399"/>
      <c r="F43" s="399"/>
      <c r="G43" s="400"/>
      <c r="H43" s="400"/>
      <c r="I43" s="400"/>
      <c r="J43" s="400"/>
      <c r="K43" s="400"/>
      <c r="L43" s="400"/>
      <c r="M43" s="400"/>
      <c r="N43" s="400"/>
      <c r="O43" s="400"/>
      <c r="P43" s="400"/>
      <c r="Q43" s="400"/>
      <c r="R43" s="400"/>
      <c r="S43" s="400"/>
      <c r="T43" s="400"/>
      <c r="U43" s="400"/>
      <c r="V43" s="400"/>
      <c r="W43" s="400"/>
      <c r="X43" s="400"/>
      <c r="Y43" s="400"/>
      <c r="Z43" s="400"/>
      <c r="AA43" s="400"/>
      <c r="AB43" s="400"/>
      <c r="AC43" s="400"/>
      <c r="AD43" s="400"/>
      <c r="AE43" s="400"/>
      <c r="AF43" s="400">
        <v>2</v>
      </c>
      <c r="AG43" s="400">
        <v>2</v>
      </c>
      <c r="AH43" s="400">
        <v>2</v>
      </c>
      <c r="AI43" s="401"/>
      <c r="AJ43" s="400">
        <f t="shared" si="6"/>
        <v>2</v>
      </c>
      <c r="AL43" s="420">
        <f t="shared" si="7"/>
        <v>3</v>
      </c>
      <c r="AM43" s="421">
        <f t="shared" si="8"/>
        <v>6.9333333333333336</v>
      </c>
    </row>
    <row r="44" spans="1:39" s="396" customFormat="1" ht="58.5" customHeight="1">
      <c r="A44" s="397">
        <v>7</v>
      </c>
      <c r="B44" s="398" t="s">
        <v>114</v>
      </c>
      <c r="C44" s="399" t="s">
        <v>130</v>
      </c>
      <c r="D44" s="399"/>
      <c r="E44" s="399"/>
      <c r="F44" s="399"/>
      <c r="G44" s="400"/>
      <c r="H44" s="400"/>
      <c r="I44" s="400"/>
      <c r="J44" s="400"/>
      <c r="K44" s="400"/>
      <c r="L44" s="400"/>
      <c r="M44" s="400"/>
      <c r="N44" s="400"/>
      <c r="O44" s="400"/>
      <c r="P44" s="400"/>
      <c r="Q44" s="400"/>
      <c r="R44" s="400"/>
      <c r="S44" s="400"/>
      <c r="T44" s="400"/>
      <c r="U44" s="400"/>
      <c r="V44" s="400"/>
      <c r="W44" s="400"/>
      <c r="X44" s="400"/>
      <c r="Y44" s="400"/>
      <c r="Z44" s="400"/>
      <c r="AA44" s="400"/>
      <c r="AB44" s="400"/>
      <c r="AC44" s="400"/>
      <c r="AD44" s="400"/>
      <c r="AE44" s="400"/>
      <c r="AF44" s="400">
        <v>38</v>
      </c>
      <c r="AG44" s="400">
        <v>38</v>
      </c>
      <c r="AH44" s="400">
        <v>38</v>
      </c>
      <c r="AI44" s="401"/>
      <c r="AJ44" s="400">
        <f t="shared" si="6"/>
        <v>38</v>
      </c>
      <c r="AL44" s="420">
        <f t="shared" si="7"/>
        <v>3</v>
      </c>
      <c r="AM44" s="421">
        <f t="shared" si="8"/>
        <v>6.9333333333333336</v>
      </c>
    </row>
    <row r="45" spans="1:39" s="396" customFormat="1" ht="58.5" customHeight="1">
      <c r="A45" s="397">
        <v>8</v>
      </c>
      <c r="B45" s="398" t="s">
        <v>122</v>
      </c>
      <c r="C45" s="399" t="s">
        <v>276</v>
      </c>
      <c r="D45" s="399"/>
      <c r="E45" s="399"/>
      <c r="F45" s="399"/>
      <c r="G45" s="400"/>
      <c r="H45" s="400"/>
      <c r="I45" s="400"/>
      <c r="J45" s="400"/>
      <c r="K45" s="400"/>
      <c r="L45" s="400"/>
      <c r="M45" s="400"/>
      <c r="N45" s="400"/>
      <c r="O45" s="400"/>
      <c r="P45" s="400"/>
      <c r="Q45" s="400"/>
      <c r="R45" s="400"/>
      <c r="S45" s="400"/>
      <c r="T45" s="400"/>
      <c r="U45" s="400"/>
      <c r="V45" s="400"/>
      <c r="W45" s="400"/>
      <c r="X45" s="400"/>
      <c r="Y45" s="400"/>
      <c r="Z45" s="400"/>
      <c r="AA45" s="400"/>
      <c r="AB45" s="400"/>
      <c r="AC45" s="400"/>
      <c r="AD45" s="400"/>
      <c r="AE45" s="400"/>
      <c r="AF45" s="400">
        <v>157</v>
      </c>
      <c r="AG45" s="400">
        <v>157</v>
      </c>
      <c r="AH45" s="400">
        <v>157</v>
      </c>
      <c r="AI45" s="401"/>
      <c r="AJ45" s="400">
        <f t="shared" si="6"/>
        <v>157</v>
      </c>
      <c r="AL45" s="420">
        <f t="shared" si="7"/>
        <v>3</v>
      </c>
      <c r="AM45" s="421">
        <f t="shared" si="8"/>
        <v>6.9333333333333336</v>
      </c>
    </row>
    <row r="46" spans="1:39" s="396" customFormat="1" ht="73.8">
      <c r="A46" s="397">
        <v>9</v>
      </c>
      <c r="B46" s="398" t="s">
        <v>277</v>
      </c>
      <c r="C46" s="399" t="s">
        <v>212</v>
      </c>
      <c r="D46" s="399"/>
      <c r="E46" s="399"/>
      <c r="F46" s="399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400"/>
      <c r="AB46" s="400"/>
      <c r="AC46" s="400"/>
      <c r="AD46" s="400"/>
      <c r="AE46" s="400"/>
      <c r="AF46" s="400">
        <v>27</v>
      </c>
      <c r="AG46" s="400">
        <v>27</v>
      </c>
      <c r="AH46" s="400">
        <v>27</v>
      </c>
      <c r="AI46" s="401"/>
      <c r="AJ46" s="400">
        <f t="shared" si="6"/>
        <v>27</v>
      </c>
      <c r="AL46" s="420">
        <f t="shared" si="7"/>
        <v>3</v>
      </c>
      <c r="AM46" s="421">
        <f t="shared" si="8"/>
        <v>6.9333333333333336</v>
      </c>
    </row>
    <row r="47" spans="1:39" s="396" customFormat="1" ht="58.5" customHeight="1">
      <c r="A47" s="397">
        <v>10</v>
      </c>
      <c r="B47" s="398" t="s">
        <v>278</v>
      </c>
      <c r="C47" s="399" t="s">
        <v>214</v>
      </c>
      <c r="D47" s="402"/>
      <c r="E47" s="403"/>
      <c r="F47" s="399"/>
      <c r="G47" s="400"/>
      <c r="H47" s="400"/>
      <c r="I47" s="400"/>
      <c r="J47" s="400"/>
      <c r="K47" s="400"/>
      <c r="L47" s="400"/>
      <c r="M47" s="400"/>
      <c r="N47" s="400"/>
      <c r="O47" s="400"/>
      <c r="P47" s="400"/>
      <c r="Q47" s="400"/>
      <c r="R47" s="400"/>
      <c r="S47" s="400"/>
      <c r="T47" s="400"/>
      <c r="U47" s="400"/>
      <c r="V47" s="400"/>
      <c r="W47" s="400"/>
      <c r="X47" s="400"/>
      <c r="Y47" s="400"/>
      <c r="Z47" s="400"/>
      <c r="AA47" s="400"/>
      <c r="AB47" s="400"/>
      <c r="AC47" s="400"/>
      <c r="AD47" s="400"/>
      <c r="AE47" s="400"/>
      <c r="AF47" s="400">
        <v>0</v>
      </c>
      <c r="AG47" s="400">
        <v>0</v>
      </c>
      <c r="AH47" s="400">
        <v>0</v>
      </c>
      <c r="AI47" s="401"/>
      <c r="AJ47" s="400">
        <f t="shared" si="6"/>
        <v>0</v>
      </c>
      <c r="AL47" s="420">
        <f t="shared" si="7"/>
        <v>3</v>
      </c>
      <c r="AM47" s="421">
        <f t="shared" si="8"/>
        <v>6.9333333333333336</v>
      </c>
    </row>
    <row r="48" spans="1:39" s="396" customFormat="1" ht="58.5" customHeight="1">
      <c r="A48" s="397">
        <v>11</v>
      </c>
      <c r="B48" s="398" t="s">
        <v>279</v>
      </c>
      <c r="C48" s="399" t="s">
        <v>222</v>
      </c>
      <c r="D48" s="399"/>
      <c r="E48" s="399"/>
      <c r="F48" s="399"/>
      <c r="G48" s="400"/>
      <c r="H48" s="400"/>
      <c r="I48" s="400"/>
      <c r="J48" s="400"/>
      <c r="K48" s="400"/>
      <c r="L48" s="400"/>
      <c r="M48" s="400"/>
      <c r="N48" s="400"/>
      <c r="O48" s="400"/>
      <c r="P48" s="400"/>
      <c r="Q48" s="400"/>
      <c r="R48" s="400"/>
      <c r="S48" s="400"/>
      <c r="T48" s="400"/>
      <c r="U48" s="400"/>
      <c r="V48" s="400"/>
      <c r="W48" s="400"/>
      <c r="X48" s="400"/>
      <c r="Y48" s="400"/>
      <c r="Z48" s="400"/>
      <c r="AA48" s="400"/>
      <c r="AB48" s="400"/>
      <c r="AC48" s="400"/>
      <c r="AD48" s="400"/>
      <c r="AE48" s="400"/>
      <c r="AF48" s="400">
        <v>0</v>
      </c>
      <c r="AG48" s="400">
        <v>0</v>
      </c>
      <c r="AH48" s="400">
        <v>0</v>
      </c>
      <c r="AI48" s="401"/>
      <c r="AJ48" s="400">
        <f t="shared" si="6"/>
        <v>0</v>
      </c>
      <c r="AL48" s="420">
        <f t="shared" si="7"/>
        <v>3</v>
      </c>
      <c r="AM48" s="421">
        <f t="shared" si="8"/>
        <v>6.9333333333333336</v>
      </c>
    </row>
    <row r="49" spans="1:39" s="396" customFormat="1" ht="58.5" customHeight="1">
      <c r="A49" s="397">
        <v>12</v>
      </c>
      <c r="B49" s="398" t="s">
        <v>280</v>
      </c>
      <c r="C49" s="399"/>
      <c r="D49" s="399"/>
      <c r="E49" s="399"/>
      <c r="F49" s="399"/>
      <c r="G49" s="400"/>
      <c r="H49" s="400"/>
      <c r="I49" s="400"/>
      <c r="J49" s="400"/>
      <c r="K49" s="400"/>
      <c r="L49" s="400"/>
      <c r="M49" s="400"/>
      <c r="N49" s="400"/>
      <c r="O49" s="400"/>
      <c r="P49" s="400"/>
      <c r="Q49" s="400"/>
      <c r="R49" s="400"/>
      <c r="S49" s="400"/>
      <c r="T49" s="400"/>
      <c r="U49" s="400"/>
      <c r="V49" s="400"/>
      <c r="W49" s="400"/>
      <c r="X49" s="400"/>
      <c r="Y49" s="400"/>
      <c r="Z49" s="400"/>
      <c r="AA49" s="400"/>
      <c r="AB49" s="400"/>
      <c r="AC49" s="400"/>
      <c r="AD49" s="400"/>
      <c r="AE49" s="400"/>
      <c r="AF49" s="400">
        <v>0</v>
      </c>
      <c r="AG49" s="400">
        <v>0</v>
      </c>
      <c r="AH49" s="400">
        <v>0</v>
      </c>
      <c r="AI49" s="401"/>
      <c r="AJ49" s="400">
        <f t="shared" si="6"/>
        <v>0</v>
      </c>
      <c r="AL49" s="420">
        <f t="shared" si="7"/>
        <v>3</v>
      </c>
      <c r="AM49" s="421">
        <f t="shared" si="8"/>
        <v>6.9333333333333336</v>
      </c>
    </row>
    <row r="50" spans="1:39" s="396" customFormat="1" ht="58.5" customHeight="1">
      <c r="A50" s="397">
        <v>13</v>
      </c>
      <c r="B50" s="398" t="s">
        <v>19</v>
      </c>
      <c r="C50" s="399"/>
      <c r="D50" s="399"/>
      <c r="E50" s="399"/>
      <c r="F50" s="399"/>
      <c r="G50" s="400"/>
      <c r="H50" s="400"/>
      <c r="I50" s="400"/>
      <c r="J50" s="400"/>
      <c r="K50" s="400"/>
      <c r="L50" s="400"/>
      <c r="M50" s="400"/>
      <c r="N50" s="400"/>
      <c r="O50" s="400"/>
      <c r="P50" s="400"/>
      <c r="Q50" s="400"/>
      <c r="R50" s="400"/>
      <c r="S50" s="400"/>
      <c r="T50" s="400"/>
      <c r="U50" s="400"/>
      <c r="V50" s="400"/>
      <c r="W50" s="400"/>
      <c r="X50" s="400"/>
      <c r="Y50" s="400"/>
      <c r="Z50" s="400"/>
      <c r="AA50" s="400"/>
      <c r="AB50" s="400"/>
      <c r="AC50" s="400"/>
      <c r="AD50" s="400"/>
      <c r="AE50" s="400"/>
      <c r="AF50" s="400">
        <v>1</v>
      </c>
      <c r="AG50" s="400">
        <v>1</v>
      </c>
      <c r="AH50" s="400">
        <v>1</v>
      </c>
      <c r="AI50" s="401"/>
      <c r="AJ50" s="400">
        <f t="shared" si="6"/>
        <v>1</v>
      </c>
      <c r="AL50" s="420">
        <f t="shared" si="7"/>
        <v>3</v>
      </c>
      <c r="AM50" s="421">
        <f t="shared" si="8"/>
        <v>6.9333333333333336</v>
      </c>
    </row>
    <row r="51" spans="1:39" s="396" customFormat="1" ht="58.5" customHeight="1">
      <c r="A51" s="397">
        <v>14</v>
      </c>
      <c r="B51" s="398" t="s">
        <v>18</v>
      </c>
      <c r="C51" s="399" t="s">
        <v>186</v>
      </c>
      <c r="D51" s="399"/>
      <c r="E51" s="399"/>
      <c r="F51" s="399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400"/>
      <c r="AB51" s="400"/>
      <c r="AC51" s="400"/>
      <c r="AD51" s="400"/>
      <c r="AE51" s="400"/>
      <c r="AF51" s="400">
        <v>0</v>
      </c>
      <c r="AG51" s="400">
        <v>0</v>
      </c>
      <c r="AH51" s="400">
        <v>0</v>
      </c>
      <c r="AI51" s="401"/>
      <c r="AJ51" s="400">
        <f t="shared" si="6"/>
        <v>0</v>
      </c>
      <c r="AL51" s="420">
        <f t="shared" si="7"/>
        <v>3</v>
      </c>
      <c r="AM51" s="421">
        <f t="shared" si="8"/>
        <v>6.9333333333333336</v>
      </c>
    </row>
    <row r="52" spans="1:39" s="396" customFormat="1" ht="58.5" customHeight="1">
      <c r="A52" s="397">
        <v>15</v>
      </c>
      <c r="B52" s="398" t="s">
        <v>56</v>
      </c>
      <c r="C52" s="399" t="s">
        <v>188</v>
      </c>
      <c r="D52" s="399"/>
      <c r="E52" s="399"/>
      <c r="F52" s="399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400"/>
      <c r="AB52" s="400"/>
      <c r="AC52" s="400"/>
      <c r="AD52" s="400"/>
      <c r="AE52" s="400"/>
      <c r="AF52" s="400">
        <v>6</v>
      </c>
      <c r="AG52" s="400">
        <v>6</v>
      </c>
      <c r="AH52" s="400">
        <v>6</v>
      </c>
      <c r="AI52" s="401"/>
      <c r="AJ52" s="400">
        <f t="shared" si="6"/>
        <v>6</v>
      </c>
      <c r="AL52" s="420">
        <f t="shared" si="7"/>
        <v>3</v>
      </c>
      <c r="AM52" s="421">
        <f t="shared" si="8"/>
        <v>6.9333333333333336</v>
      </c>
    </row>
    <row r="53" spans="1:39" s="396" customFormat="1" ht="58.5" customHeight="1">
      <c r="A53" s="397">
        <v>16</v>
      </c>
      <c r="B53" s="398" t="s">
        <v>281</v>
      </c>
      <c r="C53" s="399" t="s">
        <v>190</v>
      </c>
      <c r="D53" s="399"/>
      <c r="E53" s="399"/>
      <c r="F53" s="399"/>
      <c r="G53" s="400"/>
      <c r="H53" s="400"/>
      <c r="I53" s="400"/>
      <c r="J53" s="400"/>
      <c r="K53" s="400"/>
      <c r="L53" s="400"/>
      <c r="M53" s="400"/>
      <c r="N53" s="400"/>
      <c r="O53" s="400"/>
      <c r="P53" s="400"/>
      <c r="Q53" s="400"/>
      <c r="R53" s="400"/>
      <c r="S53" s="400"/>
      <c r="T53" s="400"/>
      <c r="U53" s="400"/>
      <c r="V53" s="400"/>
      <c r="W53" s="400"/>
      <c r="X53" s="400"/>
      <c r="Y53" s="400"/>
      <c r="Z53" s="400"/>
      <c r="AA53" s="400"/>
      <c r="AB53" s="400"/>
      <c r="AC53" s="400"/>
      <c r="AD53" s="400"/>
      <c r="AE53" s="400"/>
      <c r="AF53" s="400">
        <v>0</v>
      </c>
      <c r="AG53" s="400">
        <v>0</v>
      </c>
      <c r="AH53" s="400">
        <v>0</v>
      </c>
      <c r="AI53" s="401"/>
      <c r="AJ53" s="400">
        <f t="shared" si="6"/>
        <v>0</v>
      </c>
      <c r="AL53" s="420">
        <f t="shared" si="7"/>
        <v>3</v>
      </c>
      <c r="AM53" s="421">
        <f t="shared" si="8"/>
        <v>6.9333333333333336</v>
      </c>
    </row>
    <row r="54" spans="1:39" s="396" customFormat="1" ht="58.5" customHeight="1">
      <c r="A54" s="397">
        <v>17</v>
      </c>
      <c r="B54" s="398" t="s">
        <v>282</v>
      </c>
      <c r="C54" s="399"/>
      <c r="D54" s="399"/>
      <c r="E54" s="399"/>
      <c r="F54" s="399"/>
      <c r="G54" s="400"/>
      <c r="H54" s="400"/>
      <c r="I54" s="400"/>
      <c r="J54" s="400"/>
      <c r="K54" s="400"/>
      <c r="L54" s="400"/>
      <c r="M54" s="400"/>
      <c r="N54" s="400"/>
      <c r="O54" s="400"/>
      <c r="P54" s="400"/>
      <c r="Q54" s="400"/>
      <c r="R54" s="400"/>
      <c r="S54" s="400"/>
      <c r="T54" s="400"/>
      <c r="U54" s="400"/>
      <c r="V54" s="400"/>
      <c r="W54" s="400"/>
      <c r="X54" s="400"/>
      <c r="Y54" s="400"/>
      <c r="Z54" s="400"/>
      <c r="AA54" s="400"/>
      <c r="AB54" s="400"/>
      <c r="AC54" s="400"/>
      <c r="AD54" s="400"/>
      <c r="AE54" s="400"/>
      <c r="AF54" s="400">
        <v>0</v>
      </c>
      <c r="AG54" s="400">
        <v>0</v>
      </c>
      <c r="AH54" s="400">
        <v>0</v>
      </c>
      <c r="AI54" s="401"/>
      <c r="AJ54" s="400">
        <f t="shared" si="6"/>
        <v>0</v>
      </c>
      <c r="AL54" s="420">
        <f t="shared" si="7"/>
        <v>3</v>
      </c>
      <c r="AM54" s="421">
        <f t="shared" si="8"/>
        <v>6.9333333333333336</v>
      </c>
    </row>
    <row r="55" spans="1:39" s="396" customFormat="1" ht="58.5" customHeight="1">
      <c r="A55" s="397">
        <v>18</v>
      </c>
      <c r="B55" s="398" t="s">
        <v>283</v>
      </c>
      <c r="C55" s="399" t="s">
        <v>194</v>
      </c>
      <c r="D55" s="399"/>
      <c r="E55" s="399"/>
      <c r="F55" s="399"/>
      <c r="G55" s="400"/>
      <c r="H55" s="400"/>
      <c r="I55" s="400"/>
      <c r="J55" s="400"/>
      <c r="K55" s="400"/>
      <c r="L55" s="400"/>
      <c r="M55" s="400"/>
      <c r="N55" s="400"/>
      <c r="O55" s="400"/>
      <c r="P55" s="400"/>
      <c r="Q55" s="400"/>
      <c r="R55" s="400"/>
      <c r="S55" s="400"/>
      <c r="T55" s="400"/>
      <c r="U55" s="400"/>
      <c r="V55" s="400"/>
      <c r="W55" s="400"/>
      <c r="X55" s="400"/>
      <c r="Y55" s="400"/>
      <c r="Z55" s="400"/>
      <c r="AA55" s="400"/>
      <c r="AB55" s="400"/>
      <c r="AC55" s="400"/>
      <c r="AD55" s="400"/>
      <c r="AE55" s="400"/>
      <c r="AF55" s="400">
        <v>0</v>
      </c>
      <c r="AG55" s="400">
        <v>0</v>
      </c>
      <c r="AH55" s="400">
        <v>0</v>
      </c>
      <c r="AI55" s="401"/>
      <c r="AJ55" s="400">
        <f t="shared" si="6"/>
        <v>0</v>
      </c>
      <c r="AL55" s="420">
        <f t="shared" si="7"/>
        <v>3</v>
      </c>
      <c r="AM55" s="421">
        <f t="shared" si="8"/>
        <v>6.9333333333333336</v>
      </c>
    </row>
    <row r="56" spans="1:39" s="396" customFormat="1" ht="58.5" customHeight="1">
      <c r="A56" s="397">
        <v>19</v>
      </c>
      <c r="B56" s="398" t="s">
        <v>55</v>
      </c>
      <c r="C56" s="399" t="s">
        <v>284</v>
      </c>
      <c r="D56" s="399"/>
      <c r="E56" s="399"/>
      <c r="F56" s="399"/>
      <c r="G56" s="400"/>
      <c r="H56" s="400"/>
      <c r="I56" s="400"/>
      <c r="J56" s="400"/>
      <c r="K56" s="400"/>
      <c r="L56" s="400"/>
      <c r="M56" s="400"/>
      <c r="N56" s="400"/>
      <c r="O56" s="400"/>
      <c r="P56" s="400"/>
      <c r="Q56" s="400"/>
      <c r="R56" s="400"/>
      <c r="S56" s="400"/>
      <c r="T56" s="400"/>
      <c r="U56" s="400"/>
      <c r="V56" s="400"/>
      <c r="W56" s="400"/>
      <c r="X56" s="400"/>
      <c r="Y56" s="400"/>
      <c r="Z56" s="400"/>
      <c r="AA56" s="400"/>
      <c r="AB56" s="400"/>
      <c r="AC56" s="400"/>
      <c r="AD56" s="400"/>
      <c r="AE56" s="400"/>
      <c r="AF56" s="400">
        <v>1</v>
      </c>
      <c r="AG56" s="400">
        <v>1</v>
      </c>
      <c r="AH56" s="400">
        <v>1</v>
      </c>
      <c r="AI56" s="401"/>
      <c r="AJ56" s="400">
        <f t="shared" si="6"/>
        <v>1</v>
      </c>
      <c r="AL56" s="420">
        <f t="shared" si="7"/>
        <v>3</v>
      </c>
      <c r="AM56" s="421">
        <f t="shared" si="8"/>
        <v>6.9333333333333336</v>
      </c>
    </row>
    <row r="57" spans="1:39" s="396" customFormat="1" ht="58.5" customHeight="1">
      <c r="A57" s="397">
        <v>20</v>
      </c>
      <c r="B57" s="398" t="s">
        <v>285</v>
      </c>
      <c r="C57" s="399" t="s">
        <v>197</v>
      </c>
      <c r="D57" s="399"/>
      <c r="E57" s="399"/>
      <c r="F57" s="399"/>
      <c r="G57" s="400"/>
      <c r="H57" s="400"/>
      <c r="I57" s="400"/>
      <c r="J57" s="400"/>
      <c r="K57" s="400"/>
      <c r="L57" s="400"/>
      <c r="M57" s="400"/>
      <c r="N57" s="400"/>
      <c r="O57" s="400"/>
      <c r="P57" s="400"/>
      <c r="Q57" s="400"/>
      <c r="R57" s="400"/>
      <c r="S57" s="400"/>
      <c r="T57" s="400"/>
      <c r="U57" s="400"/>
      <c r="V57" s="400"/>
      <c r="W57" s="400"/>
      <c r="X57" s="400"/>
      <c r="Y57" s="400"/>
      <c r="Z57" s="400"/>
      <c r="AA57" s="400"/>
      <c r="AB57" s="400"/>
      <c r="AC57" s="400"/>
      <c r="AD57" s="400"/>
      <c r="AE57" s="400"/>
      <c r="AF57" s="400">
        <v>0</v>
      </c>
      <c r="AG57" s="400">
        <v>0</v>
      </c>
      <c r="AH57" s="400">
        <v>0</v>
      </c>
      <c r="AI57" s="401"/>
      <c r="AJ57" s="400">
        <f t="shared" si="6"/>
        <v>0</v>
      </c>
      <c r="AL57" s="420">
        <f t="shared" si="7"/>
        <v>3</v>
      </c>
      <c r="AM57" s="421">
        <f t="shared" si="8"/>
        <v>6.9333333333333336</v>
      </c>
    </row>
    <row r="58" spans="1:39" s="396" customFormat="1" ht="58.5" customHeight="1">
      <c r="A58" s="397">
        <v>21</v>
      </c>
      <c r="B58" s="398" t="s">
        <v>286</v>
      </c>
      <c r="C58" s="399" t="s">
        <v>217</v>
      </c>
      <c r="D58" s="399"/>
      <c r="E58" s="399"/>
      <c r="F58" s="399"/>
      <c r="G58" s="400"/>
      <c r="H58" s="400"/>
      <c r="I58" s="400"/>
      <c r="J58" s="400"/>
      <c r="K58" s="400"/>
      <c r="L58" s="400"/>
      <c r="M58" s="400"/>
      <c r="N58" s="400"/>
      <c r="O58" s="400"/>
      <c r="P58" s="400"/>
      <c r="Q58" s="400"/>
      <c r="R58" s="400"/>
      <c r="S58" s="400"/>
      <c r="T58" s="400"/>
      <c r="U58" s="400"/>
      <c r="V58" s="400"/>
      <c r="W58" s="400"/>
      <c r="X58" s="400"/>
      <c r="Y58" s="400"/>
      <c r="Z58" s="400"/>
      <c r="AA58" s="400"/>
      <c r="AB58" s="400"/>
      <c r="AC58" s="400"/>
      <c r="AD58" s="400"/>
      <c r="AE58" s="400"/>
      <c r="AF58" s="400">
        <v>8</v>
      </c>
      <c r="AG58" s="400">
        <v>8</v>
      </c>
      <c r="AH58" s="400">
        <v>8</v>
      </c>
      <c r="AI58" s="401"/>
      <c r="AJ58" s="400">
        <f t="shared" si="6"/>
        <v>8</v>
      </c>
      <c r="AL58" s="420">
        <f t="shared" si="7"/>
        <v>3</v>
      </c>
      <c r="AM58" s="421">
        <f t="shared" si="8"/>
        <v>6.9333333333333336</v>
      </c>
    </row>
    <row r="59" spans="1:39" s="396" customFormat="1" ht="58.5" customHeight="1">
      <c r="A59" s="397">
        <v>22</v>
      </c>
      <c r="B59" s="398" t="s">
        <v>287</v>
      </c>
      <c r="C59" s="399" t="s">
        <v>219</v>
      </c>
      <c r="D59" s="399"/>
      <c r="E59" s="399"/>
      <c r="F59" s="399"/>
      <c r="G59" s="400"/>
      <c r="H59" s="400"/>
      <c r="I59" s="400"/>
      <c r="J59" s="400"/>
      <c r="K59" s="400"/>
      <c r="L59" s="400"/>
      <c r="M59" s="400"/>
      <c r="N59" s="400"/>
      <c r="O59" s="400"/>
      <c r="P59" s="400"/>
      <c r="Q59" s="400"/>
      <c r="R59" s="400"/>
      <c r="S59" s="400"/>
      <c r="T59" s="400"/>
      <c r="U59" s="400"/>
      <c r="V59" s="400"/>
      <c r="W59" s="400"/>
      <c r="X59" s="400"/>
      <c r="Y59" s="400"/>
      <c r="Z59" s="400"/>
      <c r="AA59" s="400"/>
      <c r="AB59" s="400"/>
      <c r="AC59" s="400"/>
      <c r="AD59" s="400"/>
      <c r="AE59" s="400"/>
      <c r="AF59" s="400">
        <v>0</v>
      </c>
      <c r="AG59" s="400">
        <v>0</v>
      </c>
      <c r="AH59" s="400">
        <v>0</v>
      </c>
      <c r="AI59" s="401"/>
      <c r="AJ59" s="400">
        <f t="shared" si="6"/>
        <v>0</v>
      </c>
      <c r="AL59" s="420">
        <f t="shared" si="7"/>
        <v>3</v>
      </c>
      <c r="AM59" s="421">
        <f t="shared" si="8"/>
        <v>6.9333333333333336</v>
      </c>
    </row>
    <row r="60" spans="1:39" s="396" customFormat="1" ht="58.5" customHeight="1">
      <c r="A60" s="397">
        <v>23</v>
      </c>
      <c r="B60" s="398" t="s">
        <v>288</v>
      </c>
      <c r="C60" s="399" t="s">
        <v>289</v>
      </c>
      <c r="D60" s="399"/>
      <c r="E60" s="399"/>
      <c r="F60" s="399"/>
      <c r="G60" s="400"/>
      <c r="H60" s="400"/>
      <c r="I60" s="400"/>
      <c r="J60" s="400"/>
      <c r="K60" s="400"/>
      <c r="L60" s="400"/>
      <c r="M60" s="400"/>
      <c r="N60" s="400"/>
      <c r="O60" s="400"/>
      <c r="P60" s="400"/>
      <c r="Q60" s="400"/>
      <c r="R60" s="400"/>
      <c r="S60" s="400"/>
      <c r="T60" s="400"/>
      <c r="U60" s="400"/>
      <c r="V60" s="400"/>
      <c r="W60" s="400"/>
      <c r="X60" s="400"/>
      <c r="Y60" s="400"/>
      <c r="Z60" s="400"/>
      <c r="AA60" s="400"/>
      <c r="AB60" s="400"/>
      <c r="AC60" s="400"/>
      <c r="AD60" s="400"/>
      <c r="AE60" s="400"/>
      <c r="AF60" s="400">
        <v>0</v>
      </c>
      <c r="AG60" s="400">
        <v>0</v>
      </c>
      <c r="AH60" s="400">
        <v>0</v>
      </c>
      <c r="AI60" s="401"/>
      <c r="AJ60" s="400">
        <f t="shared" si="6"/>
        <v>0</v>
      </c>
      <c r="AL60" s="420">
        <f t="shared" si="7"/>
        <v>3</v>
      </c>
      <c r="AM60" s="421">
        <f t="shared" si="8"/>
        <v>6.9333333333333336</v>
      </c>
    </row>
    <row r="61" spans="1:39" s="396" customFormat="1" ht="58.5" customHeight="1">
      <c r="A61" s="397">
        <v>24</v>
      </c>
      <c r="B61" s="398" t="s">
        <v>290</v>
      </c>
      <c r="C61" s="399" t="s">
        <v>231</v>
      </c>
      <c r="D61" s="399"/>
      <c r="E61" s="399"/>
      <c r="F61" s="399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400"/>
      <c r="AB61" s="400"/>
      <c r="AC61" s="400"/>
      <c r="AD61" s="400"/>
      <c r="AE61" s="400"/>
      <c r="AF61" s="400">
        <v>0</v>
      </c>
      <c r="AG61" s="400">
        <v>0</v>
      </c>
      <c r="AH61" s="400">
        <v>0</v>
      </c>
      <c r="AI61" s="401"/>
      <c r="AJ61" s="400">
        <f t="shared" si="6"/>
        <v>0</v>
      </c>
      <c r="AL61" s="420">
        <f t="shared" si="7"/>
        <v>3</v>
      </c>
      <c r="AM61" s="421">
        <f t="shared" si="8"/>
        <v>6.9333333333333336</v>
      </c>
    </row>
    <row r="62" spans="1:39" s="396" customFormat="1" ht="58.5" customHeight="1">
      <c r="A62" s="397">
        <v>25</v>
      </c>
      <c r="B62" s="398" t="s">
        <v>291</v>
      </c>
      <c r="C62" s="399" t="s">
        <v>87</v>
      </c>
      <c r="D62" s="399"/>
      <c r="E62" s="399"/>
      <c r="F62" s="399"/>
      <c r="G62" s="400"/>
      <c r="H62" s="400"/>
      <c r="I62" s="400"/>
      <c r="J62" s="400"/>
      <c r="K62" s="400"/>
      <c r="L62" s="400"/>
      <c r="M62" s="400"/>
      <c r="N62" s="400"/>
      <c r="O62" s="400"/>
      <c r="P62" s="400"/>
      <c r="Q62" s="400"/>
      <c r="R62" s="400"/>
      <c r="S62" s="400"/>
      <c r="T62" s="400"/>
      <c r="U62" s="400"/>
      <c r="V62" s="400"/>
      <c r="W62" s="400"/>
      <c r="X62" s="400"/>
      <c r="Y62" s="400"/>
      <c r="Z62" s="400"/>
      <c r="AA62" s="400"/>
      <c r="AB62" s="400"/>
      <c r="AC62" s="400"/>
      <c r="AD62" s="400"/>
      <c r="AE62" s="400"/>
      <c r="AF62" s="400">
        <v>0</v>
      </c>
      <c r="AG62" s="400">
        <v>0</v>
      </c>
      <c r="AH62" s="400">
        <v>0</v>
      </c>
      <c r="AI62" s="401"/>
      <c r="AJ62" s="400">
        <f t="shared" si="6"/>
        <v>0</v>
      </c>
      <c r="AL62" s="420">
        <f t="shared" si="7"/>
        <v>3</v>
      </c>
      <c r="AM62" s="421">
        <f t="shared" si="8"/>
        <v>6.9333333333333336</v>
      </c>
    </row>
    <row r="63" spans="1:39" s="409" customFormat="1" ht="63.75" customHeight="1">
      <c r="A63" s="404"/>
      <c r="B63" s="405"/>
      <c r="C63" s="406"/>
      <c r="D63" s="406"/>
      <c r="E63" s="406"/>
      <c r="F63" s="407" t="str">
        <f>CONCATENATE("TOTAL"," ","For"," ",B37)</f>
        <v>TOTAL For SECTION-D</v>
      </c>
      <c r="G63" s="408">
        <f>SUBTOTAL(109,G38:G62)</f>
        <v>0</v>
      </c>
      <c r="H63" s="408">
        <f>SUBTOTAL(109,H38:H62)</f>
        <v>0</v>
      </c>
      <c r="I63" s="408">
        <f t="shared" ref="I63:AH63" si="9">SUBTOTAL(109,I38:I62)</f>
        <v>0</v>
      </c>
      <c r="J63" s="408">
        <f t="shared" si="9"/>
        <v>0</v>
      </c>
      <c r="K63" s="408">
        <f t="shared" si="9"/>
        <v>0</v>
      </c>
      <c r="L63" s="408">
        <f t="shared" si="9"/>
        <v>0</v>
      </c>
      <c r="M63" s="408">
        <f t="shared" si="9"/>
        <v>0</v>
      </c>
      <c r="N63" s="408">
        <f t="shared" si="9"/>
        <v>0</v>
      </c>
      <c r="O63" s="408">
        <f t="shared" si="9"/>
        <v>0</v>
      </c>
      <c r="P63" s="408">
        <f t="shared" si="9"/>
        <v>0</v>
      </c>
      <c r="Q63" s="408">
        <f t="shared" si="9"/>
        <v>0</v>
      </c>
      <c r="R63" s="408">
        <f t="shared" si="9"/>
        <v>0</v>
      </c>
      <c r="S63" s="408">
        <f t="shared" si="9"/>
        <v>0</v>
      </c>
      <c r="T63" s="408">
        <f t="shared" si="9"/>
        <v>0</v>
      </c>
      <c r="U63" s="408">
        <f t="shared" si="9"/>
        <v>0</v>
      </c>
      <c r="V63" s="408">
        <f t="shared" si="9"/>
        <v>0</v>
      </c>
      <c r="W63" s="408">
        <f t="shared" si="9"/>
        <v>0</v>
      </c>
      <c r="X63" s="408">
        <f t="shared" si="9"/>
        <v>0</v>
      </c>
      <c r="Y63" s="408">
        <f t="shared" si="9"/>
        <v>0</v>
      </c>
      <c r="Z63" s="408">
        <f t="shared" si="9"/>
        <v>0</v>
      </c>
      <c r="AA63" s="408">
        <f t="shared" si="9"/>
        <v>0</v>
      </c>
      <c r="AB63" s="408">
        <f t="shared" si="9"/>
        <v>0</v>
      </c>
      <c r="AC63" s="408">
        <f t="shared" si="9"/>
        <v>0</v>
      </c>
      <c r="AD63" s="408">
        <f t="shared" si="9"/>
        <v>0</v>
      </c>
      <c r="AE63" s="408">
        <f t="shared" si="9"/>
        <v>0</v>
      </c>
      <c r="AF63" s="408">
        <f t="shared" si="9"/>
        <v>368</v>
      </c>
      <c r="AG63" s="408">
        <f t="shared" si="9"/>
        <v>368</v>
      </c>
      <c r="AH63" s="408">
        <f t="shared" si="9"/>
        <v>368</v>
      </c>
      <c r="AI63" s="408"/>
      <c r="AJ63" s="400"/>
      <c r="AL63" s="420"/>
    </row>
    <row r="64" spans="1:39" s="409" customFormat="1" ht="82.5" customHeight="1">
      <c r="A64" s="404"/>
      <c r="B64" s="405"/>
      <c r="C64" s="406"/>
      <c r="D64" s="406"/>
      <c r="E64" s="406"/>
      <c r="F64" s="407" t="s">
        <v>292</v>
      </c>
      <c r="G64" s="408">
        <f>SUBTOTAL(109,G11:G63)</f>
        <v>0</v>
      </c>
      <c r="H64" s="408">
        <f t="shared" ref="H64:AH64" si="10">SUBTOTAL(109,H11:H63)</f>
        <v>0</v>
      </c>
      <c r="I64" s="408">
        <f t="shared" si="10"/>
        <v>0</v>
      </c>
      <c r="J64" s="408">
        <f t="shared" si="10"/>
        <v>0</v>
      </c>
      <c r="K64" s="408">
        <f t="shared" si="10"/>
        <v>0</v>
      </c>
      <c r="L64" s="408">
        <f t="shared" si="10"/>
        <v>0</v>
      </c>
      <c r="M64" s="408">
        <f t="shared" si="10"/>
        <v>0</v>
      </c>
      <c r="N64" s="408">
        <f t="shared" si="10"/>
        <v>0</v>
      </c>
      <c r="O64" s="408">
        <f t="shared" si="10"/>
        <v>0</v>
      </c>
      <c r="P64" s="408">
        <f t="shared" si="10"/>
        <v>0</v>
      </c>
      <c r="Q64" s="408">
        <f t="shared" si="10"/>
        <v>0</v>
      </c>
      <c r="R64" s="408">
        <f t="shared" si="10"/>
        <v>0</v>
      </c>
      <c r="S64" s="408">
        <f t="shared" si="10"/>
        <v>0</v>
      </c>
      <c r="T64" s="408">
        <f t="shared" si="10"/>
        <v>0</v>
      </c>
      <c r="U64" s="408">
        <f t="shared" si="10"/>
        <v>0</v>
      </c>
      <c r="V64" s="408">
        <f t="shared" si="10"/>
        <v>0</v>
      </c>
      <c r="W64" s="408">
        <f t="shared" si="10"/>
        <v>0</v>
      </c>
      <c r="X64" s="408">
        <f t="shared" si="10"/>
        <v>0</v>
      </c>
      <c r="Y64" s="408">
        <f t="shared" si="10"/>
        <v>0</v>
      </c>
      <c r="Z64" s="408">
        <f t="shared" si="10"/>
        <v>0</v>
      </c>
      <c r="AA64" s="408">
        <f t="shared" si="10"/>
        <v>0</v>
      </c>
      <c r="AB64" s="408">
        <f t="shared" si="10"/>
        <v>0</v>
      </c>
      <c r="AC64" s="408">
        <f t="shared" si="10"/>
        <v>0</v>
      </c>
      <c r="AD64" s="408">
        <f t="shared" si="10"/>
        <v>0</v>
      </c>
      <c r="AE64" s="408">
        <f t="shared" si="10"/>
        <v>0</v>
      </c>
      <c r="AF64" s="408">
        <f t="shared" si="10"/>
        <v>492</v>
      </c>
      <c r="AG64" s="408">
        <f t="shared" si="10"/>
        <v>492</v>
      </c>
      <c r="AH64" s="408">
        <f t="shared" si="10"/>
        <v>492</v>
      </c>
      <c r="AI64" s="408"/>
      <c r="AJ64" s="400"/>
      <c r="AL64" s="420"/>
    </row>
    <row r="65" spans="1:38" s="165" customFormat="1" ht="45" customHeight="1">
      <c r="A65" s="183"/>
      <c r="B65" s="198"/>
      <c r="C65" s="182"/>
      <c r="D65" s="182"/>
      <c r="E65" s="182"/>
      <c r="F65" s="199"/>
      <c r="G65" s="200"/>
      <c r="H65" s="414"/>
      <c r="I65" s="414"/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414"/>
      <c r="W65" s="414"/>
      <c r="X65" s="414"/>
      <c r="Y65" s="414"/>
      <c r="Z65" s="414"/>
      <c r="AA65" s="414"/>
      <c r="AB65" s="414"/>
      <c r="AC65" s="414"/>
      <c r="AD65" s="414"/>
      <c r="AE65" s="414"/>
      <c r="AF65" s="414"/>
      <c r="AG65" s="414"/>
      <c r="AH65" s="414"/>
      <c r="AI65" s="414"/>
      <c r="AJ65" s="201"/>
      <c r="AL65" s="229"/>
    </row>
    <row r="66" spans="1:38" s="165" customFormat="1" ht="45" customHeight="1">
      <c r="A66" s="183"/>
      <c r="B66" s="410"/>
      <c r="C66" s="182"/>
      <c r="D66" s="182"/>
      <c r="E66" s="182"/>
      <c r="F66" s="182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L66" s="229"/>
    </row>
    <row r="67" spans="1:38" s="165" customFormat="1" ht="45" customHeight="1">
      <c r="A67" s="183"/>
      <c r="B67" s="410"/>
      <c r="C67" s="182"/>
      <c r="D67" s="182"/>
      <c r="E67" s="182"/>
      <c r="F67" s="182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L67" s="229"/>
    </row>
    <row r="68" spans="1:38" s="165" customFormat="1" ht="45" customHeight="1">
      <c r="A68" s="183"/>
      <c r="B68" s="410"/>
      <c r="C68" s="182"/>
      <c r="D68" s="182"/>
      <c r="E68" s="182"/>
      <c r="F68" s="182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L68" s="229"/>
    </row>
    <row r="69" spans="1:38" s="165" customFormat="1" ht="45" customHeight="1">
      <c r="A69" s="183"/>
      <c r="B69" s="410"/>
      <c r="C69" s="182"/>
      <c r="D69" s="182"/>
      <c r="E69" s="182"/>
      <c r="F69" s="182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L69" s="229"/>
    </row>
    <row r="70" spans="1:38" s="165" customFormat="1" ht="45" customHeight="1">
      <c r="A70" s="183"/>
      <c r="B70" s="410"/>
      <c r="C70" s="182"/>
      <c r="D70" s="182"/>
      <c r="E70" s="182"/>
      <c r="F70" s="182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203"/>
      <c r="AA70" s="203"/>
      <c r="AB70" s="203"/>
      <c r="AC70" s="203"/>
      <c r="AD70" s="203"/>
      <c r="AE70" s="203"/>
      <c r="AF70" s="203"/>
      <c r="AG70" s="203"/>
      <c r="AH70" s="203"/>
      <c r="AI70" s="203"/>
      <c r="AJ70" s="203"/>
      <c r="AL70" s="229"/>
    </row>
    <row r="71" spans="1:38" s="165" customFormat="1" ht="45" customHeight="1">
      <c r="A71" s="183"/>
      <c r="B71" s="410"/>
      <c r="C71" s="182"/>
      <c r="D71" s="182"/>
      <c r="E71" s="182"/>
      <c r="F71" s="182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3"/>
      <c r="AH71" s="203"/>
      <c r="AI71" s="203"/>
      <c r="AJ71" s="203"/>
      <c r="AL71" s="229"/>
    </row>
    <row r="72" spans="1:38" s="165" customFormat="1" ht="45" customHeight="1">
      <c r="A72" s="183"/>
      <c r="B72" s="410"/>
      <c r="C72" s="182"/>
      <c r="D72" s="182"/>
      <c r="E72" s="182"/>
      <c r="F72" s="182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203"/>
      <c r="AB72" s="203"/>
      <c r="AC72" s="203"/>
      <c r="AD72" s="203"/>
      <c r="AE72" s="203"/>
      <c r="AF72" s="203"/>
      <c r="AG72" s="203"/>
      <c r="AH72" s="203"/>
      <c r="AI72" s="203"/>
      <c r="AJ72" s="203"/>
      <c r="AL72" s="229"/>
    </row>
    <row r="73" spans="1:38" s="165" customFormat="1" ht="45" customHeight="1">
      <c r="A73" s="183"/>
      <c r="B73" s="410"/>
      <c r="C73" s="182"/>
      <c r="D73" s="182"/>
      <c r="E73" s="182"/>
      <c r="F73" s="182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3"/>
      <c r="AH73" s="203"/>
      <c r="AI73" s="203"/>
      <c r="AJ73" s="203"/>
      <c r="AL73" s="229"/>
    </row>
    <row r="74" spans="1:38" s="165" customFormat="1" ht="45" customHeight="1">
      <c r="A74" s="183"/>
      <c r="B74" s="410"/>
      <c r="C74" s="182"/>
      <c r="D74" s="182"/>
      <c r="E74" s="182"/>
      <c r="F74" s="182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L74" s="229"/>
    </row>
    <row r="75" spans="1:38" s="165" customFormat="1" ht="45" customHeight="1">
      <c r="A75" s="183"/>
      <c r="B75" s="410"/>
      <c r="C75" s="182"/>
      <c r="D75" s="182"/>
      <c r="E75" s="182"/>
      <c r="F75" s="182"/>
      <c r="G75" s="203"/>
      <c r="H75" s="203"/>
      <c r="I75" s="203"/>
      <c r="J75" s="203"/>
      <c r="K75" s="203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L75" s="229"/>
    </row>
    <row r="76" spans="1:38" s="165" customFormat="1" ht="45" customHeight="1">
      <c r="A76" s="183"/>
      <c r="B76" s="410"/>
      <c r="C76" s="182"/>
      <c r="D76" s="182"/>
      <c r="E76" s="182"/>
      <c r="F76" s="182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L76" s="229"/>
    </row>
    <row r="77" spans="1:38" s="165" customFormat="1" ht="45" customHeight="1">
      <c r="A77" s="183"/>
      <c r="B77" s="410"/>
      <c r="C77" s="182"/>
      <c r="D77" s="182"/>
      <c r="E77" s="182"/>
      <c r="F77" s="182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L77" s="229"/>
    </row>
    <row r="78" spans="1:38" s="165" customFormat="1" ht="45" customHeight="1">
      <c r="A78" s="183"/>
      <c r="B78" s="410"/>
      <c r="C78" s="182"/>
      <c r="D78" s="182"/>
      <c r="E78" s="182"/>
      <c r="F78" s="182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L78" s="229"/>
    </row>
    <row r="79" spans="1:38" s="165" customFormat="1" ht="45" customHeight="1">
      <c r="A79" s="183"/>
      <c r="B79" s="410"/>
      <c r="C79" s="182"/>
      <c r="D79" s="182"/>
      <c r="E79" s="182"/>
      <c r="F79" s="182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L79" s="229"/>
    </row>
    <row r="80" spans="1:38" s="165" customFormat="1" ht="45" customHeight="1">
      <c r="A80" s="183"/>
      <c r="B80" s="410"/>
      <c r="C80" s="182"/>
      <c r="D80" s="182"/>
      <c r="E80" s="182"/>
      <c r="F80" s="182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L80" s="229"/>
    </row>
    <row r="81" spans="1:38" s="165" customFormat="1" ht="45" customHeight="1">
      <c r="A81" s="183"/>
      <c r="B81" s="410"/>
      <c r="C81" s="182"/>
      <c r="D81" s="182"/>
      <c r="E81" s="182"/>
      <c r="F81" s="182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L81" s="229"/>
    </row>
    <row r="82" spans="1:38" s="165" customFormat="1" ht="45" customHeight="1">
      <c r="A82" s="183"/>
      <c r="B82" s="410"/>
      <c r="C82" s="182"/>
      <c r="D82" s="182"/>
      <c r="E82" s="182"/>
      <c r="F82" s="182"/>
      <c r="G82" s="203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L82" s="229"/>
    </row>
    <row r="83" spans="1:38" s="165" customFormat="1" ht="45" customHeight="1">
      <c r="A83" s="183"/>
      <c r="B83" s="410"/>
      <c r="C83" s="182"/>
      <c r="D83" s="182"/>
      <c r="E83" s="182"/>
      <c r="F83" s="182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L83" s="229"/>
    </row>
    <row r="84" spans="1:38" s="165" customFormat="1" ht="45" customHeight="1">
      <c r="A84" s="183"/>
      <c r="B84" s="410"/>
      <c r="C84" s="182"/>
      <c r="D84" s="182"/>
      <c r="E84" s="182"/>
      <c r="F84" s="182"/>
      <c r="G84" s="203"/>
      <c r="H84" s="203"/>
      <c r="I84" s="203"/>
      <c r="J84" s="203"/>
      <c r="K84" s="203"/>
      <c r="L84" s="203"/>
      <c r="M84" s="203"/>
      <c r="N84" s="203"/>
      <c r="O84" s="203"/>
      <c r="P84" s="203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L84" s="229"/>
    </row>
    <row r="85" spans="1:38" s="165" customFormat="1" ht="45" customHeight="1">
      <c r="A85" s="183"/>
      <c r="B85" s="410"/>
      <c r="C85" s="182"/>
      <c r="D85" s="182"/>
      <c r="E85" s="182"/>
      <c r="F85" s="182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L85" s="229"/>
    </row>
    <row r="86" spans="1:38" s="165" customFormat="1" ht="45" customHeight="1">
      <c r="A86" s="183"/>
      <c r="B86" s="410"/>
      <c r="C86" s="182"/>
      <c r="D86" s="182"/>
      <c r="E86" s="182"/>
      <c r="F86" s="182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L86" s="229"/>
    </row>
    <row r="87" spans="1:38" s="165" customFormat="1" ht="45" customHeight="1">
      <c r="A87" s="183"/>
      <c r="B87" s="410"/>
      <c r="C87" s="182"/>
      <c r="D87" s="182"/>
      <c r="E87" s="182"/>
      <c r="F87" s="182"/>
      <c r="G87" s="203"/>
      <c r="H87" s="203"/>
      <c r="I87" s="203"/>
      <c r="J87" s="203"/>
      <c r="K87" s="203"/>
      <c r="L87" s="203"/>
      <c r="M87" s="203"/>
      <c r="N87" s="203"/>
      <c r="O87" s="203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L87" s="229"/>
    </row>
    <row r="88" spans="1:38" s="165" customFormat="1" ht="45" customHeight="1">
      <c r="A88" s="183"/>
      <c r="B88" s="410"/>
      <c r="C88" s="182"/>
      <c r="D88" s="182"/>
      <c r="E88" s="182"/>
      <c r="F88" s="182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L88" s="229"/>
    </row>
    <row r="89" spans="1:38" s="165" customFormat="1" ht="45" customHeight="1">
      <c r="A89" s="183"/>
      <c r="B89" s="410"/>
      <c r="C89" s="182"/>
      <c r="D89" s="182"/>
      <c r="E89" s="182"/>
      <c r="F89" s="182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L89" s="229"/>
    </row>
    <row r="90" spans="1:38" s="165" customFormat="1" ht="45" customHeight="1">
      <c r="A90" s="183"/>
      <c r="B90" s="410"/>
      <c r="C90" s="182"/>
      <c r="D90" s="182"/>
      <c r="E90" s="182"/>
      <c r="F90" s="182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L90" s="229"/>
    </row>
    <row r="91" spans="1:38" s="165" customFormat="1" ht="45" customHeight="1">
      <c r="A91" s="183"/>
      <c r="B91" s="410"/>
      <c r="C91" s="182"/>
      <c r="D91" s="182"/>
      <c r="E91" s="182"/>
      <c r="F91" s="182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L91" s="229"/>
    </row>
    <row r="92" spans="1:38" s="165" customFormat="1" ht="45" customHeight="1">
      <c r="A92" s="183"/>
      <c r="B92" s="410"/>
      <c r="C92" s="182"/>
      <c r="D92" s="182"/>
      <c r="E92" s="182"/>
      <c r="F92" s="182"/>
      <c r="G92" s="203"/>
      <c r="H92" s="203"/>
      <c r="I92" s="203"/>
      <c r="J92" s="203"/>
      <c r="K92" s="203"/>
      <c r="L92" s="203"/>
      <c r="M92" s="203"/>
      <c r="N92" s="203"/>
      <c r="O92" s="203"/>
      <c r="P92" s="203"/>
      <c r="Q92" s="203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L92" s="229"/>
    </row>
    <row r="93" spans="1:38" s="165" customFormat="1" ht="45" customHeight="1">
      <c r="A93" s="183"/>
      <c r="B93" s="410"/>
      <c r="C93" s="182"/>
      <c r="D93" s="182"/>
      <c r="E93" s="182"/>
      <c r="F93" s="182"/>
      <c r="G93" s="203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L93" s="229"/>
    </row>
    <row r="94" spans="1:38" s="165" customFormat="1" ht="45" customHeight="1">
      <c r="A94" s="183"/>
      <c r="B94" s="410"/>
      <c r="C94" s="182"/>
      <c r="D94" s="182"/>
      <c r="E94" s="182"/>
      <c r="F94" s="182"/>
      <c r="G94" s="203"/>
      <c r="H94" s="203"/>
      <c r="I94" s="203"/>
      <c r="J94" s="203"/>
      <c r="K94" s="203"/>
      <c r="L94" s="203"/>
      <c r="M94" s="203"/>
      <c r="N94" s="203"/>
      <c r="O94" s="203"/>
      <c r="P94" s="203"/>
      <c r="Q94" s="203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L94" s="229"/>
    </row>
    <row r="95" spans="1:38" s="165" customFormat="1" ht="45" customHeight="1">
      <c r="A95" s="183"/>
      <c r="B95" s="410"/>
      <c r="C95" s="182"/>
      <c r="D95" s="182"/>
      <c r="E95" s="182"/>
      <c r="F95" s="182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L95" s="229"/>
    </row>
    <row r="96" spans="1:38" s="165" customFormat="1" ht="45" customHeight="1">
      <c r="A96" s="183"/>
      <c r="B96" s="410"/>
      <c r="C96" s="182"/>
      <c r="D96" s="182"/>
      <c r="E96" s="182"/>
      <c r="F96" s="182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203"/>
      <c r="AA96" s="203"/>
      <c r="AB96" s="203"/>
      <c r="AC96" s="203"/>
      <c r="AD96" s="203"/>
      <c r="AE96" s="203"/>
      <c r="AF96" s="203"/>
      <c r="AG96" s="203"/>
      <c r="AH96" s="203"/>
      <c r="AI96" s="203"/>
      <c r="AJ96" s="203"/>
      <c r="AL96" s="229"/>
    </row>
    <row r="97" spans="1:38" s="165" customFormat="1" ht="45" customHeight="1">
      <c r="A97" s="183"/>
      <c r="B97" s="410"/>
      <c r="C97" s="182"/>
      <c r="D97" s="182"/>
      <c r="E97" s="182"/>
      <c r="F97" s="182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L97" s="229"/>
    </row>
    <row r="98" spans="1:38" s="165" customFormat="1" ht="45" customHeight="1">
      <c r="A98" s="183"/>
      <c r="B98" s="410"/>
      <c r="C98" s="182"/>
      <c r="D98" s="182"/>
      <c r="E98" s="182"/>
      <c r="F98" s="182"/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203"/>
      <c r="T98" s="203"/>
      <c r="U98" s="203"/>
      <c r="V98" s="203"/>
      <c r="W98" s="203"/>
      <c r="X98" s="203"/>
      <c r="Y98" s="203"/>
      <c r="Z98" s="203"/>
      <c r="AA98" s="203"/>
      <c r="AB98" s="203"/>
      <c r="AC98" s="203"/>
      <c r="AD98" s="203"/>
      <c r="AE98" s="203"/>
      <c r="AF98" s="203"/>
      <c r="AG98" s="203"/>
      <c r="AH98" s="203"/>
      <c r="AI98" s="203"/>
      <c r="AJ98" s="203"/>
      <c r="AL98" s="229"/>
    </row>
    <row r="99" spans="1:38" s="165" customFormat="1" ht="45" customHeight="1">
      <c r="A99" s="183"/>
      <c r="B99" s="410"/>
      <c r="C99" s="182"/>
      <c r="D99" s="182"/>
      <c r="E99" s="182"/>
      <c r="F99" s="182"/>
      <c r="G99" s="203"/>
      <c r="H99" s="203"/>
      <c r="I99" s="203"/>
      <c r="J99" s="203"/>
      <c r="K99" s="203"/>
      <c r="L99" s="203"/>
      <c r="M99" s="203"/>
      <c r="N99" s="203"/>
      <c r="O99" s="203"/>
      <c r="P99" s="203"/>
      <c r="Q99" s="203"/>
      <c r="R99" s="203"/>
      <c r="S99" s="203"/>
      <c r="T99" s="203"/>
      <c r="U99" s="203"/>
      <c r="V99" s="203"/>
      <c r="W99" s="203"/>
      <c r="X99" s="203"/>
      <c r="Y99" s="203"/>
      <c r="Z99" s="203"/>
      <c r="AA99" s="203"/>
      <c r="AB99" s="203"/>
      <c r="AC99" s="203"/>
      <c r="AD99" s="203"/>
      <c r="AE99" s="203"/>
      <c r="AF99" s="203"/>
      <c r="AG99" s="203"/>
      <c r="AH99" s="203"/>
      <c r="AI99" s="203"/>
      <c r="AJ99" s="203"/>
      <c r="AL99" s="229"/>
    </row>
    <row r="100" spans="1:38" s="165" customFormat="1" ht="45" customHeight="1">
      <c r="A100" s="183"/>
      <c r="B100" s="410"/>
      <c r="C100" s="182"/>
      <c r="D100" s="182"/>
      <c r="E100" s="182"/>
      <c r="F100" s="182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L100" s="229"/>
    </row>
    <row r="101" spans="1:38" s="165" customFormat="1" ht="45" customHeight="1">
      <c r="A101" s="183"/>
      <c r="B101" s="410"/>
      <c r="C101" s="182"/>
      <c r="D101" s="182"/>
      <c r="E101" s="182"/>
      <c r="F101" s="182"/>
      <c r="G101" s="203"/>
      <c r="H101" s="203"/>
      <c r="I101" s="203"/>
      <c r="J101" s="203"/>
      <c r="K101" s="203"/>
      <c r="L101" s="203"/>
      <c r="M101" s="203"/>
      <c r="N101" s="203"/>
      <c r="O101" s="203"/>
      <c r="P101" s="203"/>
      <c r="Q101" s="203"/>
      <c r="R101" s="203"/>
      <c r="S101" s="203"/>
      <c r="T101" s="203"/>
      <c r="U101" s="203"/>
      <c r="V101" s="203"/>
      <c r="W101" s="203"/>
      <c r="X101" s="203"/>
      <c r="Y101" s="203"/>
      <c r="Z101" s="203"/>
      <c r="AA101" s="203"/>
      <c r="AB101" s="203"/>
      <c r="AC101" s="203"/>
      <c r="AD101" s="203"/>
      <c r="AE101" s="203"/>
      <c r="AF101" s="203"/>
      <c r="AG101" s="203"/>
      <c r="AH101" s="203"/>
      <c r="AI101" s="203"/>
      <c r="AJ101" s="203"/>
      <c r="AL101" s="229"/>
    </row>
    <row r="102" spans="1:38" s="165" customFormat="1" ht="45" customHeight="1">
      <c r="A102" s="183"/>
      <c r="B102" s="410"/>
      <c r="C102" s="182"/>
      <c r="D102" s="182"/>
      <c r="E102" s="182"/>
      <c r="F102" s="182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3"/>
      <c r="V102" s="203"/>
      <c r="W102" s="203"/>
      <c r="X102" s="203"/>
      <c r="Y102" s="203"/>
      <c r="Z102" s="203"/>
      <c r="AA102" s="203"/>
      <c r="AB102" s="203"/>
      <c r="AC102" s="203"/>
      <c r="AD102" s="203"/>
      <c r="AE102" s="203"/>
      <c r="AF102" s="203"/>
      <c r="AG102" s="203"/>
      <c r="AH102" s="203"/>
      <c r="AI102" s="203"/>
      <c r="AJ102" s="203"/>
      <c r="AL102" s="229"/>
    </row>
    <row r="103" spans="1:38" s="165" customFormat="1" ht="45" customHeight="1">
      <c r="A103" s="183"/>
      <c r="B103" s="410"/>
      <c r="C103" s="182"/>
      <c r="D103" s="182"/>
      <c r="E103" s="182"/>
      <c r="F103" s="182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L103" s="229"/>
    </row>
    <row r="104" spans="1:38" s="165" customFormat="1" ht="45" customHeight="1">
      <c r="A104" s="183"/>
      <c r="B104" s="410"/>
      <c r="C104" s="182"/>
      <c r="D104" s="182"/>
      <c r="E104" s="182"/>
      <c r="F104" s="182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203"/>
      <c r="AA104" s="203"/>
      <c r="AB104" s="203"/>
      <c r="AC104" s="203"/>
      <c r="AD104" s="203"/>
      <c r="AE104" s="203"/>
      <c r="AF104" s="203"/>
      <c r="AG104" s="203"/>
      <c r="AH104" s="203"/>
      <c r="AI104" s="203"/>
      <c r="AJ104" s="203"/>
      <c r="AL104" s="229"/>
    </row>
    <row r="105" spans="1:38" s="165" customFormat="1" ht="45" customHeight="1">
      <c r="A105" s="183"/>
      <c r="B105" s="410"/>
      <c r="C105" s="182"/>
      <c r="D105" s="182"/>
      <c r="E105" s="182"/>
      <c r="F105" s="182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L105" s="229"/>
    </row>
    <row r="106" spans="1:38" s="165" customFormat="1" ht="45" customHeight="1">
      <c r="A106" s="183"/>
      <c r="B106" s="410"/>
      <c r="C106" s="182"/>
      <c r="D106" s="182"/>
      <c r="E106" s="182"/>
      <c r="F106" s="182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  <c r="AC106" s="203"/>
      <c r="AD106" s="203"/>
      <c r="AE106" s="203"/>
      <c r="AF106" s="203"/>
      <c r="AG106" s="203"/>
      <c r="AH106" s="203"/>
      <c r="AI106" s="203"/>
      <c r="AJ106" s="203"/>
      <c r="AL106" s="229"/>
    </row>
    <row r="107" spans="1:38" s="165" customFormat="1" ht="45" customHeight="1">
      <c r="A107" s="183"/>
      <c r="B107" s="410"/>
      <c r="C107" s="182"/>
      <c r="D107" s="182"/>
      <c r="E107" s="182"/>
      <c r="F107" s="182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203"/>
      <c r="X107" s="203"/>
      <c r="Y107" s="203"/>
      <c r="Z107" s="203"/>
      <c r="AA107" s="203"/>
      <c r="AB107" s="203"/>
      <c r="AC107" s="203"/>
      <c r="AD107" s="203"/>
      <c r="AE107" s="203"/>
      <c r="AF107" s="203"/>
      <c r="AG107" s="203"/>
      <c r="AH107" s="203"/>
      <c r="AI107" s="203"/>
      <c r="AJ107" s="203"/>
      <c r="AL107" s="229"/>
    </row>
    <row r="108" spans="1:38" s="165" customFormat="1" ht="45" customHeight="1">
      <c r="A108" s="183"/>
      <c r="B108" s="410"/>
      <c r="C108" s="182"/>
      <c r="D108" s="182"/>
      <c r="E108" s="182"/>
      <c r="F108" s="182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203"/>
      <c r="U108" s="203"/>
      <c r="V108" s="203"/>
      <c r="W108" s="203"/>
      <c r="X108" s="203"/>
      <c r="Y108" s="203"/>
      <c r="Z108" s="203"/>
      <c r="AA108" s="203"/>
      <c r="AB108" s="203"/>
      <c r="AC108" s="203"/>
      <c r="AD108" s="203"/>
      <c r="AE108" s="203"/>
      <c r="AF108" s="203"/>
      <c r="AG108" s="203"/>
      <c r="AH108" s="203"/>
      <c r="AI108" s="203"/>
      <c r="AJ108" s="203"/>
      <c r="AL108" s="229"/>
    </row>
    <row r="109" spans="1:38" s="165" customFormat="1" ht="45" customHeight="1">
      <c r="A109" s="183"/>
      <c r="B109" s="410"/>
      <c r="C109" s="182"/>
      <c r="D109" s="182"/>
      <c r="E109" s="182"/>
      <c r="F109" s="182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03"/>
      <c r="AH109" s="203"/>
      <c r="AI109" s="203"/>
      <c r="AJ109" s="203"/>
      <c r="AL109" s="229"/>
    </row>
    <row r="110" spans="1:38" s="165" customFormat="1" ht="45" customHeight="1">
      <c r="A110" s="183"/>
      <c r="B110" s="410"/>
      <c r="C110" s="182"/>
      <c r="D110" s="182"/>
      <c r="E110" s="182"/>
      <c r="F110" s="182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  <c r="AG110" s="203"/>
      <c r="AH110" s="203"/>
      <c r="AI110" s="203"/>
      <c r="AJ110" s="203"/>
      <c r="AL110" s="229"/>
    </row>
    <row r="111" spans="1:38" s="165" customFormat="1" ht="45" customHeight="1">
      <c r="A111" s="183"/>
      <c r="B111" s="410"/>
      <c r="C111" s="182"/>
      <c r="D111" s="182"/>
      <c r="E111" s="182"/>
      <c r="F111" s="182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L111" s="229"/>
    </row>
    <row r="112" spans="1:38" s="165" customFormat="1" ht="20.399999999999999">
      <c r="A112" s="204"/>
      <c r="B112" s="205"/>
      <c r="C112" s="206"/>
      <c r="D112" s="206"/>
      <c r="E112" s="206"/>
      <c r="F112" s="206"/>
      <c r="G112" s="207"/>
      <c r="H112" s="207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7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7"/>
      <c r="AL112" s="229"/>
    </row>
    <row r="113" spans="1:38">
      <c r="A113" s="208"/>
      <c r="B113" s="209"/>
      <c r="C113" s="208"/>
      <c r="D113" s="208"/>
      <c r="E113" s="208"/>
      <c r="F113" s="208"/>
      <c r="G113" s="208"/>
      <c r="H113" s="208"/>
      <c r="I113" s="208"/>
      <c r="J113" s="208"/>
      <c r="K113" s="208"/>
      <c r="L113" s="208"/>
      <c r="M113" s="208"/>
      <c r="N113" s="210"/>
      <c r="O113" s="210"/>
      <c r="P113" s="210"/>
      <c r="Q113" s="210"/>
      <c r="R113" s="210"/>
      <c r="S113" s="210"/>
      <c r="T113" s="210"/>
      <c r="U113" s="208"/>
      <c r="V113" s="208"/>
      <c r="W113" s="208"/>
      <c r="X113" s="208"/>
      <c r="Y113" s="208"/>
      <c r="Z113" s="208"/>
      <c r="AA113" s="210"/>
      <c r="AB113" s="210"/>
      <c r="AC113" s="210"/>
      <c r="AD113" s="210"/>
      <c r="AE113" s="210"/>
      <c r="AF113" s="210"/>
      <c r="AG113" s="210"/>
      <c r="AH113" s="210"/>
      <c r="AI113" s="210"/>
      <c r="AJ113" s="211"/>
    </row>
    <row r="114" spans="1:38" s="165" customFormat="1" ht="15.6">
      <c r="A114" s="215"/>
      <c r="B114" s="216"/>
      <c r="C114" s="217"/>
      <c r="D114" s="217"/>
      <c r="E114" s="217"/>
      <c r="F114" s="217"/>
      <c r="G114" s="215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8"/>
      <c r="AL114" s="229"/>
    </row>
    <row r="115" spans="1:38" s="165" customFormat="1">
      <c r="A115" s="215"/>
      <c r="B115" s="216"/>
      <c r="C115" s="217"/>
      <c r="D115" s="217"/>
      <c r="E115" s="217"/>
      <c r="F115" s="217"/>
      <c r="G115" s="215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7"/>
      <c r="AB115" s="217"/>
      <c r="AC115" s="217"/>
      <c r="AD115" s="217"/>
      <c r="AE115" s="217"/>
      <c r="AF115" s="217"/>
      <c r="AG115" s="217"/>
      <c r="AH115" s="217"/>
      <c r="AI115" s="217"/>
      <c r="AJ115" s="219"/>
      <c r="AL115" s="229"/>
    </row>
    <row r="116" spans="1:38" s="165" customFormat="1">
      <c r="A116" s="215"/>
      <c r="B116" s="216"/>
      <c r="C116" s="217"/>
      <c r="D116" s="217"/>
      <c r="E116" s="217"/>
      <c r="F116" s="217"/>
      <c r="G116" s="215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7"/>
      <c r="AB116" s="217"/>
      <c r="AC116" s="217"/>
      <c r="AD116" s="217"/>
      <c r="AE116" s="217"/>
      <c r="AF116" s="217"/>
      <c r="AG116" s="217"/>
      <c r="AH116" s="217"/>
      <c r="AI116" s="217"/>
      <c r="AJ116" s="219"/>
      <c r="AL116" s="229"/>
    </row>
    <row r="117" spans="1:38" s="165" customFormat="1" ht="15.6">
      <c r="A117" s="215"/>
      <c r="B117" s="220"/>
      <c r="C117" s="413"/>
      <c r="D117" s="413"/>
      <c r="E117" s="413"/>
      <c r="F117" s="413"/>
      <c r="G117" s="413"/>
      <c r="H117" s="413"/>
      <c r="I117" s="413"/>
      <c r="J117" s="413"/>
      <c r="K117" s="413"/>
      <c r="L117" s="413"/>
      <c r="M117" s="413"/>
      <c r="N117" s="413"/>
      <c r="O117" s="413"/>
      <c r="P117" s="413"/>
      <c r="Q117" s="413"/>
      <c r="R117" s="413"/>
      <c r="S117" s="413"/>
      <c r="T117" s="413"/>
      <c r="U117" s="413"/>
      <c r="V117" s="413"/>
      <c r="W117" s="413"/>
      <c r="X117" s="413"/>
      <c r="Y117" s="413"/>
      <c r="Z117" s="413"/>
      <c r="AA117" s="413"/>
      <c r="AB117" s="413"/>
      <c r="AC117" s="413"/>
      <c r="AD117" s="413"/>
      <c r="AE117" s="413"/>
      <c r="AF117" s="413"/>
      <c r="AG117" s="413"/>
      <c r="AH117" s="413"/>
      <c r="AI117" s="413"/>
      <c r="AJ117" s="221"/>
      <c r="AL117" s="229"/>
    </row>
    <row r="118" spans="1:38" s="165" customFormat="1" ht="15.6">
      <c r="A118" s="222"/>
      <c r="B118" s="223"/>
      <c r="C118" s="413"/>
      <c r="D118" s="413"/>
      <c r="E118" s="413"/>
      <c r="F118" s="413"/>
      <c r="G118" s="413"/>
      <c r="H118" s="413"/>
      <c r="I118" s="413"/>
      <c r="J118" s="413"/>
      <c r="K118" s="413"/>
      <c r="L118" s="413"/>
      <c r="M118" s="413"/>
      <c r="N118" s="413"/>
      <c r="O118" s="413"/>
      <c r="P118" s="413"/>
      <c r="Q118" s="413"/>
      <c r="R118" s="413"/>
      <c r="S118" s="413"/>
      <c r="T118" s="413"/>
      <c r="U118" s="413"/>
      <c r="V118" s="413"/>
      <c r="W118" s="413"/>
      <c r="X118" s="413"/>
      <c r="Y118" s="413"/>
      <c r="Z118" s="413"/>
      <c r="AA118" s="413"/>
      <c r="AB118" s="413"/>
      <c r="AC118" s="413"/>
      <c r="AD118" s="413"/>
      <c r="AE118" s="413"/>
      <c r="AF118" s="413"/>
      <c r="AG118" s="413"/>
      <c r="AH118" s="413"/>
      <c r="AI118" s="413"/>
      <c r="AJ118" s="221"/>
      <c r="AL118" s="229"/>
    </row>
    <row r="119" spans="1:38" s="165" customFormat="1" ht="15.6">
      <c r="A119" s="215"/>
      <c r="B119" s="220"/>
      <c r="C119" s="413"/>
      <c r="D119" s="413"/>
      <c r="E119" s="413"/>
      <c r="F119" s="413"/>
      <c r="G119" s="413"/>
      <c r="H119" s="413"/>
      <c r="I119" s="413"/>
      <c r="J119" s="413"/>
      <c r="K119" s="413"/>
      <c r="L119" s="413"/>
      <c r="M119" s="413"/>
      <c r="N119" s="413"/>
      <c r="O119" s="413"/>
      <c r="P119" s="413"/>
      <c r="Q119" s="413"/>
      <c r="R119" s="413"/>
      <c r="S119" s="413"/>
      <c r="T119" s="413"/>
      <c r="U119" s="413"/>
      <c r="V119" s="413"/>
      <c r="W119" s="413"/>
      <c r="X119" s="413"/>
      <c r="Y119" s="413"/>
      <c r="Z119" s="413"/>
      <c r="AA119" s="413"/>
      <c r="AB119" s="413"/>
      <c r="AC119" s="413"/>
      <c r="AD119" s="413"/>
      <c r="AE119" s="413"/>
      <c r="AF119" s="413"/>
      <c r="AG119" s="413"/>
      <c r="AH119" s="413"/>
      <c r="AI119" s="413"/>
      <c r="AJ119" s="221"/>
      <c r="AL119" s="229"/>
    </row>
    <row r="120" spans="1:38" s="165" customFormat="1">
      <c r="A120" s="215"/>
      <c r="B120" s="220"/>
      <c r="C120" s="21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  <c r="AG120" s="215"/>
      <c r="AH120" s="215"/>
      <c r="AI120" s="215"/>
      <c r="AJ120" s="221"/>
      <c r="AL120" s="229"/>
    </row>
    <row r="121" spans="1:38" s="165" customFormat="1" ht="15.6">
      <c r="A121" s="222"/>
      <c r="B121" s="223"/>
      <c r="C121" s="215"/>
      <c r="D121" s="215"/>
      <c r="E121" s="215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15"/>
      <c r="AJ121" s="221"/>
      <c r="AL121" s="229"/>
    </row>
    <row r="122" spans="1:38" s="165" customFormat="1">
      <c r="A122" s="215"/>
      <c r="B122" s="220"/>
      <c r="C122" s="215"/>
      <c r="D122" s="215"/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15"/>
      <c r="AJ122" s="221"/>
      <c r="AL122" s="229"/>
    </row>
    <row r="123" spans="1:38" s="165" customFormat="1" ht="15.6">
      <c r="A123" s="222"/>
      <c r="B123" s="223"/>
      <c r="C123" s="215"/>
      <c r="D123" s="215"/>
      <c r="E123" s="215"/>
      <c r="F123" s="215"/>
      <c r="G123" s="215"/>
      <c r="H123" s="215"/>
      <c r="I123" s="215"/>
      <c r="J123" s="215"/>
      <c r="K123" s="215"/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  <c r="AC123" s="215"/>
      <c r="AD123" s="215"/>
      <c r="AE123" s="215"/>
      <c r="AF123" s="215"/>
      <c r="AG123" s="215"/>
      <c r="AH123" s="215"/>
      <c r="AI123" s="215"/>
      <c r="AJ123" s="221"/>
      <c r="AL123" s="229"/>
    </row>
    <row r="124" spans="1:38" s="165" customFormat="1">
      <c r="A124" s="215"/>
      <c r="B124" s="220"/>
      <c r="C124" s="21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E124" s="215"/>
      <c r="AF124" s="215"/>
      <c r="AG124" s="215"/>
      <c r="AH124" s="215"/>
      <c r="AI124" s="215"/>
      <c r="AJ124" s="221"/>
      <c r="AL124" s="229"/>
    </row>
    <row r="125" spans="1:38" s="165" customFormat="1">
      <c r="A125" s="215"/>
      <c r="B125" s="220"/>
      <c r="C125" s="215"/>
      <c r="D125" s="215"/>
      <c r="E125" s="215"/>
      <c r="F125" s="215"/>
      <c r="G125" s="215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15"/>
      <c r="AJ125" s="221"/>
      <c r="AL125" s="229"/>
    </row>
    <row r="126" spans="1:38" s="165" customFormat="1" ht="15.6">
      <c r="A126" s="222"/>
      <c r="B126" s="223"/>
      <c r="C126" s="215"/>
      <c r="D126" s="215"/>
      <c r="E126" s="215"/>
      <c r="F126" s="215"/>
      <c r="G126" s="215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15"/>
      <c r="AJ126" s="221"/>
      <c r="AL126" s="229"/>
    </row>
    <row r="127" spans="1:38" s="165" customFormat="1">
      <c r="A127" s="215"/>
      <c r="B127" s="220"/>
      <c r="C127" s="21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15"/>
      <c r="AJ127" s="221"/>
      <c r="AL127" s="229"/>
    </row>
    <row r="128" spans="1:38" s="165" customFormat="1">
      <c r="A128" s="215"/>
      <c r="B128" s="220"/>
      <c r="C128" s="215"/>
      <c r="D128" s="215"/>
      <c r="E128" s="215"/>
      <c r="F128" s="215"/>
      <c r="G128" s="215"/>
      <c r="H128" s="215"/>
      <c r="I128" s="215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15"/>
      <c r="AJ128" s="221"/>
      <c r="AL128" s="229"/>
    </row>
    <row r="129" spans="1:38" s="165" customFormat="1">
      <c r="A129" s="215"/>
      <c r="B129" s="220"/>
      <c r="C129" s="215"/>
      <c r="D129" s="215"/>
      <c r="E129" s="215"/>
      <c r="F129" s="215"/>
      <c r="G129" s="215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15"/>
      <c r="AJ129" s="221"/>
      <c r="AL129" s="229"/>
    </row>
    <row r="130" spans="1:38" s="165" customFormat="1">
      <c r="A130" s="215"/>
      <c r="B130" s="220"/>
      <c r="C130" s="21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15"/>
      <c r="AJ130" s="221"/>
      <c r="AL130" s="229"/>
    </row>
    <row r="131" spans="1:38" s="165" customFormat="1">
      <c r="A131" s="215"/>
      <c r="B131" s="220"/>
      <c r="C131" s="21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  <c r="AD131" s="215"/>
      <c r="AE131" s="215"/>
      <c r="AF131" s="215"/>
      <c r="AG131" s="215"/>
      <c r="AH131" s="215"/>
      <c r="AI131" s="215"/>
      <c r="AJ131" s="221"/>
      <c r="AL131" s="229"/>
    </row>
    <row r="132" spans="1:38" s="165" customFormat="1">
      <c r="A132" s="215"/>
      <c r="B132" s="220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215"/>
      <c r="AG132" s="215"/>
      <c r="AH132" s="215"/>
      <c r="AI132" s="215"/>
      <c r="AJ132" s="221"/>
      <c r="AL132" s="229"/>
    </row>
    <row r="133" spans="1:38" s="165" customFormat="1">
      <c r="A133" s="215"/>
      <c r="B133" s="220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15"/>
      <c r="AJ133" s="221"/>
      <c r="AL133" s="229"/>
    </row>
    <row r="134" spans="1:38" s="165" customFormat="1">
      <c r="A134" s="215"/>
      <c r="B134" s="220"/>
      <c r="C134" s="215"/>
      <c r="D134" s="215"/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15"/>
      <c r="AJ134" s="221"/>
      <c r="AL134" s="229"/>
    </row>
    <row r="135" spans="1:38" s="165" customFormat="1">
      <c r="A135" s="215"/>
      <c r="B135" s="220"/>
      <c r="C135" s="215"/>
      <c r="D135" s="215"/>
      <c r="E135" s="215"/>
      <c r="F135" s="215"/>
      <c r="G135" s="215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15"/>
      <c r="AJ135" s="221"/>
      <c r="AL135" s="229"/>
    </row>
    <row r="136" spans="1:38" s="165" customFormat="1">
      <c r="A136" s="215"/>
      <c r="B136" s="220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15"/>
      <c r="AJ136" s="221"/>
      <c r="AL136" s="229"/>
    </row>
    <row r="137" spans="1:38" s="165" customFormat="1">
      <c r="A137" s="215"/>
      <c r="B137" s="220"/>
      <c r="C137" s="215"/>
      <c r="D137" s="215"/>
      <c r="E137" s="215"/>
      <c r="F137" s="215"/>
      <c r="G137" s="215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215"/>
      <c r="AG137" s="215"/>
      <c r="AH137" s="215"/>
      <c r="AI137" s="215"/>
      <c r="AJ137" s="221"/>
      <c r="AL137" s="229"/>
    </row>
    <row r="138" spans="1:38" s="165" customFormat="1">
      <c r="A138" s="215"/>
      <c r="B138" s="220"/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215"/>
      <c r="AI138" s="215"/>
      <c r="AJ138" s="221"/>
      <c r="AL138" s="229"/>
    </row>
    <row r="139" spans="1:38" s="165" customFormat="1">
      <c r="A139" s="215"/>
      <c r="B139" s="220"/>
      <c r="C139" s="215"/>
      <c r="D139" s="215"/>
      <c r="E139" s="215"/>
      <c r="F139" s="215"/>
      <c r="G139" s="215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C139" s="215"/>
      <c r="AD139" s="215"/>
      <c r="AE139" s="215"/>
      <c r="AF139" s="215"/>
      <c r="AG139" s="215"/>
      <c r="AH139" s="215"/>
      <c r="AI139" s="215"/>
      <c r="AJ139" s="221"/>
      <c r="AL139" s="229"/>
    </row>
    <row r="140" spans="1:38" s="165" customFormat="1">
      <c r="A140" s="215"/>
      <c r="B140" s="220"/>
      <c r="C140" s="215"/>
      <c r="D140" s="215"/>
      <c r="E140" s="215"/>
      <c r="F140" s="215"/>
      <c r="G140" s="215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21"/>
      <c r="AL140" s="229"/>
    </row>
    <row r="141" spans="1:38" s="165" customFormat="1">
      <c r="A141" s="215"/>
      <c r="B141" s="220"/>
      <c r="C141" s="215"/>
      <c r="D141" s="215"/>
      <c r="E141" s="215"/>
      <c r="F141" s="215"/>
      <c r="G141" s="215"/>
      <c r="H141" s="215"/>
      <c r="I141" s="215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15"/>
      <c r="AJ141" s="221"/>
      <c r="AL141" s="229"/>
    </row>
    <row r="142" spans="1:38" s="165" customFormat="1">
      <c r="A142" s="215"/>
      <c r="B142" s="220"/>
      <c r="C142" s="215"/>
      <c r="D142" s="215"/>
      <c r="E142" s="215"/>
      <c r="F142" s="215"/>
      <c r="G142" s="215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15"/>
      <c r="AJ142" s="221"/>
      <c r="AL142" s="229"/>
    </row>
    <row r="143" spans="1:38" s="165" customFormat="1">
      <c r="A143" s="215"/>
      <c r="B143" s="209"/>
      <c r="C143" s="215"/>
      <c r="D143" s="215"/>
      <c r="E143" s="215"/>
      <c r="F143" s="215"/>
      <c r="G143" s="215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  <c r="AC143" s="215"/>
      <c r="AD143" s="215"/>
      <c r="AE143" s="215"/>
      <c r="AF143" s="215"/>
      <c r="AG143" s="215"/>
      <c r="AH143" s="215"/>
      <c r="AI143" s="215"/>
      <c r="AJ143" s="221"/>
      <c r="AL143" s="229"/>
    </row>
    <row r="144" spans="1:38" s="165" customFormat="1">
      <c r="A144" s="215"/>
      <c r="B144" s="220"/>
      <c r="C144" s="21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  <c r="AC144" s="215"/>
      <c r="AD144" s="215"/>
      <c r="AE144" s="215"/>
      <c r="AF144" s="215"/>
      <c r="AG144" s="215"/>
      <c r="AH144" s="215"/>
      <c r="AI144" s="215"/>
      <c r="AJ144" s="221"/>
      <c r="AL144" s="229"/>
    </row>
    <row r="145" spans="1:38" s="165" customFormat="1">
      <c r="A145" s="215"/>
      <c r="B145" s="220"/>
      <c r="C145" s="215"/>
      <c r="D145" s="215"/>
      <c r="E145" s="215"/>
      <c r="F145" s="215"/>
      <c r="G145" s="215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  <c r="AC145" s="215"/>
      <c r="AD145" s="215"/>
      <c r="AE145" s="215"/>
      <c r="AF145" s="215"/>
      <c r="AG145" s="215"/>
      <c r="AH145" s="215"/>
      <c r="AI145" s="215"/>
      <c r="AJ145" s="221"/>
      <c r="AL145" s="229"/>
    </row>
    <row r="146" spans="1:38" s="165" customFormat="1" ht="15.6">
      <c r="A146" s="224"/>
      <c r="B146" s="225"/>
      <c r="C146" s="226"/>
      <c r="D146" s="226"/>
      <c r="E146" s="226"/>
      <c r="F146" s="226"/>
      <c r="G146" s="226"/>
      <c r="H146" s="226"/>
      <c r="I146" s="226"/>
      <c r="J146" s="226"/>
      <c r="K146" s="226"/>
      <c r="L146" s="226"/>
      <c r="M146" s="226"/>
      <c r="N146" s="226"/>
      <c r="O146" s="226"/>
      <c r="P146" s="226"/>
      <c r="Q146" s="226"/>
      <c r="R146" s="226"/>
      <c r="S146" s="226"/>
      <c r="T146" s="226"/>
      <c r="U146" s="226"/>
      <c r="V146" s="226"/>
      <c r="W146" s="226"/>
      <c r="X146" s="226"/>
      <c r="Y146" s="226"/>
      <c r="Z146" s="226"/>
      <c r="AA146" s="226"/>
      <c r="AB146" s="226"/>
      <c r="AC146" s="226"/>
      <c r="AD146" s="226"/>
      <c r="AE146" s="226"/>
      <c r="AF146" s="226"/>
      <c r="AG146" s="226"/>
      <c r="AH146" s="226"/>
      <c r="AI146" s="226"/>
      <c r="AJ146" s="224"/>
      <c r="AL146" s="229"/>
    </row>
    <row r="147" spans="1:38" s="165" customFormat="1">
      <c r="A147" s="215"/>
      <c r="B147" s="220"/>
      <c r="C147" s="215"/>
      <c r="D147" s="215"/>
      <c r="E147" s="215"/>
      <c r="F147" s="215"/>
      <c r="G147" s="215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5"/>
      <c r="AF147" s="215"/>
      <c r="AG147" s="215"/>
      <c r="AH147" s="215"/>
      <c r="AI147" s="215"/>
      <c r="AJ147" s="221"/>
      <c r="AL147" s="229"/>
    </row>
    <row r="148" spans="1:38" s="165" customFormat="1">
      <c r="A148" s="215"/>
      <c r="B148" s="220"/>
      <c r="C148" s="215"/>
      <c r="D148" s="215"/>
      <c r="E148" s="215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  <c r="AG148" s="215"/>
      <c r="AH148" s="215"/>
      <c r="AI148" s="215"/>
      <c r="AJ148" s="221"/>
      <c r="AL148" s="229"/>
    </row>
    <row r="149" spans="1:38" s="165" customFormat="1">
      <c r="A149" s="215"/>
      <c r="B149" s="220"/>
      <c r="C149" s="215"/>
      <c r="D149" s="215"/>
      <c r="E149" s="215"/>
      <c r="F149" s="215"/>
      <c r="G149" s="215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  <c r="AG149" s="215"/>
      <c r="AH149" s="215"/>
      <c r="AI149" s="215"/>
      <c r="AJ149" s="221"/>
      <c r="AL149" s="229"/>
    </row>
    <row r="150" spans="1:38" s="165" customFormat="1">
      <c r="A150" s="215"/>
      <c r="B150" s="220"/>
      <c r="C150" s="215"/>
      <c r="D150" s="215"/>
      <c r="E150" s="215"/>
      <c r="F150" s="215"/>
      <c r="G150" s="215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15"/>
      <c r="AJ150" s="221"/>
      <c r="AL150" s="229"/>
    </row>
    <row r="151" spans="1:38" s="165" customFormat="1">
      <c r="A151" s="215"/>
      <c r="B151" s="220"/>
      <c r="C151" s="21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15"/>
      <c r="AJ151" s="221"/>
      <c r="AL151" s="229"/>
    </row>
    <row r="152" spans="1:38" s="165" customFormat="1">
      <c r="A152" s="215"/>
      <c r="B152" s="220"/>
      <c r="C152" s="215"/>
      <c r="D152" s="215"/>
      <c r="E152" s="215"/>
      <c r="F152" s="215"/>
      <c r="G152" s="215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15"/>
      <c r="AJ152" s="221"/>
      <c r="AL152" s="229"/>
    </row>
    <row r="153" spans="1:38" s="165" customFormat="1">
      <c r="A153" s="215"/>
      <c r="B153" s="220"/>
      <c r="C153" s="21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15"/>
      <c r="AJ153" s="221"/>
      <c r="AL153" s="229"/>
    </row>
    <row r="154" spans="1:38" s="165" customFormat="1">
      <c r="A154" s="215"/>
      <c r="B154" s="220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15"/>
      <c r="AJ154" s="221"/>
      <c r="AL154" s="229"/>
    </row>
    <row r="155" spans="1:38" s="165" customFormat="1">
      <c r="A155" s="215"/>
      <c r="B155" s="220"/>
      <c r="C155" s="215"/>
      <c r="D155" s="215"/>
      <c r="E155" s="215"/>
      <c r="F155" s="215"/>
      <c r="G155" s="215"/>
      <c r="H155" s="215"/>
      <c r="I155" s="215"/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15"/>
      <c r="AJ155" s="221"/>
      <c r="AL155" s="229"/>
    </row>
    <row r="156" spans="1:38" s="165" customFormat="1">
      <c r="A156" s="215"/>
      <c r="B156" s="220"/>
      <c r="C156" s="215"/>
      <c r="D156" s="215"/>
      <c r="E156" s="215"/>
      <c r="F156" s="215"/>
      <c r="G156" s="215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15"/>
      <c r="AJ156" s="221"/>
      <c r="AL156" s="229"/>
    </row>
    <row r="157" spans="1:38" s="165" customFormat="1">
      <c r="A157" s="215"/>
      <c r="B157" s="220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15"/>
      <c r="AJ157" s="221"/>
      <c r="AL157" s="229"/>
    </row>
    <row r="158" spans="1:38" s="165" customFormat="1">
      <c r="A158" s="215"/>
      <c r="B158" s="220"/>
      <c r="C158" s="215"/>
      <c r="D158" s="215"/>
      <c r="E158" s="215"/>
      <c r="F158" s="215"/>
      <c r="G158" s="215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5"/>
      <c r="AF158" s="215"/>
      <c r="AG158" s="215"/>
      <c r="AH158" s="215"/>
      <c r="AI158" s="215"/>
      <c r="AJ158" s="221"/>
      <c r="AL158" s="229"/>
    </row>
    <row r="159" spans="1:38" s="165" customFormat="1">
      <c r="A159" s="208"/>
      <c r="B159" s="220"/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  <c r="AD159" s="215"/>
      <c r="AE159" s="215"/>
      <c r="AF159" s="215"/>
      <c r="AG159" s="215"/>
      <c r="AH159" s="215"/>
      <c r="AI159" s="215"/>
      <c r="AJ159" s="221"/>
      <c r="AL159" s="229"/>
    </row>
    <row r="160" spans="1:38" s="165" customFormat="1">
      <c r="A160" s="215"/>
      <c r="B160" s="220"/>
      <c r="C160" s="215"/>
      <c r="D160" s="215"/>
      <c r="E160" s="215"/>
      <c r="F160" s="215"/>
      <c r="G160" s="215"/>
      <c r="H160" s="215"/>
      <c r="I160" s="21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15"/>
      <c r="AJ160" s="221"/>
      <c r="AL160" s="229"/>
    </row>
    <row r="161" spans="1:38" s="165" customFormat="1">
      <c r="A161" s="215"/>
      <c r="B161" s="220"/>
      <c r="C161" s="215"/>
      <c r="D161" s="215"/>
      <c r="E161" s="215"/>
      <c r="F161" s="215"/>
      <c r="G161" s="215"/>
      <c r="H161" s="215"/>
      <c r="I161" s="215"/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  <c r="AD161" s="215"/>
      <c r="AE161" s="215"/>
      <c r="AF161" s="215"/>
      <c r="AG161" s="215"/>
      <c r="AH161" s="215"/>
      <c r="AI161" s="215"/>
      <c r="AJ161" s="221"/>
      <c r="AL161" s="229"/>
    </row>
    <row r="162" spans="1:38" s="165" customFormat="1">
      <c r="A162" s="215"/>
      <c r="B162" s="220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  <c r="AE162" s="215"/>
      <c r="AF162" s="215"/>
      <c r="AG162" s="215"/>
      <c r="AH162" s="215"/>
      <c r="AI162" s="215"/>
      <c r="AJ162" s="221"/>
      <c r="AL162" s="229"/>
    </row>
    <row r="163" spans="1:38" s="165" customFormat="1">
      <c r="A163" s="215"/>
      <c r="B163" s="220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  <c r="AE163" s="215"/>
      <c r="AF163" s="215"/>
      <c r="AG163" s="215"/>
      <c r="AH163" s="215"/>
      <c r="AI163" s="215"/>
      <c r="AJ163" s="221"/>
      <c r="AL163" s="229"/>
    </row>
    <row r="164" spans="1:38" s="165" customFormat="1">
      <c r="A164" s="215"/>
      <c r="B164" s="220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  <c r="AE164" s="215"/>
      <c r="AF164" s="215"/>
      <c r="AG164" s="215"/>
      <c r="AH164" s="215"/>
      <c r="AI164" s="215"/>
      <c r="AJ164" s="221"/>
      <c r="AL164" s="229"/>
    </row>
    <row r="165" spans="1:38" s="165" customFormat="1">
      <c r="A165" s="215"/>
      <c r="B165" s="220"/>
      <c r="C165" s="215"/>
      <c r="D165" s="215"/>
      <c r="E165" s="215"/>
      <c r="F165" s="215"/>
      <c r="G165" s="215"/>
      <c r="H165" s="215"/>
      <c r="I165" s="215"/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  <c r="AC165" s="215"/>
      <c r="AD165" s="215"/>
      <c r="AE165" s="215"/>
      <c r="AF165" s="215"/>
      <c r="AG165" s="215"/>
      <c r="AH165" s="215"/>
      <c r="AI165" s="215"/>
      <c r="AJ165" s="221"/>
      <c r="AL165" s="229"/>
    </row>
    <row r="166" spans="1:38" s="165" customFormat="1">
      <c r="A166" s="215"/>
      <c r="B166" s="220"/>
      <c r="C166" s="215"/>
      <c r="D166" s="215"/>
      <c r="E166" s="215"/>
      <c r="F166" s="215"/>
      <c r="G166" s="215"/>
      <c r="H166" s="215"/>
      <c r="I166" s="215"/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  <c r="AC166" s="215"/>
      <c r="AD166" s="215"/>
      <c r="AE166" s="215"/>
      <c r="AF166" s="215"/>
      <c r="AG166" s="215"/>
      <c r="AH166" s="215"/>
      <c r="AI166" s="215"/>
      <c r="AJ166" s="221"/>
      <c r="AL166" s="229"/>
    </row>
    <row r="167" spans="1:38" s="165" customFormat="1">
      <c r="A167" s="215"/>
      <c r="B167" s="220"/>
      <c r="C167" s="215"/>
      <c r="D167" s="215"/>
      <c r="E167" s="215"/>
      <c r="F167" s="215"/>
      <c r="G167" s="215"/>
      <c r="H167" s="215"/>
      <c r="I167" s="215"/>
      <c r="J167" s="215"/>
      <c r="K167" s="215"/>
      <c r="L167" s="215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  <c r="AC167" s="215"/>
      <c r="AD167" s="215"/>
      <c r="AE167" s="215"/>
      <c r="AF167" s="215"/>
      <c r="AG167" s="215"/>
      <c r="AH167" s="215"/>
      <c r="AI167" s="215"/>
      <c r="AJ167" s="221"/>
      <c r="AL167" s="229"/>
    </row>
    <row r="168" spans="1:38" s="165" customFormat="1">
      <c r="A168" s="215"/>
      <c r="B168" s="220"/>
      <c r="C168" s="215"/>
      <c r="D168" s="215"/>
      <c r="E168" s="215"/>
      <c r="F168" s="215"/>
      <c r="G168" s="215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15"/>
      <c r="AJ168" s="221"/>
      <c r="AL168" s="229"/>
    </row>
    <row r="169" spans="1:38" s="165" customFormat="1">
      <c r="A169" s="215"/>
      <c r="B169" s="220"/>
      <c r="C169" s="215"/>
      <c r="D169" s="215"/>
      <c r="E169" s="215"/>
      <c r="F169" s="215"/>
      <c r="G169" s="215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15"/>
      <c r="AJ169" s="221"/>
      <c r="AL169" s="229"/>
    </row>
    <row r="170" spans="1:38" s="165" customFormat="1">
      <c r="A170" s="215"/>
      <c r="B170" s="220"/>
      <c r="C170" s="215"/>
      <c r="D170" s="215"/>
      <c r="E170" s="215"/>
      <c r="F170" s="215"/>
      <c r="G170" s="215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15"/>
      <c r="AJ170" s="221"/>
      <c r="AL170" s="229"/>
    </row>
    <row r="171" spans="1:38" s="165" customFormat="1">
      <c r="A171" s="215"/>
      <c r="B171" s="220"/>
      <c r="C171" s="215"/>
      <c r="D171" s="215"/>
      <c r="E171" s="215"/>
      <c r="F171" s="215"/>
      <c r="G171" s="215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15"/>
      <c r="AJ171" s="221"/>
      <c r="AL171" s="229"/>
    </row>
    <row r="172" spans="1:38" s="165" customFormat="1">
      <c r="A172" s="215"/>
      <c r="B172" s="220"/>
      <c r="C172" s="215"/>
      <c r="D172" s="215"/>
      <c r="E172" s="215"/>
      <c r="F172" s="215"/>
      <c r="G172" s="215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15"/>
      <c r="AJ172" s="221"/>
      <c r="AL172" s="229"/>
    </row>
    <row r="173" spans="1:38" s="165" customFormat="1">
      <c r="A173" s="215"/>
      <c r="B173" s="220"/>
      <c r="C173" s="215"/>
      <c r="D173" s="215"/>
      <c r="E173" s="215"/>
      <c r="F173" s="215"/>
      <c r="G173" s="215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15"/>
      <c r="AJ173" s="221"/>
      <c r="AL173" s="229"/>
    </row>
    <row r="174" spans="1:38" s="165" customFormat="1">
      <c r="A174" s="215"/>
      <c r="B174" s="220"/>
      <c r="C174" s="215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15"/>
      <c r="AJ174" s="221"/>
      <c r="AL174" s="229"/>
    </row>
    <row r="175" spans="1:38" s="165" customFormat="1">
      <c r="A175" s="215"/>
      <c r="B175" s="220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15"/>
      <c r="AJ175" s="221"/>
      <c r="AL175" s="229"/>
    </row>
    <row r="176" spans="1:38" s="165" customFormat="1">
      <c r="A176" s="215"/>
      <c r="B176" s="220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215"/>
      <c r="AI176" s="215"/>
      <c r="AJ176" s="221"/>
      <c r="AL176" s="229"/>
    </row>
    <row r="177" spans="1:38" s="165" customFormat="1">
      <c r="A177" s="215"/>
      <c r="B177" s="220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215"/>
      <c r="AG177" s="215"/>
      <c r="AH177" s="215"/>
      <c r="AI177" s="215"/>
      <c r="AJ177" s="221"/>
      <c r="AL177" s="229"/>
    </row>
    <row r="178" spans="1:38" s="165" customFormat="1">
      <c r="A178" s="215"/>
      <c r="B178" s="220"/>
      <c r="C178" s="215"/>
      <c r="D178" s="215"/>
      <c r="E178" s="215"/>
      <c r="F178" s="215"/>
      <c r="G178" s="215"/>
      <c r="H178" s="215"/>
      <c r="I178" s="215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  <c r="AD178" s="215"/>
      <c r="AE178" s="215"/>
      <c r="AF178" s="215"/>
      <c r="AG178" s="215"/>
      <c r="AH178" s="215"/>
      <c r="AI178" s="215"/>
      <c r="AJ178" s="221"/>
      <c r="AL178" s="229"/>
    </row>
    <row r="179" spans="1:38" s="165" customFormat="1">
      <c r="A179" s="215"/>
      <c r="B179" s="220"/>
      <c r="C179" s="215"/>
      <c r="D179" s="215"/>
      <c r="E179" s="215"/>
      <c r="F179" s="215"/>
      <c r="G179" s="215"/>
      <c r="H179" s="215"/>
      <c r="I179" s="215"/>
      <c r="J179" s="215"/>
      <c r="K179" s="215"/>
      <c r="L179" s="215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  <c r="AD179" s="215"/>
      <c r="AE179" s="215"/>
      <c r="AF179" s="215"/>
      <c r="AG179" s="215"/>
      <c r="AH179" s="215"/>
      <c r="AI179" s="215"/>
      <c r="AJ179" s="221"/>
      <c r="AL179" s="229"/>
    </row>
    <row r="180" spans="1:38" s="165" customFormat="1">
      <c r="A180" s="215"/>
      <c r="B180" s="220"/>
      <c r="C180" s="21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  <c r="AD180" s="215"/>
      <c r="AE180" s="215"/>
      <c r="AF180" s="215"/>
      <c r="AG180" s="215"/>
      <c r="AH180" s="215"/>
      <c r="AI180" s="215"/>
      <c r="AJ180" s="221"/>
      <c r="AL180" s="229"/>
    </row>
    <row r="181" spans="1:38" s="165" customFormat="1">
      <c r="B181" s="228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  <c r="N181" s="229"/>
      <c r="O181" s="229"/>
      <c r="P181" s="229"/>
      <c r="Q181" s="229"/>
      <c r="R181" s="229"/>
      <c r="S181" s="229"/>
      <c r="T181" s="229"/>
      <c r="U181" s="229"/>
      <c r="V181" s="229"/>
      <c r="W181" s="229"/>
      <c r="X181" s="229"/>
      <c r="Y181" s="229"/>
      <c r="Z181" s="229"/>
      <c r="AA181" s="229"/>
      <c r="AB181" s="229"/>
      <c r="AC181" s="229"/>
      <c r="AD181" s="229"/>
      <c r="AE181" s="229"/>
      <c r="AF181" s="229"/>
      <c r="AG181" s="229"/>
      <c r="AH181" s="229"/>
      <c r="AI181" s="229"/>
      <c r="AL181" s="229"/>
    </row>
    <row r="182" spans="1:38" s="165" customFormat="1">
      <c r="A182" s="215"/>
      <c r="B182" s="220"/>
      <c r="C182" s="215"/>
      <c r="D182" s="215"/>
      <c r="E182" s="215"/>
      <c r="F182" s="215"/>
      <c r="G182" s="215"/>
      <c r="H182" s="215"/>
      <c r="I182" s="215"/>
      <c r="J182" s="215"/>
      <c r="K182" s="215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  <c r="AD182" s="215"/>
      <c r="AE182" s="215"/>
      <c r="AF182" s="215"/>
      <c r="AG182" s="215"/>
      <c r="AH182" s="215"/>
      <c r="AI182" s="215"/>
      <c r="AJ182" s="221"/>
      <c r="AL182" s="229"/>
    </row>
    <row r="183" spans="1:38" s="165" customFormat="1">
      <c r="A183" s="215"/>
      <c r="B183" s="220"/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  <c r="AG183" s="215"/>
      <c r="AH183" s="215"/>
      <c r="AI183" s="215"/>
      <c r="AJ183" s="221"/>
      <c r="AL183" s="229"/>
    </row>
    <row r="184" spans="1:38" s="165" customFormat="1">
      <c r="A184" s="215"/>
      <c r="B184" s="220"/>
      <c r="C184" s="215"/>
      <c r="D184" s="215"/>
      <c r="E184" s="215"/>
      <c r="F184" s="215"/>
      <c r="G184" s="215"/>
      <c r="H184" s="215"/>
      <c r="I184" s="215"/>
      <c r="J184" s="215"/>
      <c r="K184" s="215"/>
      <c r="L184" s="215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  <c r="AD184" s="215"/>
      <c r="AE184" s="215"/>
      <c r="AF184" s="215"/>
      <c r="AG184" s="215"/>
      <c r="AH184" s="215"/>
      <c r="AI184" s="215"/>
      <c r="AJ184" s="221"/>
      <c r="AL184" s="229"/>
    </row>
    <row r="185" spans="1:38" s="165" customFormat="1">
      <c r="A185" s="215"/>
      <c r="B185" s="220"/>
      <c r="C185" s="21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  <c r="AD185" s="215"/>
      <c r="AE185" s="215"/>
      <c r="AF185" s="215"/>
      <c r="AG185" s="215"/>
      <c r="AH185" s="215"/>
      <c r="AI185" s="215"/>
      <c r="AJ185" s="221"/>
      <c r="AL185" s="229"/>
    </row>
    <row r="186" spans="1:38" s="165" customFormat="1">
      <c r="A186" s="215"/>
      <c r="B186" s="220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21"/>
      <c r="AL186" s="229"/>
    </row>
    <row r="187" spans="1:38" s="165" customFormat="1">
      <c r="A187" s="215"/>
      <c r="B187" s="220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  <c r="AC187" s="215"/>
      <c r="AD187" s="215"/>
      <c r="AE187" s="215"/>
      <c r="AF187" s="215"/>
      <c r="AG187" s="215"/>
      <c r="AH187" s="215"/>
      <c r="AI187" s="215"/>
      <c r="AJ187" s="221"/>
      <c r="AL187" s="229"/>
    </row>
    <row r="188" spans="1:38" s="165" customFormat="1">
      <c r="A188" s="215"/>
      <c r="B188" s="220"/>
      <c r="C188" s="215"/>
      <c r="D188" s="215"/>
      <c r="E188" s="215"/>
      <c r="F188" s="215"/>
      <c r="G188" s="215"/>
      <c r="H188" s="215"/>
      <c r="I188" s="215"/>
      <c r="J188" s="215"/>
      <c r="K188" s="215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  <c r="AD188" s="215"/>
      <c r="AE188" s="215"/>
      <c r="AF188" s="215"/>
      <c r="AG188" s="215"/>
      <c r="AH188" s="215"/>
      <c r="AI188" s="215"/>
      <c r="AJ188" s="221"/>
      <c r="AL188" s="229"/>
    </row>
    <row r="189" spans="1:38" s="165" customFormat="1">
      <c r="A189" s="215"/>
      <c r="B189" s="220"/>
      <c r="C189" s="215"/>
      <c r="D189" s="215"/>
      <c r="E189" s="215"/>
      <c r="F189" s="215"/>
      <c r="G189" s="215"/>
      <c r="H189" s="215"/>
      <c r="I189" s="215"/>
      <c r="J189" s="215"/>
      <c r="K189" s="215"/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  <c r="AD189" s="215"/>
      <c r="AE189" s="215"/>
      <c r="AF189" s="215"/>
      <c r="AG189" s="215"/>
      <c r="AH189" s="215"/>
      <c r="AI189" s="215"/>
      <c r="AJ189" s="221"/>
      <c r="AL189" s="229"/>
    </row>
    <row r="190" spans="1:38" s="165" customFormat="1">
      <c r="A190" s="215"/>
      <c r="B190" s="220"/>
      <c r="C190" s="215"/>
      <c r="D190" s="215"/>
      <c r="E190" s="215"/>
      <c r="F190" s="215"/>
      <c r="G190" s="215"/>
      <c r="H190" s="215"/>
      <c r="I190" s="215"/>
      <c r="J190" s="215"/>
      <c r="K190" s="215"/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  <c r="AD190" s="215"/>
      <c r="AE190" s="215"/>
      <c r="AF190" s="215"/>
      <c r="AG190" s="215"/>
      <c r="AH190" s="215"/>
      <c r="AI190" s="215"/>
      <c r="AJ190" s="221"/>
      <c r="AL190" s="229"/>
    </row>
    <row r="191" spans="1:38" s="165" customFormat="1">
      <c r="A191" s="215"/>
      <c r="B191" s="220"/>
      <c r="C191" s="215"/>
      <c r="D191" s="215"/>
      <c r="E191" s="215"/>
      <c r="F191" s="215"/>
      <c r="G191" s="215"/>
      <c r="H191" s="215"/>
      <c r="I191" s="215"/>
      <c r="J191" s="215"/>
      <c r="K191" s="215"/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  <c r="AD191" s="215"/>
      <c r="AE191" s="215"/>
      <c r="AF191" s="215"/>
      <c r="AG191" s="215"/>
      <c r="AH191" s="215"/>
      <c r="AI191" s="215"/>
      <c r="AJ191" s="221"/>
      <c r="AL191" s="229"/>
    </row>
    <row r="192" spans="1:38" s="165" customFormat="1">
      <c r="A192" s="215"/>
      <c r="B192" s="220"/>
      <c r="C192" s="215"/>
      <c r="D192" s="215"/>
      <c r="E192" s="215"/>
      <c r="F192" s="215"/>
      <c r="G192" s="215"/>
      <c r="H192" s="215"/>
      <c r="I192" s="215"/>
      <c r="J192" s="215"/>
      <c r="K192" s="215"/>
      <c r="L192" s="215"/>
      <c r="M192" s="215"/>
      <c r="N192" s="215"/>
      <c r="O192" s="215"/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  <c r="AC192" s="215"/>
      <c r="AD192" s="215"/>
      <c r="AE192" s="215"/>
      <c r="AF192" s="215"/>
      <c r="AG192" s="215"/>
      <c r="AH192" s="215"/>
      <c r="AI192" s="215"/>
      <c r="AJ192" s="221"/>
      <c r="AL192" s="229"/>
    </row>
    <row r="193" spans="1:38" s="165" customFormat="1">
      <c r="A193" s="215"/>
      <c r="B193" s="220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  <c r="AD193" s="215"/>
      <c r="AE193" s="215"/>
      <c r="AF193" s="215"/>
      <c r="AG193" s="215"/>
      <c r="AH193" s="215"/>
      <c r="AI193" s="215"/>
      <c r="AJ193" s="221"/>
      <c r="AL193" s="229"/>
    </row>
    <row r="194" spans="1:38" s="165" customFormat="1">
      <c r="A194" s="215"/>
      <c r="B194" s="220"/>
      <c r="C194" s="215"/>
      <c r="D194" s="215"/>
      <c r="E194" s="215"/>
      <c r="F194" s="215"/>
      <c r="G194" s="215"/>
      <c r="H194" s="215"/>
      <c r="I194" s="215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  <c r="AD194" s="215"/>
      <c r="AE194" s="215"/>
      <c r="AF194" s="215"/>
      <c r="AG194" s="215"/>
      <c r="AH194" s="215"/>
      <c r="AI194" s="215"/>
      <c r="AJ194" s="221"/>
      <c r="AL194" s="229"/>
    </row>
    <row r="195" spans="1:38" s="165" customFormat="1">
      <c r="A195" s="215"/>
      <c r="B195" s="220"/>
      <c r="C195" s="215"/>
      <c r="D195" s="215"/>
      <c r="E195" s="215"/>
      <c r="F195" s="215"/>
      <c r="G195" s="215"/>
      <c r="H195" s="215"/>
      <c r="I195" s="215"/>
      <c r="J195" s="215"/>
      <c r="K195" s="215"/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  <c r="AD195" s="215"/>
      <c r="AE195" s="215"/>
      <c r="AF195" s="215"/>
      <c r="AG195" s="215"/>
      <c r="AH195" s="215"/>
      <c r="AI195" s="215"/>
      <c r="AJ195" s="221"/>
      <c r="AL195" s="229"/>
    </row>
    <row r="196" spans="1:38" s="165" customFormat="1">
      <c r="B196" s="228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  <c r="N196" s="229"/>
      <c r="O196" s="229"/>
      <c r="P196" s="229"/>
      <c r="Q196" s="229"/>
      <c r="R196" s="229"/>
      <c r="S196" s="229"/>
      <c r="T196" s="229"/>
      <c r="U196" s="229"/>
      <c r="V196" s="229"/>
      <c r="W196" s="229"/>
      <c r="X196" s="229"/>
      <c r="Y196" s="229"/>
      <c r="Z196" s="229"/>
      <c r="AA196" s="229"/>
      <c r="AB196" s="229"/>
      <c r="AC196" s="229"/>
      <c r="AD196" s="229"/>
      <c r="AE196" s="229"/>
      <c r="AF196" s="229"/>
      <c r="AG196" s="229"/>
      <c r="AH196" s="229"/>
      <c r="AI196" s="229"/>
      <c r="AL196" s="229"/>
    </row>
    <row r="197" spans="1:38" s="165" customFormat="1">
      <c r="A197" s="215"/>
      <c r="B197" s="220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  <c r="AD197" s="215"/>
      <c r="AE197" s="215"/>
      <c r="AF197" s="215"/>
      <c r="AG197" s="215"/>
      <c r="AH197" s="215"/>
      <c r="AI197" s="215"/>
      <c r="AJ197" s="221"/>
      <c r="AL197" s="229"/>
    </row>
    <row r="198" spans="1:38" s="165" customFormat="1">
      <c r="A198" s="215"/>
      <c r="B198" s="220"/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  <c r="AD198" s="215"/>
      <c r="AE198" s="215"/>
      <c r="AF198" s="215"/>
      <c r="AG198" s="215"/>
      <c r="AH198" s="215"/>
      <c r="AI198" s="215"/>
      <c r="AJ198" s="221"/>
      <c r="AL198" s="229"/>
    </row>
    <row r="199" spans="1:38" s="165" customFormat="1">
      <c r="A199" s="215"/>
      <c r="B199" s="220"/>
      <c r="C199" s="215"/>
      <c r="D199" s="215"/>
      <c r="E199" s="215"/>
      <c r="F199" s="215"/>
      <c r="G199" s="215"/>
      <c r="H199" s="215"/>
      <c r="I199" s="215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  <c r="AD199" s="215"/>
      <c r="AE199" s="215"/>
      <c r="AF199" s="215"/>
      <c r="AG199" s="215"/>
      <c r="AH199" s="215"/>
      <c r="AI199" s="215"/>
      <c r="AJ199" s="221"/>
      <c r="AL199" s="229"/>
    </row>
    <row r="200" spans="1:38" s="165" customFormat="1">
      <c r="A200" s="215"/>
      <c r="B200" s="220"/>
      <c r="C200" s="21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  <c r="AD200" s="215"/>
      <c r="AE200" s="215"/>
      <c r="AF200" s="215"/>
      <c r="AG200" s="215"/>
      <c r="AH200" s="215"/>
      <c r="AI200" s="215"/>
      <c r="AJ200" s="221"/>
      <c r="AL200" s="229"/>
    </row>
    <row r="201" spans="1:38" s="165" customFormat="1">
      <c r="A201" s="215"/>
      <c r="B201" s="220"/>
      <c r="C201" s="215"/>
      <c r="D201" s="215"/>
      <c r="E201" s="215"/>
      <c r="F201" s="215"/>
      <c r="G201" s="215"/>
      <c r="H201" s="215"/>
      <c r="I201" s="215"/>
      <c r="J201" s="215"/>
      <c r="K201" s="215"/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  <c r="AD201" s="215"/>
      <c r="AE201" s="215"/>
      <c r="AF201" s="215"/>
      <c r="AG201" s="215"/>
      <c r="AH201" s="215"/>
      <c r="AI201" s="215"/>
      <c r="AJ201" s="221"/>
      <c r="AL201" s="229"/>
    </row>
    <row r="202" spans="1:38" s="165" customFormat="1">
      <c r="A202" s="215"/>
      <c r="B202" s="220"/>
      <c r="C202" s="215"/>
      <c r="D202" s="215"/>
      <c r="E202" s="215"/>
      <c r="F202" s="215"/>
      <c r="G202" s="215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15"/>
      <c r="AJ202" s="221"/>
      <c r="AL202" s="229"/>
    </row>
    <row r="203" spans="1:38" s="165" customFormat="1">
      <c r="A203" s="215"/>
      <c r="B203" s="220"/>
      <c r="C203" s="215"/>
      <c r="D203" s="215"/>
      <c r="E203" s="215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15"/>
      <c r="AJ203" s="221"/>
      <c r="AL203" s="229"/>
    </row>
    <row r="204" spans="1:38" s="165" customFormat="1">
      <c r="A204" s="215"/>
      <c r="B204" s="220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15"/>
      <c r="AJ204" s="221"/>
      <c r="AL204" s="229"/>
    </row>
    <row r="205" spans="1:38" s="165" customFormat="1">
      <c r="A205" s="215"/>
      <c r="B205" s="220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15"/>
      <c r="AJ205" s="221"/>
      <c r="AL205" s="229"/>
    </row>
    <row r="206" spans="1:38" s="165" customFormat="1">
      <c r="B206" s="228"/>
      <c r="C206" s="229"/>
      <c r="D206" s="229"/>
      <c r="E206" s="229"/>
      <c r="F206" s="229"/>
      <c r="G206" s="229"/>
      <c r="H206" s="229"/>
      <c r="I206" s="229"/>
      <c r="J206" s="229"/>
      <c r="K206" s="229"/>
      <c r="L206" s="229"/>
      <c r="M206" s="229"/>
      <c r="N206" s="229"/>
      <c r="O206" s="229"/>
      <c r="P206" s="229"/>
      <c r="Q206" s="229"/>
      <c r="R206" s="229"/>
      <c r="S206" s="229"/>
      <c r="T206" s="229"/>
      <c r="U206" s="229"/>
      <c r="V206" s="229"/>
      <c r="W206" s="229"/>
      <c r="X206" s="229"/>
      <c r="Y206" s="229"/>
      <c r="Z206" s="229"/>
      <c r="AA206" s="229"/>
      <c r="AB206" s="229"/>
      <c r="AC206" s="229"/>
      <c r="AD206" s="229"/>
      <c r="AE206" s="229"/>
      <c r="AF206" s="229"/>
      <c r="AG206" s="229"/>
      <c r="AH206" s="229"/>
      <c r="AI206" s="229"/>
      <c r="AL206" s="229"/>
    </row>
    <row r="207" spans="1:38" s="165" customFormat="1">
      <c r="A207" s="215"/>
      <c r="B207" s="220"/>
      <c r="C207" s="21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  <c r="AD207" s="215"/>
      <c r="AE207" s="215"/>
      <c r="AF207" s="215"/>
      <c r="AG207" s="215"/>
      <c r="AH207" s="215"/>
      <c r="AI207" s="215"/>
      <c r="AJ207" s="221"/>
      <c r="AL207" s="229"/>
    </row>
    <row r="208" spans="1:38" s="165" customFormat="1">
      <c r="A208" s="215"/>
      <c r="B208" s="220"/>
      <c r="C208" s="215"/>
      <c r="D208" s="215"/>
      <c r="E208" s="215"/>
      <c r="F208" s="215"/>
      <c r="G208" s="215"/>
      <c r="H208" s="215"/>
      <c r="I208" s="215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15"/>
      <c r="AJ208" s="221"/>
      <c r="AL208" s="229"/>
    </row>
    <row r="209" spans="1:38" s="165" customFormat="1">
      <c r="A209" s="215"/>
      <c r="B209" s="220"/>
      <c r="C209" s="215"/>
      <c r="D209" s="215"/>
      <c r="E209" s="215"/>
      <c r="F209" s="215"/>
      <c r="G209" s="215"/>
      <c r="H209" s="215"/>
      <c r="I209" s="215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15"/>
      <c r="AJ209" s="221"/>
      <c r="AL209" s="229"/>
    </row>
    <row r="210" spans="1:38" s="165" customFormat="1">
      <c r="A210" s="215"/>
      <c r="B210" s="220"/>
      <c r="C210" s="21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15"/>
      <c r="AJ210" s="221"/>
      <c r="AL210" s="229"/>
    </row>
    <row r="211" spans="1:38" s="165" customFormat="1">
      <c r="A211" s="215"/>
      <c r="B211" s="220"/>
      <c r="C211" s="21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15"/>
      <c r="AJ211" s="221"/>
      <c r="AL211" s="229"/>
    </row>
    <row r="212" spans="1:38" s="165" customFormat="1">
      <c r="A212" s="215"/>
      <c r="B212" s="220"/>
      <c r="C212" s="215"/>
      <c r="D212" s="215"/>
      <c r="E212" s="215"/>
      <c r="F212" s="215"/>
      <c r="G212" s="215"/>
      <c r="H212" s="215"/>
      <c r="I212" s="215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15"/>
      <c r="AJ212" s="221"/>
      <c r="AL212" s="229"/>
    </row>
    <row r="213" spans="1:38" s="165" customFormat="1">
      <c r="A213" s="215"/>
      <c r="B213" s="220"/>
      <c r="C213" s="215"/>
      <c r="D213" s="215"/>
      <c r="E213" s="215"/>
      <c r="F213" s="215"/>
      <c r="G213" s="215"/>
      <c r="H213" s="215"/>
      <c r="I213" s="215"/>
      <c r="J213" s="215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  <c r="AD213" s="215"/>
      <c r="AE213" s="215"/>
      <c r="AF213" s="215"/>
      <c r="AG213" s="215"/>
      <c r="AH213" s="215"/>
      <c r="AI213" s="215"/>
      <c r="AJ213" s="221"/>
      <c r="AL213" s="229"/>
    </row>
    <row r="214" spans="1:38" s="165" customFormat="1">
      <c r="A214" s="215"/>
      <c r="B214" s="220"/>
      <c r="C214" s="21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15"/>
      <c r="AJ214" s="221"/>
      <c r="AL214" s="229"/>
    </row>
    <row r="215" spans="1:38" s="165" customFormat="1">
      <c r="A215" s="215"/>
      <c r="B215" s="220"/>
      <c r="C215" s="215"/>
      <c r="D215" s="215"/>
      <c r="E215" s="215"/>
      <c r="F215" s="215"/>
      <c r="G215" s="215"/>
      <c r="H215" s="215"/>
      <c r="I215" s="215"/>
      <c r="J215" s="215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15"/>
      <c r="AJ215" s="221"/>
      <c r="AL215" s="229"/>
    </row>
    <row r="216" spans="1:38" s="165" customFormat="1">
      <c r="A216" s="215"/>
      <c r="B216" s="220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  <c r="AD216" s="215"/>
      <c r="AE216" s="215"/>
      <c r="AF216" s="215"/>
      <c r="AG216" s="215"/>
      <c r="AH216" s="215"/>
      <c r="AI216" s="215"/>
      <c r="AJ216" s="221"/>
      <c r="AL216" s="229"/>
    </row>
    <row r="217" spans="1:38" s="165" customFormat="1">
      <c r="A217" s="215"/>
      <c r="B217" s="220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  <c r="AC217" s="215"/>
      <c r="AD217" s="215"/>
      <c r="AE217" s="215"/>
      <c r="AF217" s="215"/>
      <c r="AG217" s="215"/>
      <c r="AH217" s="215"/>
      <c r="AI217" s="215"/>
      <c r="AJ217" s="221"/>
      <c r="AL217" s="229"/>
    </row>
    <row r="218" spans="1:38" s="165" customFormat="1">
      <c r="A218" s="215"/>
      <c r="B218" s="220"/>
      <c r="C218" s="21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  <c r="AD218" s="215"/>
      <c r="AE218" s="215"/>
      <c r="AF218" s="215"/>
      <c r="AG218" s="215"/>
      <c r="AH218" s="215"/>
      <c r="AI218" s="215"/>
      <c r="AJ218" s="221"/>
      <c r="AL218" s="229"/>
    </row>
    <row r="219" spans="1:38" s="165" customFormat="1">
      <c r="A219" s="215"/>
      <c r="B219" s="220"/>
      <c r="C219" s="215"/>
      <c r="D219" s="215"/>
      <c r="E219" s="215"/>
      <c r="F219" s="215"/>
      <c r="G219" s="215"/>
      <c r="H219" s="215"/>
      <c r="I219" s="215"/>
      <c r="J219" s="215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  <c r="AD219" s="215"/>
      <c r="AE219" s="215"/>
      <c r="AF219" s="215"/>
      <c r="AG219" s="215"/>
      <c r="AH219" s="215"/>
      <c r="AI219" s="215"/>
      <c r="AJ219" s="221"/>
      <c r="AL219" s="229"/>
    </row>
    <row r="220" spans="1:38" s="165" customFormat="1">
      <c r="A220" s="215"/>
      <c r="B220" s="220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  <c r="AD220" s="215"/>
      <c r="AE220" s="215"/>
      <c r="AF220" s="215"/>
      <c r="AG220" s="215"/>
      <c r="AH220" s="215"/>
      <c r="AI220" s="215"/>
      <c r="AJ220" s="221"/>
      <c r="AL220" s="229"/>
    </row>
    <row r="221" spans="1:38" s="165" customFormat="1">
      <c r="A221" s="215"/>
      <c r="B221" s="220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  <c r="AD221" s="215"/>
      <c r="AE221" s="215"/>
      <c r="AF221" s="215"/>
      <c r="AG221" s="215"/>
      <c r="AH221" s="215"/>
      <c r="AI221" s="215"/>
      <c r="AJ221" s="221"/>
      <c r="AL221" s="229"/>
    </row>
    <row r="222" spans="1:38" s="165" customFormat="1">
      <c r="A222" s="215"/>
      <c r="B222" s="220"/>
      <c r="C222" s="21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215"/>
      <c r="AH222" s="215"/>
      <c r="AI222" s="215"/>
      <c r="AJ222" s="221"/>
      <c r="AL222" s="229"/>
    </row>
    <row r="223" spans="1:38" s="165" customFormat="1">
      <c r="A223" s="215"/>
      <c r="B223" s="209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15"/>
      <c r="AE223" s="215"/>
      <c r="AF223" s="215"/>
      <c r="AG223" s="215"/>
      <c r="AH223" s="215"/>
      <c r="AI223" s="215"/>
      <c r="AJ223" s="221"/>
      <c r="AL223" s="229"/>
    </row>
    <row r="224" spans="1:38" s="165" customFormat="1">
      <c r="A224" s="215"/>
      <c r="B224" s="220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  <c r="AD224" s="215"/>
      <c r="AE224" s="215"/>
      <c r="AF224" s="215"/>
      <c r="AG224" s="215"/>
      <c r="AH224" s="215"/>
      <c r="AI224" s="215"/>
      <c r="AJ224" s="221"/>
      <c r="AL224" s="229"/>
    </row>
    <row r="225" spans="1:38" s="165" customFormat="1">
      <c r="A225" s="215"/>
      <c r="B225" s="217"/>
      <c r="C225" s="21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  <c r="AD225" s="215"/>
      <c r="AE225" s="215"/>
      <c r="AF225" s="215"/>
      <c r="AG225" s="215"/>
      <c r="AH225" s="215"/>
      <c r="AI225" s="215"/>
      <c r="AJ225" s="221"/>
      <c r="AL225" s="229"/>
    </row>
    <row r="226" spans="1:38" s="165" customFormat="1">
      <c r="A226" s="208"/>
      <c r="B226" s="217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208"/>
      <c r="AA226" s="208"/>
      <c r="AB226" s="208"/>
      <c r="AC226" s="208"/>
      <c r="AD226" s="208"/>
      <c r="AE226" s="208"/>
      <c r="AF226" s="208"/>
      <c r="AG226" s="208"/>
      <c r="AH226" s="208"/>
      <c r="AI226" s="208"/>
      <c r="AJ226" s="208"/>
      <c r="AL226" s="229"/>
    </row>
    <row r="227" spans="1:38" s="165" customFormat="1">
      <c r="A227" s="231"/>
      <c r="B227" s="209"/>
      <c r="C227" s="231"/>
      <c r="D227" s="231"/>
      <c r="E227" s="231"/>
      <c r="F227" s="231"/>
      <c r="G227" s="231"/>
      <c r="H227" s="231"/>
      <c r="I227" s="231"/>
      <c r="J227" s="231"/>
      <c r="K227" s="231"/>
      <c r="L227" s="231"/>
      <c r="M227" s="231"/>
      <c r="N227" s="231"/>
      <c r="O227" s="231"/>
      <c r="P227" s="231"/>
      <c r="Q227" s="231"/>
      <c r="R227" s="231"/>
      <c r="S227" s="231"/>
      <c r="T227" s="231"/>
      <c r="U227" s="231"/>
      <c r="V227" s="231"/>
      <c r="W227" s="231"/>
      <c r="X227" s="231"/>
      <c r="Y227" s="231"/>
      <c r="Z227" s="231"/>
      <c r="AA227" s="231"/>
      <c r="AB227" s="231"/>
      <c r="AC227" s="231"/>
      <c r="AD227" s="231"/>
      <c r="AE227" s="231"/>
      <c r="AF227" s="231"/>
      <c r="AG227" s="231"/>
      <c r="AH227" s="231"/>
      <c r="AI227" s="231"/>
      <c r="AJ227" s="231"/>
      <c r="AL227" s="229"/>
    </row>
    <row r="228" spans="1:38" s="165" customFormat="1">
      <c r="A228" s="231"/>
      <c r="B228" s="233"/>
      <c r="C228" s="231"/>
      <c r="D228" s="231"/>
      <c r="E228" s="231"/>
      <c r="F228" s="231"/>
      <c r="G228" s="231"/>
      <c r="H228" s="231"/>
      <c r="I228" s="231"/>
      <c r="J228" s="231"/>
      <c r="K228" s="231"/>
      <c r="L228" s="231"/>
      <c r="M228" s="231"/>
      <c r="N228" s="231"/>
      <c r="O228" s="231"/>
      <c r="P228" s="231"/>
      <c r="Q228" s="231"/>
      <c r="R228" s="231"/>
      <c r="S228" s="231"/>
      <c r="T228" s="231"/>
      <c r="U228" s="231"/>
      <c r="V228" s="231"/>
      <c r="W228" s="231"/>
      <c r="X228" s="231"/>
      <c r="Y228" s="231"/>
      <c r="Z228" s="231"/>
      <c r="AA228" s="231"/>
      <c r="AB228" s="231"/>
      <c r="AC228" s="231"/>
      <c r="AD228" s="231"/>
      <c r="AE228" s="231"/>
      <c r="AF228" s="231"/>
      <c r="AG228" s="231"/>
      <c r="AH228" s="231"/>
      <c r="AI228" s="231"/>
      <c r="AJ228" s="231"/>
      <c r="AL228" s="229"/>
    </row>
    <row r="229" spans="1:38" s="165" customFormat="1">
      <c r="A229" s="231"/>
      <c r="B229" s="233"/>
      <c r="C229" s="231"/>
      <c r="D229" s="231"/>
      <c r="E229" s="231"/>
      <c r="F229" s="231"/>
      <c r="G229" s="231"/>
      <c r="H229" s="231"/>
      <c r="I229" s="231"/>
      <c r="J229" s="231"/>
      <c r="K229" s="231"/>
      <c r="L229" s="231"/>
      <c r="M229" s="231"/>
      <c r="N229" s="231"/>
      <c r="O229" s="231"/>
      <c r="P229" s="231"/>
      <c r="Q229" s="231"/>
      <c r="R229" s="231"/>
      <c r="S229" s="231"/>
      <c r="T229" s="231"/>
      <c r="U229" s="231"/>
      <c r="V229" s="231"/>
      <c r="W229" s="231"/>
      <c r="X229" s="231"/>
      <c r="Y229" s="231"/>
      <c r="Z229" s="231"/>
      <c r="AA229" s="231"/>
      <c r="AB229" s="231"/>
      <c r="AC229" s="231"/>
      <c r="AD229" s="231"/>
      <c r="AE229" s="231"/>
      <c r="AF229" s="231"/>
      <c r="AG229" s="231"/>
      <c r="AH229" s="231"/>
      <c r="AI229" s="231"/>
      <c r="AJ229" s="231"/>
      <c r="AL229" s="229"/>
    </row>
    <row r="230" spans="1:38" s="165" customFormat="1">
      <c r="A230" s="231"/>
      <c r="B230" s="233"/>
      <c r="C230" s="231"/>
      <c r="D230" s="231"/>
      <c r="E230" s="231"/>
      <c r="F230" s="231"/>
      <c r="G230" s="231"/>
      <c r="H230" s="231"/>
      <c r="I230" s="231"/>
      <c r="J230" s="231"/>
      <c r="K230" s="231"/>
      <c r="L230" s="231"/>
      <c r="M230" s="231"/>
      <c r="N230" s="231"/>
      <c r="O230" s="231"/>
      <c r="P230" s="231"/>
      <c r="Q230" s="231"/>
      <c r="R230" s="231"/>
      <c r="S230" s="231"/>
      <c r="T230" s="231"/>
      <c r="U230" s="231"/>
      <c r="V230" s="231"/>
      <c r="W230" s="231"/>
      <c r="X230" s="231"/>
      <c r="Y230" s="231"/>
      <c r="Z230" s="231"/>
      <c r="AA230" s="231"/>
      <c r="AB230" s="231"/>
      <c r="AC230" s="231"/>
      <c r="AD230" s="231"/>
      <c r="AE230" s="231"/>
      <c r="AF230" s="231"/>
      <c r="AG230" s="231"/>
      <c r="AH230" s="231"/>
      <c r="AI230" s="231"/>
      <c r="AJ230" s="231"/>
      <c r="AL230" s="229"/>
    </row>
    <row r="231" spans="1:38" s="165" customFormat="1">
      <c r="A231" s="231"/>
      <c r="B231" s="233"/>
      <c r="C231" s="231"/>
      <c r="D231" s="231"/>
      <c r="E231" s="231"/>
      <c r="F231" s="231"/>
      <c r="G231" s="231"/>
      <c r="H231" s="231"/>
      <c r="I231" s="231"/>
      <c r="J231" s="231"/>
      <c r="K231" s="231"/>
      <c r="L231" s="231"/>
      <c r="M231" s="231"/>
      <c r="N231" s="231"/>
      <c r="O231" s="231"/>
      <c r="P231" s="231"/>
      <c r="Q231" s="231"/>
      <c r="R231" s="231"/>
      <c r="S231" s="231"/>
      <c r="T231" s="231"/>
      <c r="U231" s="231"/>
      <c r="V231" s="231"/>
      <c r="W231" s="231"/>
      <c r="X231" s="231"/>
      <c r="Y231" s="231"/>
      <c r="Z231" s="231"/>
      <c r="AA231" s="231"/>
      <c r="AB231" s="231"/>
      <c r="AC231" s="231"/>
      <c r="AD231" s="231"/>
      <c r="AE231" s="231"/>
      <c r="AF231" s="231"/>
      <c r="AG231" s="231"/>
      <c r="AH231" s="231"/>
      <c r="AI231" s="231"/>
      <c r="AJ231" s="231"/>
      <c r="AL231" s="229"/>
    </row>
    <row r="232" spans="1:38" s="165" customFormat="1">
      <c r="A232" s="231"/>
      <c r="B232" s="233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231"/>
      <c r="Y232" s="231"/>
      <c r="Z232" s="231"/>
      <c r="AA232" s="231"/>
      <c r="AB232" s="231"/>
      <c r="AC232" s="231"/>
      <c r="AD232" s="231"/>
      <c r="AE232" s="231"/>
      <c r="AF232" s="231"/>
      <c r="AG232" s="231"/>
      <c r="AH232" s="231"/>
      <c r="AI232" s="231"/>
      <c r="AJ232" s="231"/>
      <c r="AL232" s="229"/>
    </row>
    <row r="233" spans="1:38" s="165" customFormat="1">
      <c r="A233" s="231"/>
      <c r="B233" s="233"/>
      <c r="C233" s="231"/>
      <c r="D233" s="231"/>
      <c r="E233" s="231"/>
      <c r="F233" s="231"/>
      <c r="G233" s="231"/>
      <c r="H233" s="231"/>
      <c r="I233" s="231"/>
      <c r="J233" s="231"/>
      <c r="K233" s="231"/>
      <c r="L233" s="231"/>
      <c r="M233" s="231"/>
      <c r="N233" s="231"/>
      <c r="O233" s="231"/>
      <c r="P233" s="231"/>
      <c r="Q233" s="231"/>
      <c r="R233" s="231"/>
      <c r="S233" s="231"/>
      <c r="T233" s="231"/>
      <c r="U233" s="231"/>
      <c r="V233" s="231"/>
      <c r="W233" s="231"/>
      <c r="X233" s="231"/>
      <c r="Y233" s="231"/>
      <c r="Z233" s="231"/>
      <c r="AA233" s="231"/>
      <c r="AB233" s="231"/>
      <c r="AC233" s="231"/>
      <c r="AD233" s="231"/>
      <c r="AE233" s="231"/>
      <c r="AF233" s="231"/>
      <c r="AG233" s="231"/>
      <c r="AH233" s="231"/>
      <c r="AI233" s="231"/>
      <c r="AJ233" s="231"/>
      <c r="AL233" s="229"/>
    </row>
    <row r="234" spans="1:38" s="165" customFormat="1">
      <c r="A234" s="231"/>
      <c r="B234" s="233"/>
      <c r="C234" s="231"/>
      <c r="D234" s="231"/>
      <c r="E234" s="231"/>
      <c r="F234" s="231"/>
      <c r="G234" s="231"/>
      <c r="H234" s="231"/>
      <c r="I234" s="231"/>
      <c r="J234" s="231"/>
      <c r="K234" s="231"/>
      <c r="L234" s="231"/>
      <c r="M234" s="231"/>
      <c r="N234" s="231"/>
      <c r="O234" s="231"/>
      <c r="P234" s="231"/>
      <c r="Q234" s="231"/>
      <c r="R234" s="231"/>
      <c r="S234" s="231"/>
      <c r="T234" s="231"/>
      <c r="U234" s="231"/>
      <c r="V234" s="231"/>
      <c r="W234" s="231"/>
      <c r="X234" s="231"/>
      <c r="Y234" s="231"/>
      <c r="Z234" s="231"/>
      <c r="AA234" s="231"/>
      <c r="AB234" s="231"/>
      <c r="AC234" s="231"/>
      <c r="AD234" s="231"/>
      <c r="AE234" s="231"/>
      <c r="AF234" s="231"/>
      <c r="AG234" s="231"/>
      <c r="AH234" s="231"/>
      <c r="AI234" s="231"/>
      <c r="AJ234" s="231"/>
      <c r="AL234" s="229"/>
    </row>
    <row r="235" spans="1:38" s="165" customFormat="1">
      <c r="A235" s="231"/>
      <c r="B235" s="233"/>
      <c r="C235" s="231"/>
      <c r="D235" s="231"/>
      <c r="E235" s="231"/>
      <c r="F235" s="231"/>
      <c r="G235" s="231"/>
      <c r="H235" s="231"/>
      <c r="I235" s="231"/>
      <c r="J235" s="231"/>
      <c r="K235" s="231"/>
      <c r="L235" s="231"/>
      <c r="M235" s="231"/>
      <c r="N235" s="231"/>
      <c r="O235" s="231"/>
      <c r="P235" s="231"/>
      <c r="Q235" s="231"/>
      <c r="R235" s="231"/>
      <c r="S235" s="231"/>
      <c r="T235" s="231"/>
      <c r="U235" s="231"/>
      <c r="V235" s="231"/>
      <c r="W235" s="231"/>
      <c r="X235" s="231"/>
      <c r="Y235" s="231"/>
      <c r="Z235" s="231"/>
      <c r="AA235" s="231"/>
      <c r="AB235" s="231"/>
      <c r="AC235" s="231"/>
      <c r="AD235" s="231"/>
      <c r="AE235" s="231"/>
      <c r="AF235" s="231"/>
      <c r="AG235" s="231"/>
      <c r="AH235" s="231"/>
      <c r="AI235" s="231"/>
      <c r="AJ235" s="231"/>
      <c r="AL235" s="229"/>
    </row>
    <row r="236" spans="1:38" s="165" customFormat="1">
      <c r="A236" s="231"/>
      <c r="B236" s="233"/>
      <c r="C236" s="231"/>
      <c r="D236" s="231"/>
      <c r="E236" s="231"/>
      <c r="F236" s="231"/>
      <c r="G236" s="231"/>
      <c r="H236" s="231"/>
      <c r="I236" s="231"/>
      <c r="J236" s="231"/>
      <c r="K236" s="231"/>
      <c r="L236" s="231"/>
      <c r="M236" s="231"/>
      <c r="N236" s="231"/>
      <c r="O236" s="231"/>
      <c r="P236" s="231"/>
      <c r="Q236" s="231"/>
      <c r="R236" s="231"/>
      <c r="S236" s="231"/>
      <c r="T236" s="231"/>
      <c r="U236" s="231"/>
      <c r="V236" s="231"/>
      <c r="W236" s="231"/>
      <c r="X236" s="231"/>
      <c r="Y236" s="231"/>
      <c r="Z236" s="231"/>
      <c r="AA236" s="231"/>
      <c r="AB236" s="231"/>
      <c r="AC236" s="231"/>
      <c r="AD236" s="231"/>
      <c r="AE236" s="231"/>
      <c r="AF236" s="231"/>
      <c r="AG236" s="231"/>
      <c r="AH236" s="231"/>
      <c r="AI236" s="231"/>
      <c r="AJ236" s="231"/>
      <c r="AL236" s="229"/>
    </row>
    <row r="237" spans="1:38" s="165" customFormat="1">
      <c r="A237" s="231"/>
      <c r="B237" s="233"/>
      <c r="C237" s="231"/>
      <c r="D237" s="231"/>
      <c r="E237" s="231"/>
      <c r="F237" s="231"/>
      <c r="G237" s="231"/>
      <c r="H237" s="231"/>
      <c r="I237" s="231"/>
      <c r="J237" s="231"/>
      <c r="K237" s="231"/>
      <c r="L237" s="231"/>
      <c r="M237" s="231"/>
      <c r="N237" s="231"/>
      <c r="O237" s="231"/>
      <c r="P237" s="231"/>
      <c r="Q237" s="231"/>
      <c r="R237" s="231"/>
      <c r="S237" s="231"/>
      <c r="T237" s="231"/>
      <c r="U237" s="231"/>
      <c r="V237" s="231"/>
      <c r="W237" s="231"/>
      <c r="X237" s="231"/>
      <c r="Y237" s="231"/>
      <c r="Z237" s="231"/>
      <c r="AA237" s="231"/>
      <c r="AB237" s="231"/>
      <c r="AC237" s="231"/>
      <c r="AD237" s="231"/>
      <c r="AE237" s="231"/>
      <c r="AF237" s="231"/>
      <c r="AG237" s="231"/>
      <c r="AH237" s="231"/>
      <c r="AI237" s="231"/>
      <c r="AJ237" s="231"/>
      <c r="AL237" s="229"/>
    </row>
  </sheetData>
  <autoFilter ref="A9:AJ64"/>
  <mergeCells count="5">
    <mergeCell ref="A4:A8"/>
    <mergeCell ref="B4:B8"/>
    <mergeCell ref="C4:C6"/>
    <mergeCell ref="E4:E6"/>
    <mergeCell ref="D5:D8"/>
  </mergeCells>
  <conditionalFormatting sqref="B11:B35">
    <cfRule type="duplicateValues" dxfId="9" priority="2"/>
  </conditionalFormatting>
  <conditionalFormatting sqref="B38:B62">
    <cfRule type="duplicateValues" dxfId="8" priority="1"/>
  </conditionalFormatting>
  <printOptions horizontalCentered="1"/>
  <pageMargins left="0.25" right="0.25" top="0.5" bottom="0.25" header="0.3" footer="0.3"/>
  <pageSetup paperSize="8" scale="30" fitToHeight="0" orientation="landscape" r:id="rId1"/>
  <headerFooter>
    <oddFooter>&amp;R&amp;"-,Bold"&amp;14Page &amp;P of &amp;N</oddFooter>
  </headerFooter>
  <rowBreaks count="1" manualBreakCount="1">
    <brk id="64" max="15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P237"/>
  <sheetViews>
    <sheetView view="pageBreakPreview" zoomScale="40" zoomScaleNormal="60" zoomScaleSheetLayoutView="40" workbookViewId="0">
      <pane xSplit="3" ySplit="8" topLeftCell="D9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5"/>
  <cols>
    <col min="1" max="1" width="12.109375" style="231" bestFit="1" customWidth="1"/>
    <col min="2" max="2" width="27.33203125" style="233" customWidth="1"/>
    <col min="3" max="3" width="28.33203125" style="231" hidden="1" customWidth="1"/>
    <col min="4" max="4" width="16.33203125" style="231" customWidth="1"/>
    <col min="5" max="5" width="29.33203125" style="231" customWidth="1"/>
    <col min="6" max="6" width="29.44140625" style="231" customWidth="1"/>
    <col min="7" max="8" width="15.5546875" style="231" bestFit="1" customWidth="1"/>
    <col min="9" max="9" width="15.109375" style="231" customWidth="1"/>
    <col min="10" max="35" width="15.5546875" style="231" bestFit="1" customWidth="1"/>
    <col min="36" max="36" width="15.5546875" style="231" customWidth="1"/>
    <col min="37" max="37" width="15.5546875" style="231" bestFit="1" customWidth="1"/>
    <col min="38" max="38" width="14.6640625" style="231" bestFit="1" customWidth="1"/>
    <col min="39" max="39" width="29.33203125" style="231" customWidth="1"/>
    <col min="40" max="40" width="13.109375" style="422" customWidth="1"/>
    <col min="41" max="41" width="16.44140625" style="422" customWidth="1"/>
    <col min="42" max="42" width="18.88671875" style="214" customWidth="1"/>
    <col min="43" max="43" width="20.109375" style="214" bestFit="1" customWidth="1"/>
    <col min="44" max="16384" width="8.88671875" style="214"/>
  </cols>
  <sheetData>
    <row r="1" spans="1:42" s="165" customFormat="1" ht="21" customHeight="1">
      <c r="A1" s="371"/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/>
      <c r="AB1" s="371"/>
      <c r="AC1" s="371"/>
      <c r="AD1" s="371"/>
      <c r="AE1" s="371"/>
      <c r="AF1" s="371"/>
      <c r="AG1" s="371"/>
      <c r="AH1" s="371"/>
      <c r="AI1" s="371"/>
      <c r="AJ1" s="371"/>
      <c r="AK1" s="371"/>
      <c r="AL1" s="371"/>
      <c r="AM1" s="371"/>
      <c r="AN1" s="229"/>
      <c r="AO1" s="229"/>
    </row>
    <row r="2" spans="1:42" s="165" customFormat="1" ht="86.25" customHeight="1">
      <c r="A2" s="372" t="s">
        <v>270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  <c r="AM2" s="373"/>
      <c r="AN2" s="229"/>
      <c r="AO2" s="229"/>
    </row>
    <row r="3" spans="1:42" s="165" customFormat="1" ht="114.75" customHeight="1">
      <c r="A3" s="374" t="s">
        <v>331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  <c r="AE3" s="375"/>
      <c r="AF3" s="375"/>
      <c r="AG3" s="375"/>
      <c r="AH3" s="375"/>
      <c r="AI3" s="375"/>
      <c r="AJ3" s="375"/>
      <c r="AK3" s="375"/>
      <c r="AL3" s="375"/>
      <c r="AM3" s="375"/>
      <c r="AN3" s="229"/>
      <c r="AO3" s="229"/>
    </row>
    <row r="4" spans="1:42" s="379" customFormat="1" ht="35.25" customHeight="1">
      <c r="A4" s="716" t="s">
        <v>12</v>
      </c>
      <c r="B4" s="716" t="s">
        <v>49</v>
      </c>
      <c r="C4" s="716" t="s">
        <v>13</v>
      </c>
      <c r="D4" s="411"/>
      <c r="E4" s="716" t="s">
        <v>13</v>
      </c>
      <c r="F4" s="377" t="s">
        <v>142</v>
      </c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378"/>
      <c r="Z4" s="378"/>
      <c r="AA4" s="378"/>
      <c r="AB4" s="378"/>
      <c r="AC4" s="378"/>
      <c r="AD4" s="378"/>
      <c r="AE4" s="378"/>
      <c r="AF4" s="378"/>
      <c r="AG4" s="378"/>
      <c r="AH4" s="378"/>
      <c r="AI4" s="378"/>
      <c r="AJ4" s="378"/>
      <c r="AK4" s="378"/>
      <c r="AL4" s="378"/>
      <c r="AM4" s="378"/>
      <c r="AN4" s="415"/>
      <c r="AO4" s="415"/>
    </row>
    <row r="5" spans="1:42" s="379" customFormat="1" ht="72" customHeight="1">
      <c r="A5" s="717"/>
      <c r="B5" s="717"/>
      <c r="C5" s="717"/>
      <c r="D5" s="717"/>
      <c r="E5" s="717"/>
      <c r="F5" s="380" t="s">
        <v>143</v>
      </c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X5" s="378"/>
      <c r="Y5" s="378"/>
      <c r="Z5" s="378"/>
      <c r="AA5" s="378"/>
      <c r="AB5" s="378"/>
      <c r="AC5" s="378"/>
      <c r="AD5" s="378"/>
      <c r="AE5" s="378"/>
      <c r="AF5" s="378"/>
      <c r="AG5" s="378"/>
      <c r="AH5" s="378"/>
      <c r="AI5" s="378"/>
      <c r="AJ5" s="378"/>
      <c r="AK5" s="378"/>
      <c r="AL5" s="378"/>
      <c r="AM5" s="378"/>
      <c r="AN5" s="415"/>
      <c r="AO5" s="415"/>
    </row>
    <row r="6" spans="1:42" s="379" customFormat="1" ht="42.75" customHeight="1">
      <c r="A6" s="717"/>
      <c r="B6" s="717"/>
      <c r="C6" s="717"/>
      <c r="D6" s="717"/>
      <c r="E6" s="717"/>
      <c r="F6" s="380" t="s">
        <v>144</v>
      </c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78"/>
      <c r="S6" s="378"/>
      <c r="T6" s="378"/>
      <c r="U6" s="378"/>
      <c r="V6" s="378"/>
      <c r="W6" s="378"/>
      <c r="X6" s="378"/>
      <c r="Y6" s="378"/>
      <c r="Z6" s="378"/>
      <c r="AA6" s="378"/>
      <c r="AB6" s="378"/>
      <c r="AC6" s="378"/>
      <c r="AD6" s="378"/>
      <c r="AE6" s="378"/>
      <c r="AF6" s="378"/>
      <c r="AG6" s="378"/>
      <c r="AH6" s="378"/>
      <c r="AI6" s="378"/>
      <c r="AJ6" s="378"/>
      <c r="AK6" s="378"/>
      <c r="AL6" s="381"/>
      <c r="AM6" s="381"/>
      <c r="AN6" s="415"/>
      <c r="AO6" s="415"/>
    </row>
    <row r="7" spans="1:42" s="379" customFormat="1" ht="42.75" customHeight="1">
      <c r="A7" s="717"/>
      <c r="B7" s="717"/>
      <c r="C7" s="412"/>
      <c r="D7" s="717"/>
      <c r="E7" s="383"/>
      <c r="F7" s="380" t="s">
        <v>271</v>
      </c>
      <c r="G7" s="384" t="str">
        <f t="shared" ref="G7:AK7" si="0">TEXT(G8,"DDD")</f>
        <v>Fri</v>
      </c>
      <c r="H7" s="384" t="str">
        <f t="shared" si="0"/>
        <v>Sat</v>
      </c>
      <c r="I7" s="384" t="str">
        <f t="shared" si="0"/>
        <v>Sun</v>
      </c>
      <c r="J7" s="384" t="str">
        <f t="shared" si="0"/>
        <v>Mon</v>
      </c>
      <c r="K7" s="384" t="str">
        <f t="shared" si="0"/>
        <v>Tue</v>
      </c>
      <c r="L7" s="384" t="str">
        <f t="shared" si="0"/>
        <v>Wed</v>
      </c>
      <c r="M7" s="384" t="str">
        <f t="shared" si="0"/>
        <v>Thu</v>
      </c>
      <c r="N7" s="384" t="str">
        <f t="shared" si="0"/>
        <v>Fri</v>
      </c>
      <c r="O7" s="384" t="str">
        <f t="shared" si="0"/>
        <v>Sat</v>
      </c>
      <c r="P7" s="384" t="str">
        <f t="shared" si="0"/>
        <v>Sun</v>
      </c>
      <c r="Q7" s="384" t="str">
        <f t="shared" si="0"/>
        <v>Mon</v>
      </c>
      <c r="R7" s="384" t="str">
        <f t="shared" si="0"/>
        <v>Tue</v>
      </c>
      <c r="S7" s="384" t="str">
        <f t="shared" si="0"/>
        <v>Wed</v>
      </c>
      <c r="T7" s="384" t="str">
        <f t="shared" si="0"/>
        <v>Thu</v>
      </c>
      <c r="U7" s="384" t="str">
        <f t="shared" si="0"/>
        <v>Fri</v>
      </c>
      <c r="V7" s="384" t="str">
        <f t="shared" si="0"/>
        <v>Sat</v>
      </c>
      <c r="W7" s="384" t="str">
        <f t="shared" si="0"/>
        <v>Sun</v>
      </c>
      <c r="X7" s="384" t="str">
        <f t="shared" si="0"/>
        <v>Mon</v>
      </c>
      <c r="Y7" s="384" t="str">
        <f t="shared" si="0"/>
        <v>Tue</v>
      </c>
      <c r="Z7" s="384" t="str">
        <f t="shared" si="0"/>
        <v>Wed</v>
      </c>
      <c r="AA7" s="384" t="str">
        <f t="shared" si="0"/>
        <v>Thu</v>
      </c>
      <c r="AB7" s="384" t="str">
        <f t="shared" si="0"/>
        <v>Fri</v>
      </c>
      <c r="AC7" s="384" t="str">
        <f t="shared" si="0"/>
        <v>Sat</v>
      </c>
      <c r="AD7" s="384" t="str">
        <f t="shared" si="0"/>
        <v>Sun</v>
      </c>
      <c r="AE7" s="384" t="str">
        <f t="shared" si="0"/>
        <v>Mon</v>
      </c>
      <c r="AF7" s="384" t="str">
        <f t="shared" si="0"/>
        <v>Tue</v>
      </c>
      <c r="AG7" s="384" t="str">
        <f t="shared" si="0"/>
        <v>Wed</v>
      </c>
      <c r="AH7" s="384" t="str">
        <f t="shared" si="0"/>
        <v>Thu</v>
      </c>
      <c r="AI7" s="384" t="str">
        <f t="shared" si="0"/>
        <v>Fri</v>
      </c>
      <c r="AJ7" s="384" t="str">
        <f t="shared" si="0"/>
        <v>Sat</v>
      </c>
      <c r="AK7" s="384" t="str">
        <f t="shared" si="0"/>
        <v>Sun</v>
      </c>
      <c r="AL7" s="424"/>
      <c r="AM7" s="381" t="s">
        <v>272</v>
      </c>
      <c r="AN7" s="415"/>
      <c r="AO7" s="415"/>
    </row>
    <row r="8" spans="1:42" s="391" customFormat="1" ht="39" customHeight="1">
      <c r="A8" s="718"/>
      <c r="B8" s="718"/>
      <c r="C8" s="385"/>
      <c r="D8" s="718"/>
      <c r="E8" s="386"/>
      <c r="F8" s="387" t="s">
        <v>236</v>
      </c>
      <c r="G8" s="388">
        <v>41334</v>
      </c>
      <c r="H8" s="389">
        <f t="shared" ref="H8:AK8" si="1">G8+1</f>
        <v>41335</v>
      </c>
      <c r="I8" s="389">
        <f t="shared" si="1"/>
        <v>41336</v>
      </c>
      <c r="J8" s="389">
        <f t="shared" si="1"/>
        <v>41337</v>
      </c>
      <c r="K8" s="389">
        <f t="shared" si="1"/>
        <v>41338</v>
      </c>
      <c r="L8" s="389">
        <f t="shared" si="1"/>
        <v>41339</v>
      </c>
      <c r="M8" s="389">
        <f t="shared" si="1"/>
        <v>41340</v>
      </c>
      <c r="N8" s="389">
        <f t="shared" si="1"/>
        <v>41341</v>
      </c>
      <c r="O8" s="389">
        <f t="shared" si="1"/>
        <v>41342</v>
      </c>
      <c r="P8" s="389">
        <f t="shared" si="1"/>
        <v>41343</v>
      </c>
      <c r="Q8" s="389">
        <f t="shared" si="1"/>
        <v>41344</v>
      </c>
      <c r="R8" s="389">
        <f t="shared" si="1"/>
        <v>41345</v>
      </c>
      <c r="S8" s="389">
        <f t="shared" si="1"/>
        <v>41346</v>
      </c>
      <c r="T8" s="389">
        <f t="shared" si="1"/>
        <v>41347</v>
      </c>
      <c r="U8" s="389">
        <f t="shared" si="1"/>
        <v>41348</v>
      </c>
      <c r="V8" s="389">
        <f t="shared" si="1"/>
        <v>41349</v>
      </c>
      <c r="W8" s="389">
        <f t="shared" si="1"/>
        <v>41350</v>
      </c>
      <c r="X8" s="389">
        <f t="shared" si="1"/>
        <v>41351</v>
      </c>
      <c r="Y8" s="389">
        <f t="shared" si="1"/>
        <v>41352</v>
      </c>
      <c r="Z8" s="389">
        <f t="shared" si="1"/>
        <v>41353</v>
      </c>
      <c r="AA8" s="389">
        <f t="shared" si="1"/>
        <v>41354</v>
      </c>
      <c r="AB8" s="389">
        <f t="shared" si="1"/>
        <v>41355</v>
      </c>
      <c r="AC8" s="389">
        <f t="shared" si="1"/>
        <v>41356</v>
      </c>
      <c r="AD8" s="389">
        <f t="shared" si="1"/>
        <v>41357</v>
      </c>
      <c r="AE8" s="389">
        <f t="shared" si="1"/>
        <v>41358</v>
      </c>
      <c r="AF8" s="389">
        <f t="shared" si="1"/>
        <v>41359</v>
      </c>
      <c r="AG8" s="389">
        <f t="shared" si="1"/>
        <v>41360</v>
      </c>
      <c r="AH8" s="389">
        <f t="shared" si="1"/>
        <v>41361</v>
      </c>
      <c r="AI8" s="389">
        <f t="shared" si="1"/>
        <v>41362</v>
      </c>
      <c r="AJ8" s="389">
        <f t="shared" si="1"/>
        <v>41363</v>
      </c>
      <c r="AK8" s="389">
        <f t="shared" si="1"/>
        <v>41364</v>
      </c>
      <c r="AL8" s="389"/>
      <c r="AM8" s="390"/>
      <c r="AN8" s="417"/>
      <c r="AO8" s="417"/>
    </row>
    <row r="9" spans="1:42" s="180" customFormat="1" ht="21.6" customHeight="1">
      <c r="A9" s="178"/>
      <c r="B9" s="392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9"/>
      <c r="AJ9" s="179"/>
      <c r="AK9" s="179"/>
      <c r="AL9" s="179"/>
      <c r="AM9" s="179"/>
      <c r="AN9" s="418"/>
      <c r="AO9" s="418"/>
    </row>
    <row r="10" spans="1:42" s="396" customFormat="1" ht="58.5" customHeight="1">
      <c r="A10" s="393"/>
      <c r="B10" s="394" t="s">
        <v>89</v>
      </c>
      <c r="C10" s="395"/>
      <c r="D10" s="395"/>
      <c r="E10" s="395"/>
      <c r="F10" s="395"/>
      <c r="G10" s="393" t="s">
        <v>178</v>
      </c>
      <c r="H10" s="393" t="s">
        <v>273</v>
      </c>
      <c r="I10" s="393" t="s">
        <v>273</v>
      </c>
      <c r="J10" s="393" t="s">
        <v>273</v>
      </c>
      <c r="K10" s="393" t="s">
        <v>273</v>
      </c>
      <c r="L10" s="393" t="s">
        <v>273</v>
      </c>
      <c r="M10" s="393" t="s">
        <v>273</v>
      </c>
      <c r="N10" s="393" t="s">
        <v>273</v>
      </c>
      <c r="O10" s="393" t="s">
        <v>273</v>
      </c>
      <c r="P10" s="393" t="s">
        <v>273</v>
      </c>
      <c r="Q10" s="393" t="s">
        <v>273</v>
      </c>
      <c r="R10" s="393" t="s">
        <v>273</v>
      </c>
      <c r="S10" s="393" t="s">
        <v>273</v>
      </c>
      <c r="T10" s="393" t="s">
        <v>273</v>
      </c>
      <c r="U10" s="393" t="s">
        <v>273</v>
      </c>
      <c r="V10" s="393" t="s">
        <v>273</v>
      </c>
      <c r="W10" s="393" t="s">
        <v>273</v>
      </c>
      <c r="X10" s="393" t="s">
        <v>273</v>
      </c>
      <c r="Y10" s="393" t="s">
        <v>273</v>
      </c>
      <c r="Z10" s="393" t="s">
        <v>273</v>
      </c>
      <c r="AA10" s="393" t="s">
        <v>273</v>
      </c>
      <c r="AB10" s="393" t="s">
        <v>273</v>
      </c>
      <c r="AC10" s="393" t="s">
        <v>273</v>
      </c>
      <c r="AD10" s="393" t="s">
        <v>273</v>
      </c>
      <c r="AE10" s="393" t="s">
        <v>273</v>
      </c>
      <c r="AF10" s="393" t="s">
        <v>273</v>
      </c>
      <c r="AG10" s="393" t="s">
        <v>273</v>
      </c>
      <c r="AH10" s="393" t="s">
        <v>273</v>
      </c>
      <c r="AI10" s="393" t="s">
        <v>273</v>
      </c>
      <c r="AJ10" s="393" t="s">
        <v>273</v>
      </c>
      <c r="AK10" s="393" t="s">
        <v>273</v>
      </c>
      <c r="AL10" s="393"/>
      <c r="AM10" s="393"/>
      <c r="AN10" s="420"/>
      <c r="AO10" s="419" t="s">
        <v>294</v>
      </c>
      <c r="AP10" s="419" t="s">
        <v>295</v>
      </c>
    </row>
    <row r="11" spans="1:42" s="396" customFormat="1" ht="58.5" customHeight="1">
      <c r="A11" s="397">
        <v>1</v>
      </c>
      <c r="B11" s="398" t="s">
        <v>17</v>
      </c>
      <c r="C11" s="399" t="s">
        <v>128</v>
      </c>
      <c r="D11" s="399"/>
      <c r="E11" s="399"/>
      <c r="F11" s="399"/>
      <c r="G11" s="400">
        <v>16</v>
      </c>
      <c r="H11" s="400">
        <v>16</v>
      </c>
      <c r="I11" s="400">
        <v>33</v>
      </c>
      <c r="J11" s="400">
        <v>15</v>
      </c>
      <c r="K11" s="400">
        <v>0</v>
      </c>
      <c r="L11" s="400">
        <v>33</v>
      </c>
      <c r="M11" s="400">
        <v>33</v>
      </c>
      <c r="N11" s="400">
        <v>33</v>
      </c>
      <c r="O11" s="400">
        <v>36</v>
      </c>
      <c r="P11" s="400">
        <v>35</v>
      </c>
      <c r="Q11" s="400">
        <v>35</v>
      </c>
      <c r="R11" s="400">
        <v>35</v>
      </c>
      <c r="S11" s="400">
        <v>35</v>
      </c>
      <c r="T11" s="400">
        <v>37</v>
      </c>
      <c r="U11" s="400">
        <v>37</v>
      </c>
      <c r="V11" s="400">
        <v>37</v>
      </c>
      <c r="W11" s="400">
        <v>34</v>
      </c>
      <c r="X11" s="400">
        <v>35</v>
      </c>
      <c r="Y11" s="400">
        <v>35</v>
      </c>
      <c r="Z11" s="400">
        <v>35</v>
      </c>
      <c r="AA11" s="400">
        <v>6</v>
      </c>
      <c r="AB11" s="400">
        <v>28</v>
      </c>
      <c r="AC11" s="400">
        <v>28</v>
      </c>
      <c r="AD11" s="400">
        <v>28</v>
      </c>
      <c r="AE11" s="400">
        <v>30</v>
      </c>
      <c r="AF11" s="400">
        <v>30</v>
      </c>
      <c r="AG11" s="400">
        <v>28</v>
      </c>
      <c r="AH11" s="400">
        <v>23</v>
      </c>
      <c r="AI11" s="400">
        <v>23</v>
      </c>
      <c r="AJ11" s="400">
        <v>20</v>
      </c>
      <c r="AK11" s="400">
        <v>20</v>
      </c>
      <c r="AL11" s="401"/>
      <c r="AM11" s="400">
        <f t="shared" ref="AM11:AM35" si="2">IFERROR((AVERAGE(F11:AK11)),"00")</f>
        <v>28.032258064516128</v>
      </c>
      <c r="AN11" s="420"/>
      <c r="AO11" s="420">
        <f t="shared" ref="AO11:AO35" si="3">COUNTA(G11:AL11)</f>
        <v>31</v>
      </c>
      <c r="AP11" s="421">
        <f t="shared" ref="AP11:AP35" si="4">208/30</f>
        <v>6.9333333333333336</v>
      </c>
    </row>
    <row r="12" spans="1:42" s="396" customFormat="1" ht="58.5" customHeight="1">
      <c r="A12" s="397">
        <v>2</v>
      </c>
      <c r="B12" s="398" t="s">
        <v>274</v>
      </c>
      <c r="C12" s="399" t="s">
        <v>201</v>
      </c>
      <c r="D12" s="399"/>
      <c r="E12" s="399"/>
      <c r="F12" s="399"/>
      <c r="G12" s="400">
        <v>6</v>
      </c>
      <c r="H12" s="400">
        <v>6</v>
      </c>
      <c r="I12" s="400">
        <v>8</v>
      </c>
      <c r="J12" s="400">
        <v>3</v>
      </c>
      <c r="K12" s="400">
        <v>0</v>
      </c>
      <c r="L12" s="400">
        <v>7</v>
      </c>
      <c r="M12" s="400">
        <v>7</v>
      </c>
      <c r="N12" s="400">
        <v>7</v>
      </c>
      <c r="O12" s="400">
        <v>8</v>
      </c>
      <c r="P12" s="400">
        <v>8</v>
      </c>
      <c r="Q12" s="400">
        <v>8</v>
      </c>
      <c r="R12" s="400">
        <v>8</v>
      </c>
      <c r="S12" s="400">
        <v>8</v>
      </c>
      <c r="T12" s="400">
        <v>8</v>
      </c>
      <c r="U12" s="400">
        <v>7</v>
      </c>
      <c r="V12" s="400">
        <v>7</v>
      </c>
      <c r="W12" s="400">
        <v>7</v>
      </c>
      <c r="X12" s="400">
        <v>7</v>
      </c>
      <c r="Y12" s="400">
        <v>7</v>
      </c>
      <c r="Z12" s="400">
        <v>7</v>
      </c>
      <c r="AA12" s="400">
        <v>6</v>
      </c>
      <c r="AB12" s="400">
        <v>5</v>
      </c>
      <c r="AC12" s="400">
        <v>5</v>
      </c>
      <c r="AD12" s="400">
        <v>5</v>
      </c>
      <c r="AE12" s="400">
        <v>6</v>
      </c>
      <c r="AF12" s="400">
        <v>6</v>
      </c>
      <c r="AG12" s="400">
        <v>5</v>
      </c>
      <c r="AH12" s="400">
        <v>5</v>
      </c>
      <c r="AI12" s="400">
        <v>5</v>
      </c>
      <c r="AJ12" s="400">
        <v>5</v>
      </c>
      <c r="AK12" s="400">
        <v>5</v>
      </c>
      <c r="AL12" s="401"/>
      <c r="AM12" s="400">
        <f t="shared" si="2"/>
        <v>6.193548387096774</v>
      </c>
      <c r="AN12" s="420"/>
      <c r="AO12" s="420">
        <f t="shared" si="3"/>
        <v>31</v>
      </c>
      <c r="AP12" s="421">
        <f t="shared" si="4"/>
        <v>6.9333333333333336</v>
      </c>
    </row>
    <row r="13" spans="1:42" s="396" customFormat="1" ht="58.5" customHeight="1">
      <c r="A13" s="397">
        <v>3</v>
      </c>
      <c r="B13" s="398" t="s">
        <v>275</v>
      </c>
      <c r="C13" s="399" t="s">
        <v>129</v>
      </c>
      <c r="D13" s="399"/>
      <c r="E13" s="399"/>
      <c r="F13" s="399"/>
      <c r="G13" s="400">
        <v>18</v>
      </c>
      <c r="H13" s="400">
        <v>18</v>
      </c>
      <c r="I13" s="400">
        <v>17</v>
      </c>
      <c r="J13" s="400">
        <v>14</v>
      </c>
      <c r="K13" s="400">
        <v>0</v>
      </c>
      <c r="L13" s="400">
        <v>18</v>
      </c>
      <c r="M13" s="400">
        <v>18</v>
      </c>
      <c r="N13" s="400">
        <v>18</v>
      </c>
      <c r="O13" s="400">
        <v>20</v>
      </c>
      <c r="P13" s="400">
        <v>20</v>
      </c>
      <c r="Q13" s="400">
        <v>20</v>
      </c>
      <c r="R13" s="400">
        <v>20</v>
      </c>
      <c r="S13" s="400">
        <v>20</v>
      </c>
      <c r="T13" s="400">
        <v>20</v>
      </c>
      <c r="U13" s="400">
        <v>20</v>
      </c>
      <c r="V13" s="400">
        <v>20</v>
      </c>
      <c r="W13" s="400">
        <v>20</v>
      </c>
      <c r="X13" s="400">
        <v>20</v>
      </c>
      <c r="Y13" s="400">
        <v>20</v>
      </c>
      <c r="Z13" s="400">
        <v>20</v>
      </c>
      <c r="AA13" s="400">
        <v>4</v>
      </c>
      <c r="AB13" s="400">
        <v>18</v>
      </c>
      <c r="AC13" s="400">
        <v>18</v>
      </c>
      <c r="AD13" s="400">
        <v>18</v>
      </c>
      <c r="AE13" s="400">
        <v>20</v>
      </c>
      <c r="AF13" s="400">
        <v>20</v>
      </c>
      <c r="AG13" s="400">
        <v>20</v>
      </c>
      <c r="AH13" s="400">
        <v>16</v>
      </c>
      <c r="AI13" s="400">
        <v>16</v>
      </c>
      <c r="AJ13" s="400">
        <v>15</v>
      </c>
      <c r="AK13" s="400">
        <v>15</v>
      </c>
      <c r="AL13" s="401"/>
      <c r="AM13" s="400">
        <f t="shared" si="2"/>
        <v>17.451612903225808</v>
      </c>
      <c r="AN13" s="420"/>
      <c r="AO13" s="420">
        <f t="shared" si="3"/>
        <v>31</v>
      </c>
      <c r="AP13" s="421">
        <f t="shared" si="4"/>
        <v>6.9333333333333336</v>
      </c>
    </row>
    <row r="14" spans="1:42" s="396" customFormat="1" ht="58.5" customHeight="1">
      <c r="A14" s="397">
        <v>4</v>
      </c>
      <c r="B14" s="398" t="s">
        <v>54</v>
      </c>
      <c r="C14" s="399" t="s">
        <v>205</v>
      </c>
      <c r="D14" s="399"/>
      <c r="E14" s="399"/>
      <c r="F14" s="399"/>
      <c r="G14" s="400">
        <v>4</v>
      </c>
      <c r="H14" s="400">
        <v>4</v>
      </c>
      <c r="I14" s="400">
        <v>3</v>
      </c>
      <c r="J14" s="400">
        <v>3</v>
      </c>
      <c r="K14" s="400">
        <v>2</v>
      </c>
      <c r="L14" s="400">
        <v>4</v>
      </c>
      <c r="M14" s="400">
        <v>4</v>
      </c>
      <c r="N14" s="400">
        <v>4</v>
      </c>
      <c r="O14" s="400">
        <v>4</v>
      </c>
      <c r="P14" s="400">
        <v>4</v>
      </c>
      <c r="Q14" s="400">
        <v>4</v>
      </c>
      <c r="R14" s="400">
        <v>4</v>
      </c>
      <c r="S14" s="400">
        <v>4</v>
      </c>
      <c r="T14" s="400">
        <v>4</v>
      </c>
      <c r="U14" s="400">
        <v>3</v>
      </c>
      <c r="V14" s="400">
        <v>3</v>
      </c>
      <c r="W14" s="400">
        <v>3</v>
      </c>
      <c r="X14" s="400">
        <v>3</v>
      </c>
      <c r="Y14" s="400">
        <v>4</v>
      </c>
      <c r="Z14" s="400">
        <v>4</v>
      </c>
      <c r="AA14" s="400">
        <v>2</v>
      </c>
      <c r="AB14" s="400">
        <v>3</v>
      </c>
      <c r="AC14" s="400">
        <v>3</v>
      </c>
      <c r="AD14" s="400">
        <v>3</v>
      </c>
      <c r="AE14" s="400">
        <v>3</v>
      </c>
      <c r="AF14" s="400">
        <v>3</v>
      </c>
      <c r="AG14" s="400">
        <v>3</v>
      </c>
      <c r="AH14" s="400">
        <v>3</v>
      </c>
      <c r="AI14" s="400">
        <v>3</v>
      </c>
      <c r="AJ14" s="400">
        <v>3</v>
      </c>
      <c r="AK14" s="400">
        <v>3</v>
      </c>
      <c r="AL14" s="401"/>
      <c r="AM14" s="400">
        <f t="shared" si="2"/>
        <v>3.3548387096774195</v>
      </c>
      <c r="AN14" s="420"/>
      <c r="AO14" s="420">
        <f t="shared" si="3"/>
        <v>31</v>
      </c>
      <c r="AP14" s="421">
        <f t="shared" si="4"/>
        <v>6.9333333333333336</v>
      </c>
    </row>
    <row r="15" spans="1:42" s="396" customFormat="1" ht="58.5" customHeight="1">
      <c r="A15" s="397">
        <v>5</v>
      </c>
      <c r="B15" s="398" t="s">
        <v>113</v>
      </c>
      <c r="C15" s="399" t="s">
        <v>208</v>
      </c>
      <c r="D15" s="399"/>
      <c r="E15" s="399"/>
      <c r="F15" s="399"/>
      <c r="G15" s="400">
        <v>13</v>
      </c>
      <c r="H15" s="400">
        <v>13</v>
      </c>
      <c r="I15" s="400">
        <v>11</v>
      </c>
      <c r="J15" s="400">
        <v>10</v>
      </c>
      <c r="K15" s="400">
        <v>8</v>
      </c>
      <c r="L15" s="400">
        <v>11</v>
      </c>
      <c r="M15" s="400">
        <v>11</v>
      </c>
      <c r="N15" s="400">
        <v>11</v>
      </c>
      <c r="O15" s="400">
        <v>12</v>
      </c>
      <c r="P15" s="400">
        <v>12</v>
      </c>
      <c r="Q15" s="400">
        <v>12</v>
      </c>
      <c r="R15" s="400">
        <v>12</v>
      </c>
      <c r="S15" s="400">
        <v>12</v>
      </c>
      <c r="T15" s="400">
        <v>14</v>
      </c>
      <c r="U15" s="400">
        <v>14</v>
      </c>
      <c r="V15" s="400">
        <v>14</v>
      </c>
      <c r="W15" s="400">
        <v>10</v>
      </c>
      <c r="X15" s="400">
        <v>13</v>
      </c>
      <c r="Y15" s="400">
        <v>13</v>
      </c>
      <c r="Z15" s="400">
        <v>13</v>
      </c>
      <c r="AA15" s="400">
        <v>4</v>
      </c>
      <c r="AB15" s="400">
        <v>12</v>
      </c>
      <c r="AC15" s="400">
        <v>12</v>
      </c>
      <c r="AD15" s="400">
        <v>12</v>
      </c>
      <c r="AE15" s="400">
        <v>13</v>
      </c>
      <c r="AF15" s="400">
        <v>13</v>
      </c>
      <c r="AG15" s="400">
        <v>12</v>
      </c>
      <c r="AH15" s="400">
        <v>13</v>
      </c>
      <c r="AI15" s="400">
        <v>13</v>
      </c>
      <c r="AJ15" s="400">
        <v>8</v>
      </c>
      <c r="AK15" s="400">
        <v>8</v>
      </c>
      <c r="AL15" s="401"/>
      <c r="AM15" s="400">
        <f t="shared" si="2"/>
        <v>11.580645161290322</v>
      </c>
      <c r="AN15" s="420"/>
      <c r="AO15" s="420">
        <f t="shared" si="3"/>
        <v>31</v>
      </c>
      <c r="AP15" s="421">
        <f t="shared" si="4"/>
        <v>6.9333333333333336</v>
      </c>
    </row>
    <row r="16" spans="1:42" s="396" customFormat="1" ht="58.5" customHeight="1">
      <c r="A16" s="397">
        <v>6</v>
      </c>
      <c r="B16" s="398" t="s">
        <v>20</v>
      </c>
      <c r="C16" s="399" t="s">
        <v>131</v>
      </c>
      <c r="D16" s="399"/>
      <c r="E16" s="399"/>
      <c r="F16" s="399"/>
      <c r="G16" s="400">
        <v>2</v>
      </c>
      <c r="H16" s="400">
        <v>2</v>
      </c>
      <c r="I16" s="400">
        <v>2</v>
      </c>
      <c r="J16" s="400">
        <v>2</v>
      </c>
      <c r="K16" s="400">
        <v>1</v>
      </c>
      <c r="L16" s="400">
        <v>1</v>
      </c>
      <c r="M16" s="400">
        <v>1</v>
      </c>
      <c r="N16" s="400">
        <v>1</v>
      </c>
      <c r="O16" s="400">
        <v>1</v>
      </c>
      <c r="P16" s="400">
        <v>1</v>
      </c>
      <c r="Q16" s="400">
        <v>1</v>
      </c>
      <c r="R16" s="400">
        <v>1</v>
      </c>
      <c r="S16" s="400">
        <v>1</v>
      </c>
      <c r="T16" s="400">
        <v>1</v>
      </c>
      <c r="U16" s="400">
        <v>1</v>
      </c>
      <c r="V16" s="400">
        <v>1</v>
      </c>
      <c r="W16" s="400">
        <v>1</v>
      </c>
      <c r="X16" s="400">
        <v>1</v>
      </c>
      <c r="Y16" s="400">
        <v>0</v>
      </c>
      <c r="Z16" s="400">
        <v>0</v>
      </c>
      <c r="AA16" s="400">
        <v>0</v>
      </c>
      <c r="AB16" s="400">
        <v>1</v>
      </c>
      <c r="AC16" s="400">
        <v>1</v>
      </c>
      <c r="AD16" s="400">
        <v>1</v>
      </c>
      <c r="AE16" s="400">
        <v>1</v>
      </c>
      <c r="AF16" s="400">
        <v>1</v>
      </c>
      <c r="AG16" s="400">
        <v>1</v>
      </c>
      <c r="AH16" s="400">
        <v>1</v>
      </c>
      <c r="AI16" s="400">
        <v>1</v>
      </c>
      <c r="AJ16" s="400">
        <v>0</v>
      </c>
      <c r="AK16" s="400">
        <v>0</v>
      </c>
      <c r="AL16" s="401"/>
      <c r="AM16" s="400">
        <f t="shared" si="2"/>
        <v>0.967741935483871</v>
      </c>
      <c r="AN16" s="420"/>
      <c r="AO16" s="420">
        <f t="shared" si="3"/>
        <v>31</v>
      </c>
      <c r="AP16" s="421">
        <f t="shared" si="4"/>
        <v>6.9333333333333336</v>
      </c>
    </row>
    <row r="17" spans="1:42" s="396" customFormat="1" ht="58.5" customHeight="1">
      <c r="A17" s="397">
        <v>7</v>
      </c>
      <c r="B17" s="398" t="s">
        <v>114</v>
      </c>
      <c r="C17" s="399" t="s">
        <v>130</v>
      </c>
      <c r="D17" s="399"/>
      <c r="E17" s="399"/>
      <c r="F17" s="399"/>
      <c r="G17" s="400">
        <v>34</v>
      </c>
      <c r="H17" s="400">
        <v>34</v>
      </c>
      <c r="I17" s="400">
        <v>53</v>
      </c>
      <c r="J17" s="400">
        <v>15</v>
      </c>
      <c r="K17" s="400">
        <v>0</v>
      </c>
      <c r="L17" s="400">
        <v>54</v>
      </c>
      <c r="M17" s="400">
        <v>54</v>
      </c>
      <c r="N17" s="400">
        <v>54</v>
      </c>
      <c r="O17" s="400">
        <v>66</v>
      </c>
      <c r="P17" s="400">
        <v>66</v>
      </c>
      <c r="Q17" s="400">
        <v>66</v>
      </c>
      <c r="R17" s="400">
        <v>66</v>
      </c>
      <c r="S17" s="400">
        <v>66</v>
      </c>
      <c r="T17" s="400">
        <v>75</v>
      </c>
      <c r="U17" s="400">
        <v>75</v>
      </c>
      <c r="V17" s="400">
        <v>75</v>
      </c>
      <c r="W17" s="400">
        <v>60</v>
      </c>
      <c r="X17" s="400">
        <v>68</v>
      </c>
      <c r="Y17" s="400">
        <v>68</v>
      </c>
      <c r="Z17" s="400">
        <v>68</v>
      </c>
      <c r="AA17" s="400">
        <v>0</v>
      </c>
      <c r="AB17" s="400">
        <v>51</v>
      </c>
      <c r="AC17" s="400">
        <v>51</v>
      </c>
      <c r="AD17" s="400">
        <v>51</v>
      </c>
      <c r="AE17" s="400">
        <v>56</v>
      </c>
      <c r="AF17" s="400">
        <v>56</v>
      </c>
      <c r="AG17" s="400">
        <v>55</v>
      </c>
      <c r="AH17" s="400">
        <v>40</v>
      </c>
      <c r="AI17" s="400">
        <v>40</v>
      </c>
      <c r="AJ17" s="400">
        <v>35</v>
      </c>
      <c r="AK17" s="400">
        <v>34</v>
      </c>
      <c r="AL17" s="401"/>
      <c r="AM17" s="400">
        <f t="shared" si="2"/>
        <v>51.161290322580648</v>
      </c>
      <c r="AN17" s="420"/>
      <c r="AO17" s="420">
        <f t="shared" si="3"/>
        <v>31</v>
      </c>
      <c r="AP17" s="421">
        <f t="shared" si="4"/>
        <v>6.9333333333333336</v>
      </c>
    </row>
    <row r="18" spans="1:42" s="396" customFormat="1" ht="58.5" customHeight="1">
      <c r="A18" s="397">
        <v>8</v>
      </c>
      <c r="B18" s="398" t="s">
        <v>122</v>
      </c>
      <c r="C18" s="399" t="s">
        <v>276</v>
      </c>
      <c r="D18" s="399"/>
      <c r="E18" s="399"/>
      <c r="F18" s="399"/>
      <c r="G18" s="400">
        <v>20</v>
      </c>
      <c r="H18" s="400">
        <v>20</v>
      </c>
      <c r="I18" s="400">
        <v>20</v>
      </c>
      <c r="J18" s="400">
        <v>16</v>
      </c>
      <c r="K18" s="400">
        <v>0</v>
      </c>
      <c r="L18" s="400">
        <v>20</v>
      </c>
      <c r="M18" s="400">
        <v>20</v>
      </c>
      <c r="N18" s="400">
        <v>20</v>
      </c>
      <c r="O18" s="400">
        <v>20</v>
      </c>
      <c r="P18" s="400">
        <v>20</v>
      </c>
      <c r="Q18" s="400">
        <v>20</v>
      </c>
      <c r="R18" s="400">
        <v>20</v>
      </c>
      <c r="S18" s="400">
        <v>20</v>
      </c>
      <c r="T18" s="400">
        <v>20</v>
      </c>
      <c r="U18" s="400">
        <v>20</v>
      </c>
      <c r="V18" s="400">
        <v>20</v>
      </c>
      <c r="W18" s="400">
        <v>20</v>
      </c>
      <c r="X18" s="400">
        <v>20</v>
      </c>
      <c r="Y18" s="400">
        <v>20</v>
      </c>
      <c r="Z18" s="400">
        <v>20</v>
      </c>
      <c r="AA18" s="400">
        <v>15</v>
      </c>
      <c r="AB18" s="400">
        <v>18</v>
      </c>
      <c r="AC18" s="400">
        <v>18</v>
      </c>
      <c r="AD18" s="400">
        <v>18</v>
      </c>
      <c r="AE18" s="400">
        <v>20</v>
      </c>
      <c r="AF18" s="400">
        <v>20</v>
      </c>
      <c r="AG18" s="400">
        <v>20</v>
      </c>
      <c r="AH18" s="400">
        <v>18</v>
      </c>
      <c r="AI18" s="400">
        <v>18</v>
      </c>
      <c r="AJ18" s="400">
        <v>18</v>
      </c>
      <c r="AK18" s="400">
        <v>18</v>
      </c>
      <c r="AL18" s="401"/>
      <c r="AM18" s="400">
        <f t="shared" si="2"/>
        <v>18.612903225806452</v>
      </c>
      <c r="AN18" s="420"/>
      <c r="AO18" s="420">
        <f t="shared" si="3"/>
        <v>31</v>
      </c>
      <c r="AP18" s="421">
        <f t="shared" si="4"/>
        <v>6.9333333333333336</v>
      </c>
    </row>
    <row r="19" spans="1:42" s="396" customFormat="1" ht="73.8">
      <c r="A19" s="397">
        <v>9</v>
      </c>
      <c r="B19" s="398" t="s">
        <v>277</v>
      </c>
      <c r="C19" s="399" t="s">
        <v>212</v>
      </c>
      <c r="D19" s="399"/>
      <c r="E19" s="399"/>
      <c r="F19" s="399"/>
      <c r="G19" s="400">
        <v>16</v>
      </c>
      <c r="H19" s="400">
        <v>16</v>
      </c>
      <c r="I19" s="400">
        <v>15</v>
      </c>
      <c r="J19" s="400">
        <v>10</v>
      </c>
      <c r="K19" s="400">
        <v>8</v>
      </c>
      <c r="L19" s="400">
        <v>16</v>
      </c>
      <c r="M19" s="400">
        <v>16</v>
      </c>
      <c r="N19" s="400">
        <v>16</v>
      </c>
      <c r="O19" s="400">
        <v>16</v>
      </c>
      <c r="P19" s="400">
        <v>16</v>
      </c>
      <c r="Q19" s="400">
        <v>16</v>
      </c>
      <c r="R19" s="400">
        <v>16</v>
      </c>
      <c r="S19" s="400">
        <v>16</v>
      </c>
      <c r="T19" s="400">
        <v>16</v>
      </c>
      <c r="U19" s="400">
        <v>16</v>
      </c>
      <c r="V19" s="400">
        <v>16</v>
      </c>
      <c r="W19" s="400">
        <v>16</v>
      </c>
      <c r="X19" s="400">
        <v>16</v>
      </c>
      <c r="Y19" s="400">
        <v>16</v>
      </c>
      <c r="Z19" s="400">
        <v>16</v>
      </c>
      <c r="AA19" s="400">
        <v>4</v>
      </c>
      <c r="AB19" s="400">
        <v>15</v>
      </c>
      <c r="AC19" s="400">
        <v>15</v>
      </c>
      <c r="AD19" s="400">
        <v>15</v>
      </c>
      <c r="AE19" s="400">
        <v>15</v>
      </c>
      <c r="AF19" s="400">
        <v>15</v>
      </c>
      <c r="AG19" s="400">
        <v>15</v>
      </c>
      <c r="AH19" s="400">
        <v>16</v>
      </c>
      <c r="AI19" s="400">
        <v>16</v>
      </c>
      <c r="AJ19" s="400">
        <v>15</v>
      </c>
      <c r="AK19" s="400">
        <v>15</v>
      </c>
      <c r="AL19" s="401"/>
      <c r="AM19" s="400">
        <f t="shared" si="2"/>
        <v>14.870967741935484</v>
      </c>
      <c r="AN19" s="420"/>
      <c r="AO19" s="420">
        <f t="shared" si="3"/>
        <v>31</v>
      </c>
      <c r="AP19" s="421">
        <f t="shared" si="4"/>
        <v>6.9333333333333336</v>
      </c>
    </row>
    <row r="20" spans="1:42" s="396" customFormat="1" ht="58.5" customHeight="1">
      <c r="A20" s="397">
        <v>10</v>
      </c>
      <c r="B20" s="398" t="s">
        <v>278</v>
      </c>
      <c r="C20" s="399" t="s">
        <v>214</v>
      </c>
      <c r="D20" s="402"/>
      <c r="E20" s="403"/>
      <c r="F20" s="399"/>
      <c r="G20" s="400">
        <v>2</v>
      </c>
      <c r="H20" s="400">
        <v>2</v>
      </c>
      <c r="I20" s="400">
        <v>2</v>
      </c>
      <c r="J20" s="400">
        <v>2</v>
      </c>
      <c r="K20" s="400">
        <v>1</v>
      </c>
      <c r="L20" s="400">
        <v>1</v>
      </c>
      <c r="M20" s="400">
        <v>1</v>
      </c>
      <c r="N20" s="400">
        <v>1</v>
      </c>
      <c r="O20" s="400">
        <v>1</v>
      </c>
      <c r="P20" s="400">
        <v>0</v>
      </c>
      <c r="Q20" s="400">
        <v>0</v>
      </c>
      <c r="R20" s="400">
        <v>0</v>
      </c>
      <c r="S20" s="400">
        <v>0</v>
      </c>
      <c r="T20" s="400">
        <v>0</v>
      </c>
      <c r="U20" s="400">
        <v>0</v>
      </c>
      <c r="V20" s="400">
        <v>0</v>
      </c>
      <c r="W20" s="400">
        <v>0</v>
      </c>
      <c r="X20" s="400">
        <v>0</v>
      </c>
      <c r="Y20" s="400">
        <v>0</v>
      </c>
      <c r="Z20" s="400">
        <v>0</v>
      </c>
      <c r="AA20" s="400">
        <v>0</v>
      </c>
      <c r="AB20" s="400">
        <v>0</v>
      </c>
      <c r="AC20" s="400">
        <v>0</v>
      </c>
      <c r="AD20" s="400">
        <v>0</v>
      </c>
      <c r="AE20" s="400">
        <v>0</v>
      </c>
      <c r="AF20" s="400">
        <v>0</v>
      </c>
      <c r="AG20" s="400">
        <v>0</v>
      </c>
      <c r="AH20" s="400">
        <v>0</v>
      </c>
      <c r="AI20" s="400">
        <v>0</v>
      </c>
      <c r="AJ20" s="400">
        <v>0</v>
      </c>
      <c r="AK20" s="400">
        <v>0</v>
      </c>
      <c r="AL20" s="401"/>
      <c r="AM20" s="400">
        <f t="shared" si="2"/>
        <v>0.41935483870967744</v>
      </c>
      <c r="AN20" s="420"/>
      <c r="AO20" s="420">
        <f t="shared" si="3"/>
        <v>31</v>
      </c>
      <c r="AP20" s="421">
        <f t="shared" si="4"/>
        <v>6.9333333333333336</v>
      </c>
    </row>
    <row r="21" spans="1:42" s="396" customFormat="1" ht="58.5" customHeight="1">
      <c r="A21" s="397">
        <v>11</v>
      </c>
      <c r="B21" s="398" t="s">
        <v>279</v>
      </c>
      <c r="C21" s="399" t="s">
        <v>222</v>
      </c>
      <c r="D21" s="399"/>
      <c r="E21" s="399"/>
      <c r="F21" s="399"/>
      <c r="G21" s="400">
        <v>0</v>
      </c>
      <c r="H21" s="400">
        <v>0</v>
      </c>
      <c r="I21" s="400">
        <v>0</v>
      </c>
      <c r="J21" s="400">
        <v>0</v>
      </c>
      <c r="K21" s="400">
        <v>0</v>
      </c>
      <c r="L21" s="400">
        <v>0</v>
      </c>
      <c r="M21" s="400">
        <v>0</v>
      </c>
      <c r="N21" s="400">
        <v>0</v>
      </c>
      <c r="O21" s="400">
        <v>0</v>
      </c>
      <c r="P21" s="400">
        <v>0</v>
      </c>
      <c r="Q21" s="400">
        <v>0</v>
      </c>
      <c r="R21" s="400">
        <v>0</v>
      </c>
      <c r="S21" s="400">
        <v>0</v>
      </c>
      <c r="T21" s="400">
        <v>0</v>
      </c>
      <c r="U21" s="400">
        <v>0</v>
      </c>
      <c r="V21" s="400">
        <v>0</v>
      </c>
      <c r="W21" s="400">
        <v>0</v>
      </c>
      <c r="X21" s="400">
        <v>0</v>
      </c>
      <c r="Y21" s="400">
        <v>0</v>
      </c>
      <c r="Z21" s="400">
        <v>0</v>
      </c>
      <c r="AA21" s="400">
        <v>0</v>
      </c>
      <c r="AB21" s="400">
        <v>0</v>
      </c>
      <c r="AC21" s="400">
        <v>0</v>
      </c>
      <c r="AD21" s="400">
        <v>0</v>
      </c>
      <c r="AE21" s="400">
        <v>0</v>
      </c>
      <c r="AF21" s="400">
        <v>0</v>
      </c>
      <c r="AG21" s="400">
        <v>0</v>
      </c>
      <c r="AH21" s="400">
        <v>0</v>
      </c>
      <c r="AI21" s="400">
        <v>0</v>
      </c>
      <c r="AJ21" s="400">
        <v>0</v>
      </c>
      <c r="AK21" s="400">
        <v>0</v>
      </c>
      <c r="AL21" s="401"/>
      <c r="AM21" s="400">
        <f t="shared" si="2"/>
        <v>0</v>
      </c>
      <c r="AN21" s="420"/>
      <c r="AO21" s="420">
        <f t="shared" si="3"/>
        <v>31</v>
      </c>
      <c r="AP21" s="421">
        <f t="shared" si="4"/>
        <v>6.9333333333333336</v>
      </c>
    </row>
    <row r="22" spans="1:42" s="396" customFormat="1" ht="58.5" customHeight="1">
      <c r="A22" s="397">
        <v>12</v>
      </c>
      <c r="B22" s="398" t="s">
        <v>280</v>
      </c>
      <c r="C22" s="399"/>
      <c r="D22" s="399"/>
      <c r="E22" s="399"/>
      <c r="F22" s="399"/>
      <c r="G22" s="400">
        <v>0</v>
      </c>
      <c r="H22" s="400">
        <v>0</v>
      </c>
      <c r="I22" s="400">
        <v>0</v>
      </c>
      <c r="J22" s="400">
        <v>0</v>
      </c>
      <c r="K22" s="400">
        <v>0</v>
      </c>
      <c r="L22" s="400">
        <v>0</v>
      </c>
      <c r="M22" s="400">
        <v>0</v>
      </c>
      <c r="N22" s="400">
        <v>0</v>
      </c>
      <c r="O22" s="400">
        <v>0</v>
      </c>
      <c r="P22" s="400">
        <v>0</v>
      </c>
      <c r="Q22" s="400">
        <v>0</v>
      </c>
      <c r="R22" s="400">
        <v>0</v>
      </c>
      <c r="S22" s="400">
        <v>0</v>
      </c>
      <c r="T22" s="400">
        <v>0</v>
      </c>
      <c r="U22" s="400">
        <v>0</v>
      </c>
      <c r="V22" s="400">
        <v>0</v>
      </c>
      <c r="W22" s="400">
        <v>0</v>
      </c>
      <c r="X22" s="400">
        <v>0</v>
      </c>
      <c r="Y22" s="400">
        <v>0</v>
      </c>
      <c r="Z22" s="400">
        <v>0</v>
      </c>
      <c r="AA22" s="400">
        <v>0</v>
      </c>
      <c r="AB22" s="400">
        <v>0</v>
      </c>
      <c r="AC22" s="400">
        <v>0</v>
      </c>
      <c r="AD22" s="400">
        <v>0</v>
      </c>
      <c r="AE22" s="400">
        <v>0</v>
      </c>
      <c r="AF22" s="400">
        <v>0</v>
      </c>
      <c r="AG22" s="400">
        <v>0</v>
      </c>
      <c r="AH22" s="400">
        <v>0</v>
      </c>
      <c r="AI22" s="400">
        <v>0</v>
      </c>
      <c r="AJ22" s="400">
        <v>0</v>
      </c>
      <c r="AK22" s="400">
        <v>0</v>
      </c>
      <c r="AL22" s="401"/>
      <c r="AM22" s="400">
        <f t="shared" si="2"/>
        <v>0</v>
      </c>
      <c r="AN22" s="420"/>
      <c r="AO22" s="420">
        <f t="shared" si="3"/>
        <v>31</v>
      </c>
      <c r="AP22" s="421">
        <f t="shared" si="4"/>
        <v>6.9333333333333336</v>
      </c>
    </row>
    <row r="23" spans="1:42" s="396" customFormat="1" ht="58.5" customHeight="1">
      <c r="A23" s="397">
        <v>13</v>
      </c>
      <c r="B23" s="398" t="s">
        <v>19</v>
      </c>
      <c r="C23" s="399"/>
      <c r="D23" s="399"/>
      <c r="E23" s="399"/>
      <c r="F23" s="399"/>
      <c r="G23" s="400">
        <v>0</v>
      </c>
      <c r="H23" s="400">
        <v>0</v>
      </c>
      <c r="I23" s="400">
        <v>0</v>
      </c>
      <c r="J23" s="400">
        <v>0</v>
      </c>
      <c r="K23" s="400">
        <v>0</v>
      </c>
      <c r="L23" s="400">
        <v>0</v>
      </c>
      <c r="M23" s="400">
        <v>0</v>
      </c>
      <c r="N23" s="400">
        <v>0</v>
      </c>
      <c r="O23" s="400">
        <v>0</v>
      </c>
      <c r="P23" s="400">
        <v>0</v>
      </c>
      <c r="Q23" s="400">
        <v>0</v>
      </c>
      <c r="R23" s="400">
        <v>0</v>
      </c>
      <c r="S23" s="400">
        <v>0</v>
      </c>
      <c r="T23" s="400">
        <v>0</v>
      </c>
      <c r="U23" s="400">
        <v>0</v>
      </c>
      <c r="V23" s="400">
        <v>0</v>
      </c>
      <c r="W23" s="400">
        <v>0</v>
      </c>
      <c r="X23" s="400">
        <v>0</v>
      </c>
      <c r="Y23" s="400">
        <v>0</v>
      </c>
      <c r="Z23" s="400">
        <v>0</v>
      </c>
      <c r="AA23" s="400">
        <v>0</v>
      </c>
      <c r="AB23" s="400">
        <v>0</v>
      </c>
      <c r="AC23" s="400">
        <v>0</v>
      </c>
      <c r="AD23" s="400">
        <v>0</v>
      </c>
      <c r="AE23" s="400">
        <v>0</v>
      </c>
      <c r="AF23" s="400">
        <v>0</v>
      </c>
      <c r="AG23" s="400">
        <v>0</v>
      </c>
      <c r="AH23" s="400">
        <v>0</v>
      </c>
      <c r="AI23" s="400">
        <v>0</v>
      </c>
      <c r="AJ23" s="400">
        <v>0</v>
      </c>
      <c r="AK23" s="400">
        <v>0</v>
      </c>
      <c r="AL23" s="401"/>
      <c r="AM23" s="400">
        <f t="shared" si="2"/>
        <v>0</v>
      </c>
      <c r="AN23" s="420"/>
      <c r="AO23" s="420">
        <f t="shared" si="3"/>
        <v>31</v>
      </c>
      <c r="AP23" s="421">
        <f t="shared" si="4"/>
        <v>6.9333333333333336</v>
      </c>
    </row>
    <row r="24" spans="1:42" s="396" customFormat="1" ht="58.5" customHeight="1">
      <c r="A24" s="397">
        <v>14</v>
      </c>
      <c r="B24" s="398" t="s">
        <v>18</v>
      </c>
      <c r="C24" s="399" t="s">
        <v>186</v>
      </c>
      <c r="D24" s="399"/>
      <c r="E24" s="399"/>
      <c r="F24" s="399"/>
      <c r="G24" s="400">
        <v>1</v>
      </c>
      <c r="H24" s="400">
        <v>1</v>
      </c>
      <c r="I24" s="400">
        <v>1</v>
      </c>
      <c r="J24" s="400">
        <v>1</v>
      </c>
      <c r="K24" s="400">
        <v>1</v>
      </c>
      <c r="L24" s="400">
        <v>1</v>
      </c>
      <c r="M24" s="400">
        <v>1</v>
      </c>
      <c r="N24" s="400">
        <v>1</v>
      </c>
      <c r="O24" s="400">
        <v>1</v>
      </c>
      <c r="P24" s="400">
        <v>1</v>
      </c>
      <c r="Q24" s="400">
        <v>1</v>
      </c>
      <c r="R24" s="400">
        <v>1</v>
      </c>
      <c r="S24" s="400">
        <v>1</v>
      </c>
      <c r="T24" s="400">
        <v>1</v>
      </c>
      <c r="U24" s="400">
        <v>1</v>
      </c>
      <c r="V24" s="400">
        <v>1</v>
      </c>
      <c r="W24" s="400">
        <v>1</v>
      </c>
      <c r="X24" s="400">
        <v>1</v>
      </c>
      <c r="Y24" s="400">
        <v>1</v>
      </c>
      <c r="Z24" s="400">
        <v>1</v>
      </c>
      <c r="AA24" s="400">
        <v>1</v>
      </c>
      <c r="AB24" s="400">
        <v>1</v>
      </c>
      <c r="AC24" s="400">
        <v>1</v>
      </c>
      <c r="AD24" s="400">
        <v>1</v>
      </c>
      <c r="AE24" s="400">
        <v>1</v>
      </c>
      <c r="AF24" s="400">
        <v>1</v>
      </c>
      <c r="AG24" s="400">
        <v>1</v>
      </c>
      <c r="AH24" s="400">
        <v>1</v>
      </c>
      <c r="AI24" s="400">
        <v>1</v>
      </c>
      <c r="AJ24" s="400">
        <v>1</v>
      </c>
      <c r="AK24" s="400">
        <v>1</v>
      </c>
      <c r="AL24" s="401"/>
      <c r="AM24" s="400">
        <f t="shared" si="2"/>
        <v>1</v>
      </c>
      <c r="AN24" s="420"/>
      <c r="AO24" s="420">
        <f t="shared" si="3"/>
        <v>31</v>
      </c>
      <c r="AP24" s="421">
        <f t="shared" si="4"/>
        <v>6.9333333333333336</v>
      </c>
    </row>
    <row r="25" spans="1:42" s="396" customFormat="1" ht="58.5" customHeight="1">
      <c r="A25" s="397">
        <v>15</v>
      </c>
      <c r="B25" s="398" t="s">
        <v>56</v>
      </c>
      <c r="C25" s="399" t="s">
        <v>188</v>
      </c>
      <c r="D25" s="399"/>
      <c r="E25" s="399"/>
      <c r="F25" s="399"/>
      <c r="G25" s="400">
        <v>0</v>
      </c>
      <c r="H25" s="400">
        <v>0</v>
      </c>
      <c r="I25" s="400">
        <v>0</v>
      </c>
      <c r="J25" s="400">
        <v>0</v>
      </c>
      <c r="K25" s="400">
        <v>0</v>
      </c>
      <c r="L25" s="400">
        <v>0</v>
      </c>
      <c r="M25" s="400">
        <v>0</v>
      </c>
      <c r="N25" s="400">
        <v>0</v>
      </c>
      <c r="O25" s="400">
        <v>1</v>
      </c>
      <c r="P25" s="400">
        <v>1</v>
      </c>
      <c r="Q25" s="400">
        <v>1</v>
      </c>
      <c r="R25" s="400">
        <v>1</v>
      </c>
      <c r="S25" s="400">
        <v>1</v>
      </c>
      <c r="T25" s="400">
        <v>1</v>
      </c>
      <c r="U25" s="400">
        <v>1</v>
      </c>
      <c r="V25" s="400">
        <v>1</v>
      </c>
      <c r="W25" s="400">
        <v>1</v>
      </c>
      <c r="X25" s="400">
        <v>1</v>
      </c>
      <c r="Y25" s="400">
        <v>0</v>
      </c>
      <c r="Z25" s="400">
        <v>0</v>
      </c>
      <c r="AA25" s="400">
        <v>0</v>
      </c>
      <c r="AB25" s="400">
        <v>0</v>
      </c>
      <c r="AC25" s="400">
        <v>0</v>
      </c>
      <c r="AD25" s="400">
        <v>0</v>
      </c>
      <c r="AE25" s="400">
        <v>1</v>
      </c>
      <c r="AF25" s="400">
        <v>1</v>
      </c>
      <c r="AG25" s="400">
        <v>1</v>
      </c>
      <c r="AH25" s="400">
        <v>1</v>
      </c>
      <c r="AI25" s="400">
        <v>1</v>
      </c>
      <c r="AJ25" s="400">
        <v>1</v>
      </c>
      <c r="AK25" s="400">
        <v>1</v>
      </c>
      <c r="AL25" s="401"/>
      <c r="AM25" s="400">
        <f t="shared" si="2"/>
        <v>0.54838709677419351</v>
      </c>
      <c r="AN25" s="420"/>
      <c r="AO25" s="420">
        <f t="shared" si="3"/>
        <v>31</v>
      </c>
      <c r="AP25" s="421">
        <f t="shared" si="4"/>
        <v>6.9333333333333336</v>
      </c>
    </row>
    <row r="26" spans="1:42" s="396" customFormat="1" ht="58.5" customHeight="1">
      <c r="A26" s="397">
        <v>16</v>
      </c>
      <c r="B26" s="398" t="s">
        <v>281</v>
      </c>
      <c r="C26" s="399" t="s">
        <v>190</v>
      </c>
      <c r="D26" s="399"/>
      <c r="E26" s="399"/>
      <c r="F26" s="399"/>
      <c r="G26" s="400">
        <v>0</v>
      </c>
      <c r="H26" s="400">
        <v>0</v>
      </c>
      <c r="I26" s="400">
        <v>0</v>
      </c>
      <c r="J26" s="400">
        <v>0</v>
      </c>
      <c r="K26" s="400">
        <v>0</v>
      </c>
      <c r="L26" s="400">
        <v>0</v>
      </c>
      <c r="M26" s="400">
        <v>0</v>
      </c>
      <c r="N26" s="400">
        <v>0</v>
      </c>
      <c r="O26" s="400">
        <v>0</v>
      </c>
      <c r="P26" s="400">
        <v>0</v>
      </c>
      <c r="Q26" s="400">
        <v>0</v>
      </c>
      <c r="R26" s="400">
        <v>0</v>
      </c>
      <c r="S26" s="400">
        <v>0</v>
      </c>
      <c r="T26" s="400">
        <v>0</v>
      </c>
      <c r="U26" s="400">
        <v>0</v>
      </c>
      <c r="V26" s="400">
        <v>0</v>
      </c>
      <c r="W26" s="400">
        <v>0</v>
      </c>
      <c r="X26" s="400">
        <v>0</v>
      </c>
      <c r="Y26" s="400">
        <v>0</v>
      </c>
      <c r="Z26" s="400">
        <v>0</v>
      </c>
      <c r="AA26" s="400">
        <v>0</v>
      </c>
      <c r="AB26" s="400">
        <v>0</v>
      </c>
      <c r="AC26" s="400">
        <v>0</v>
      </c>
      <c r="AD26" s="400">
        <v>0</v>
      </c>
      <c r="AE26" s="400">
        <v>0</v>
      </c>
      <c r="AF26" s="400">
        <v>0</v>
      </c>
      <c r="AG26" s="400">
        <v>0</v>
      </c>
      <c r="AH26" s="400">
        <v>0</v>
      </c>
      <c r="AI26" s="400">
        <v>0</v>
      </c>
      <c r="AJ26" s="400">
        <v>0</v>
      </c>
      <c r="AK26" s="400">
        <v>0</v>
      </c>
      <c r="AL26" s="401"/>
      <c r="AM26" s="400">
        <f t="shared" si="2"/>
        <v>0</v>
      </c>
      <c r="AN26" s="420"/>
      <c r="AO26" s="420">
        <f t="shared" si="3"/>
        <v>31</v>
      </c>
      <c r="AP26" s="421">
        <f t="shared" si="4"/>
        <v>6.9333333333333336</v>
      </c>
    </row>
    <row r="27" spans="1:42" s="396" customFormat="1" ht="58.5" customHeight="1">
      <c r="A27" s="397">
        <v>17</v>
      </c>
      <c r="B27" s="398" t="s">
        <v>282</v>
      </c>
      <c r="C27" s="399"/>
      <c r="D27" s="399"/>
      <c r="E27" s="399"/>
      <c r="F27" s="399"/>
      <c r="G27" s="400">
        <v>1</v>
      </c>
      <c r="H27" s="400">
        <v>1</v>
      </c>
      <c r="I27" s="400">
        <v>1</v>
      </c>
      <c r="J27" s="400">
        <v>1</v>
      </c>
      <c r="K27" s="400">
        <v>1</v>
      </c>
      <c r="L27" s="400">
        <v>1</v>
      </c>
      <c r="M27" s="400">
        <v>1</v>
      </c>
      <c r="N27" s="400">
        <v>1</v>
      </c>
      <c r="O27" s="400">
        <v>1</v>
      </c>
      <c r="P27" s="400">
        <v>1</v>
      </c>
      <c r="Q27" s="400">
        <v>1</v>
      </c>
      <c r="R27" s="400">
        <v>1</v>
      </c>
      <c r="S27" s="400">
        <v>1</v>
      </c>
      <c r="T27" s="400">
        <v>1</v>
      </c>
      <c r="U27" s="400">
        <v>1</v>
      </c>
      <c r="V27" s="400">
        <v>1</v>
      </c>
      <c r="W27" s="400">
        <v>1</v>
      </c>
      <c r="X27" s="400">
        <v>1</v>
      </c>
      <c r="Y27" s="400">
        <v>1</v>
      </c>
      <c r="Z27" s="400">
        <v>1</v>
      </c>
      <c r="AA27" s="400">
        <v>1</v>
      </c>
      <c r="AB27" s="400">
        <v>1</v>
      </c>
      <c r="AC27" s="400">
        <v>1</v>
      </c>
      <c r="AD27" s="400">
        <v>1</v>
      </c>
      <c r="AE27" s="400">
        <v>1</v>
      </c>
      <c r="AF27" s="400">
        <v>1</v>
      </c>
      <c r="AG27" s="400">
        <v>1</v>
      </c>
      <c r="AH27" s="400">
        <v>1</v>
      </c>
      <c r="AI27" s="400">
        <v>1</v>
      </c>
      <c r="AJ27" s="400">
        <v>0</v>
      </c>
      <c r="AK27" s="400">
        <v>0</v>
      </c>
      <c r="AL27" s="401"/>
      <c r="AM27" s="400">
        <f t="shared" si="2"/>
        <v>0.93548387096774188</v>
      </c>
      <c r="AN27" s="420"/>
      <c r="AO27" s="420">
        <f t="shared" si="3"/>
        <v>31</v>
      </c>
      <c r="AP27" s="421">
        <f t="shared" si="4"/>
        <v>6.9333333333333336</v>
      </c>
    </row>
    <row r="28" spans="1:42" s="396" customFormat="1" ht="58.5" customHeight="1">
      <c r="A28" s="397">
        <v>18</v>
      </c>
      <c r="B28" s="398" t="s">
        <v>283</v>
      </c>
      <c r="C28" s="399" t="s">
        <v>194</v>
      </c>
      <c r="D28" s="399"/>
      <c r="E28" s="399"/>
      <c r="F28" s="399"/>
      <c r="G28" s="400">
        <v>0</v>
      </c>
      <c r="H28" s="400">
        <v>0</v>
      </c>
      <c r="I28" s="400">
        <v>0</v>
      </c>
      <c r="J28" s="400">
        <v>0</v>
      </c>
      <c r="K28" s="400">
        <v>0</v>
      </c>
      <c r="L28" s="400">
        <v>0</v>
      </c>
      <c r="M28" s="400">
        <v>0</v>
      </c>
      <c r="N28" s="400">
        <v>0</v>
      </c>
      <c r="O28" s="400">
        <v>0</v>
      </c>
      <c r="P28" s="400">
        <v>0</v>
      </c>
      <c r="Q28" s="400">
        <v>0</v>
      </c>
      <c r="R28" s="400">
        <v>0</v>
      </c>
      <c r="S28" s="400">
        <v>0</v>
      </c>
      <c r="T28" s="400">
        <v>0</v>
      </c>
      <c r="U28" s="400">
        <v>0</v>
      </c>
      <c r="V28" s="400">
        <v>0</v>
      </c>
      <c r="W28" s="400">
        <v>0</v>
      </c>
      <c r="X28" s="400">
        <v>0</v>
      </c>
      <c r="Y28" s="400">
        <v>0</v>
      </c>
      <c r="Z28" s="400">
        <v>0</v>
      </c>
      <c r="AA28" s="400">
        <v>0</v>
      </c>
      <c r="AB28" s="400">
        <v>0</v>
      </c>
      <c r="AC28" s="400">
        <v>0</v>
      </c>
      <c r="AD28" s="400">
        <v>0</v>
      </c>
      <c r="AE28" s="400">
        <v>0</v>
      </c>
      <c r="AF28" s="400">
        <v>0</v>
      </c>
      <c r="AG28" s="400">
        <v>0</v>
      </c>
      <c r="AH28" s="400">
        <v>0</v>
      </c>
      <c r="AI28" s="400">
        <v>0</v>
      </c>
      <c r="AJ28" s="400">
        <v>0</v>
      </c>
      <c r="AK28" s="400">
        <v>0</v>
      </c>
      <c r="AL28" s="401"/>
      <c r="AM28" s="400">
        <f t="shared" si="2"/>
        <v>0</v>
      </c>
      <c r="AN28" s="420"/>
      <c r="AO28" s="420">
        <f t="shared" si="3"/>
        <v>31</v>
      </c>
      <c r="AP28" s="421">
        <f t="shared" si="4"/>
        <v>6.9333333333333336</v>
      </c>
    </row>
    <row r="29" spans="1:42" s="396" customFormat="1" ht="58.5" customHeight="1">
      <c r="A29" s="397">
        <v>19</v>
      </c>
      <c r="B29" s="398" t="s">
        <v>55</v>
      </c>
      <c r="C29" s="399" t="s">
        <v>284</v>
      </c>
      <c r="D29" s="399"/>
      <c r="E29" s="399"/>
      <c r="F29" s="399"/>
      <c r="G29" s="400">
        <v>0</v>
      </c>
      <c r="H29" s="400">
        <v>0</v>
      </c>
      <c r="I29" s="400">
        <v>0</v>
      </c>
      <c r="J29" s="400">
        <v>0</v>
      </c>
      <c r="K29" s="400">
        <v>0</v>
      </c>
      <c r="L29" s="400">
        <v>0</v>
      </c>
      <c r="M29" s="400">
        <v>1</v>
      </c>
      <c r="N29" s="400">
        <v>1</v>
      </c>
      <c r="O29" s="400">
        <v>1</v>
      </c>
      <c r="P29" s="400">
        <v>1</v>
      </c>
      <c r="Q29" s="400">
        <v>1</v>
      </c>
      <c r="R29" s="400">
        <v>1</v>
      </c>
      <c r="S29" s="400">
        <v>1</v>
      </c>
      <c r="T29" s="400">
        <v>1</v>
      </c>
      <c r="U29" s="400">
        <v>1</v>
      </c>
      <c r="V29" s="400">
        <v>1</v>
      </c>
      <c r="W29" s="400">
        <v>1</v>
      </c>
      <c r="X29" s="400">
        <v>1</v>
      </c>
      <c r="Y29" s="400">
        <v>1</v>
      </c>
      <c r="Z29" s="400">
        <v>1</v>
      </c>
      <c r="AA29" s="400">
        <v>1</v>
      </c>
      <c r="AB29" s="400">
        <v>1</v>
      </c>
      <c r="AC29" s="400">
        <v>1</v>
      </c>
      <c r="AD29" s="400">
        <v>1</v>
      </c>
      <c r="AE29" s="400">
        <v>1</v>
      </c>
      <c r="AF29" s="400">
        <v>1</v>
      </c>
      <c r="AG29" s="400">
        <v>1</v>
      </c>
      <c r="AH29" s="400">
        <v>1</v>
      </c>
      <c r="AI29" s="400">
        <v>1</v>
      </c>
      <c r="AJ29" s="400">
        <v>1</v>
      </c>
      <c r="AK29" s="400">
        <v>1</v>
      </c>
      <c r="AL29" s="401"/>
      <c r="AM29" s="400">
        <f t="shared" si="2"/>
        <v>0.80645161290322576</v>
      </c>
      <c r="AN29" s="420"/>
      <c r="AO29" s="420">
        <f t="shared" si="3"/>
        <v>31</v>
      </c>
      <c r="AP29" s="421">
        <f t="shared" si="4"/>
        <v>6.9333333333333336</v>
      </c>
    </row>
    <row r="30" spans="1:42" s="396" customFormat="1" ht="58.5" customHeight="1">
      <c r="A30" s="397">
        <v>20</v>
      </c>
      <c r="B30" s="398" t="s">
        <v>285</v>
      </c>
      <c r="C30" s="399" t="s">
        <v>197</v>
      </c>
      <c r="D30" s="399"/>
      <c r="E30" s="399"/>
      <c r="F30" s="399"/>
      <c r="G30" s="400">
        <v>2</v>
      </c>
      <c r="H30" s="400">
        <v>2</v>
      </c>
      <c r="I30" s="400">
        <v>2</v>
      </c>
      <c r="J30" s="400">
        <v>2</v>
      </c>
      <c r="K30" s="400">
        <v>1</v>
      </c>
      <c r="L30" s="400">
        <v>1</v>
      </c>
      <c r="M30" s="400">
        <v>1</v>
      </c>
      <c r="N30" s="400">
        <v>1</v>
      </c>
      <c r="O30" s="400">
        <v>1</v>
      </c>
      <c r="P30" s="400">
        <v>1</v>
      </c>
      <c r="Q30" s="400">
        <v>1</v>
      </c>
      <c r="R30" s="400">
        <v>1</v>
      </c>
      <c r="S30" s="400">
        <v>1</v>
      </c>
      <c r="T30" s="400">
        <v>1</v>
      </c>
      <c r="U30" s="400">
        <v>1</v>
      </c>
      <c r="V30" s="400">
        <v>1</v>
      </c>
      <c r="W30" s="400">
        <v>1</v>
      </c>
      <c r="X30" s="400">
        <v>1</v>
      </c>
      <c r="Y30" s="400">
        <v>1</v>
      </c>
      <c r="Z30" s="400">
        <v>1</v>
      </c>
      <c r="AA30" s="400">
        <v>0</v>
      </c>
      <c r="AB30" s="400">
        <v>1</v>
      </c>
      <c r="AC30" s="400">
        <v>1</v>
      </c>
      <c r="AD30" s="400">
        <v>1</v>
      </c>
      <c r="AE30" s="400">
        <v>1</v>
      </c>
      <c r="AF30" s="400">
        <v>1</v>
      </c>
      <c r="AG30" s="400">
        <v>1</v>
      </c>
      <c r="AH30" s="400">
        <v>1</v>
      </c>
      <c r="AI30" s="400">
        <v>1</v>
      </c>
      <c r="AJ30" s="400">
        <v>1</v>
      </c>
      <c r="AK30" s="400">
        <v>1</v>
      </c>
      <c r="AL30" s="401"/>
      <c r="AM30" s="400">
        <f t="shared" si="2"/>
        <v>1.096774193548387</v>
      </c>
      <c r="AN30" s="420"/>
      <c r="AO30" s="420">
        <f t="shared" si="3"/>
        <v>31</v>
      </c>
      <c r="AP30" s="421">
        <f t="shared" si="4"/>
        <v>6.9333333333333336</v>
      </c>
    </row>
    <row r="31" spans="1:42" s="396" customFormat="1" ht="58.5" customHeight="1">
      <c r="A31" s="397">
        <v>21</v>
      </c>
      <c r="B31" s="398" t="s">
        <v>286</v>
      </c>
      <c r="C31" s="399" t="s">
        <v>217</v>
      </c>
      <c r="D31" s="399"/>
      <c r="E31" s="399"/>
      <c r="F31" s="399"/>
      <c r="G31" s="400">
        <v>0</v>
      </c>
      <c r="H31" s="400">
        <v>0</v>
      </c>
      <c r="I31" s="400">
        <v>0</v>
      </c>
      <c r="J31" s="400">
        <v>0</v>
      </c>
      <c r="K31" s="400">
        <v>0</v>
      </c>
      <c r="L31" s="400">
        <v>0</v>
      </c>
      <c r="M31" s="400">
        <v>0</v>
      </c>
      <c r="N31" s="400">
        <v>0</v>
      </c>
      <c r="O31" s="400">
        <v>0</v>
      </c>
      <c r="P31" s="400">
        <v>0</v>
      </c>
      <c r="Q31" s="400">
        <v>0</v>
      </c>
      <c r="R31" s="400">
        <v>0</v>
      </c>
      <c r="S31" s="400">
        <v>0</v>
      </c>
      <c r="T31" s="400">
        <v>0</v>
      </c>
      <c r="U31" s="400">
        <v>0</v>
      </c>
      <c r="V31" s="400">
        <v>0</v>
      </c>
      <c r="W31" s="400">
        <v>0</v>
      </c>
      <c r="X31" s="400">
        <v>0</v>
      </c>
      <c r="Y31" s="400">
        <v>0</v>
      </c>
      <c r="Z31" s="400">
        <v>0</v>
      </c>
      <c r="AA31" s="400">
        <v>1</v>
      </c>
      <c r="AB31" s="400">
        <v>0</v>
      </c>
      <c r="AC31" s="400">
        <v>0</v>
      </c>
      <c r="AD31" s="400">
        <v>0</v>
      </c>
      <c r="AE31" s="400">
        <v>0</v>
      </c>
      <c r="AF31" s="400">
        <v>0</v>
      </c>
      <c r="AG31" s="400">
        <v>0</v>
      </c>
      <c r="AH31" s="400">
        <v>0</v>
      </c>
      <c r="AI31" s="400">
        <v>0</v>
      </c>
      <c r="AJ31" s="400">
        <v>0</v>
      </c>
      <c r="AK31" s="400">
        <v>0</v>
      </c>
      <c r="AL31" s="401"/>
      <c r="AM31" s="400">
        <f t="shared" si="2"/>
        <v>3.2258064516129031E-2</v>
      </c>
      <c r="AN31" s="420"/>
      <c r="AO31" s="420">
        <f t="shared" si="3"/>
        <v>31</v>
      </c>
      <c r="AP31" s="421">
        <f t="shared" si="4"/>
        <v>6.9333333333333336</v>
      </c>
    </row>
    <row r="32" spans="1:42" s="396" customFormat="1" ht="58.5" customHeight="1">
      <c r="A32" s="397">
        <v>22</v>
      </c>
      <c r="B32" s="398" t="s">
        <v>287</v>
      </c>
      <c r="C32" s="399" t="s">
        <v>219</v>
      </c>
      <c r="D32" s="399"/>
      <c r="E32" s="399"/>
      <c r="F32" s="399"/>
      <c r="G32" s="400">
        <v>0</v>
      </c>
      <c r="H32" s="400">
        <v>0</v>
      </c>
      <c r="I32" s="400">
        <v>0</v>
      </c>
      <c r="J32" s="400">
        <v>0</v>
      </c>
      <c r="K32" s="400">
        <v>0</v>
      </c>
      <c r="L32" s="400">
        <v>0</v>
      </c>
      <c r="M32" s="400">
        <v>0</v>
      </c>
      <c r="N32" s="400">
        <v>0</v>
      </c>
      <c r="O32" s="400">
        <v>0</v>
      </c>
      <c r="P32" s="400">
        <v>0</v>
      </c>
      <c r="Q32" s="400">
        <v>0</v>
      </c>
      <c r="R32" s="400">
        <v>0</v>
      </c>
      <c r="S32" s="400">
        <v>0</v>
      </c>
      <c r="T32" s="400">
        <v>0</v>
      </c>
      <c r="U32" s="400">
        <v>0</v>
      </c>
      <c r="V32" s="400">
        <v>0</v>
      </c>
      <c r="W32" s="400">
        <v>0</v>
      </c>
      <c r="X32" s="400">
        <v>0</v>
      </c>
      <c r="Y32" s="400">
        <v>0</v>
      </c>
      <c r="Z32" s="400">
        <v>0</v>
      </c>
      <c r="AA32" s="400">
        <v>0</v>
      </c>
      <c r="AB32" s="400">
        <v>0</v>
      </c>
      <c r="AC32" s="400">
        <v>0</v>
      </c>
      <c r="AD32" s="400">
        <v>0</v>
      </c>
      <c r="AE32" s="400">
        <v>0</v>
      </c>
      <c r="AF32" s="400">
        <v>0</v>
      </c>
      <c r="AG32" s="400">
        <v>0</v>
      </c>
      <c r="AH32" s="400">
        <v>0</v>
      </c>
      <c r="AI32" s="400">
        <v>0</v>
      </c>
      <c r="AJ32" s="400">
        <v>0</v>
      </c>
      <c r="AK32" s="400">
        <v>0</v>
      </c>
      <c r="AL32" s="401"/>
      <c r="AM32" s="400">
        <f t="shared" si="2"/>
        <v>0</v>
      </c>
      <c r="AN32" s="420"/>
      <c r="AO32" s="420">
        <f t="shared" si="3"/>
        <v>31</v>
      </c>
      <c r="AP32" s="421">
        <f t="shared" si="4"/>
        <v>6.9333333333333336</v>
      </c>
    </row>
    <row r="33" spans="1:42" s="396" customFormat="1" ht="58.5" customHeight="1">
      <c r="A33" s="397">
        <v>23</v>
      </c>
      <c r="B33" s="398" t="s">
        <v>288</v>
      </c>
      <c r="C33" s="399" t="s">
        <v>289</v>
      </c>
      <c r="D33" s="399"/>
      <c r="E33" s="399"/>
      <c r="F33" s="399"/>
      <c r="G33" s="400">
        <v>0</v>
      </c>
      <c r="H33" s="400">
        <v>0</v>
      </c>
      <c r="I33" s="400">
        <v>0</v>
      </c>
      <c r="J33" s="400">
        <v>0</v>
      </c>
      <c r="K33" s="400">
        <v>0</v>
      </c>
      <c r="L33" s="400">
        <v>0</v>
      </c>
      <c r="M33" s="400">
        <v>0</v>
      </c>
      <c r="N33" s="400">
        <v>0</v>
      </c>
      <c r="O33" s="400">
        <v>0</v>
      </c>
      <c r="P33" s="400">
        <v>0</v>
      </c>
      <c r="Q33" s="400">
        <v>0</v>
      </c>
      <c r="R33" s="400">
        <v>0</v>
      </c>
      <c r="S33" s="400">
        <v>0</v>
      </c>
      <c r="T33" s="400">
        <v>0</v>
      </c>
      <c r="U33" s="400">
        <v>0</v>
      </c>
      <c r="V33" s="400">
        <v>0</v>
      </c>
      <c r="W33" s="400">
        <v>0</v>
      </c>
      <c r="X33" s="400">
        <v>0</v>
      </c>
      <c r="Y33" s="400">
        <v>0</v>
      </c>
      <c r="Z33" s="400">
        <v>0</v>
      </c>
      <c r="AA33" s="400">
        <v>0</v>
      </c>
      <c r="AB33" s="400">
        <v>0</v>
      </c>
      <c r="AC33" s="400">
        <v>0</v>
      </c>
      <c r="AD33" s="400">
        <v>0</v>
      </c>
      <c r="AE33" s="400">
        <v>0</v>
      </c>
      <c r="AF33" s="400">
        <v>0</v>
      </c>
      <c r="AG33" s="400">
        <v>0</v>
      </c>
      <c r="AH33" s="400">
        <v>0</v>
      </c>
      <c r="AI33" s="400">
        <v>0</v>
      </c>
      <c r="AJ33" s="400">
        <v>0</v>
      </c>
      <c r="AK33" s="400">
        <v>0</v>
      </c>
      <c r="AL33" s="401"/>
      <c r="AM33" s="400">
        <f t="shared" si="2"/>
        <v>0</v>
      </c>
      <c r="AN33" s="420"/>
      <c r="AO33" s="420">
        <f t="shared" si="3"/>
        <v>31</v>
      </c>
      <c r="AP33" s="421">
        <f t="shared" si="4"/>
        <v>6.9333333333333336</v>
      </c>
    </row>
    <row r="34" spans="1:42" s="396" customFormat="1" ht="58.5" customHeight="1">
      <c r="A34" s="397">
        <v>24</v>
      </c>
      <c r="B34" s="398" t="s">
        <v>290</v>
      </c>
      <c r="C34" s="399" t="s">
        <v>231</v>
      </c>
      <c r="D34" s="399"/>
      <c r="E34" s="399"/>
      <c r="F34" s="399"/>
      <c r="G34" s="400">
        <v>1</v>
      </c>
      <c r="H34" s="400">
        <v>1</v>
      </c>
      <c r="I34" s="400">
        <v>1</v>
      </c>
      <c r="J34" s="400">
        <v>1</v>
      </c>
      <c r="K34" s="400">
        <v>1</v>
      </c>
      <c r="L34" s="400">
        <v>1</v>
      </c>
      <c r="M34" s="400">
        <v>1</v>
      </c>
      <c r="N34" s="400">
        <v>1</v>
      </c>
      <c r="O34" s="400">
        <v>1</v>
      </c>
      <c r="P34" s="400">
        <v>1</v>
      </c>
      <c r="Q34" s="400">
        <v>1</v>
      </c>
      <c r="R34" s="400">
        <v>1</v>
      </c>
      <c r="S34" s="400">
        <v>1</v>
      </c>
      <c r="T34" s="400">
        <v>1</v>
      </c>
      <c r="U34" s="400">
        <v>1</v>
      </c>
      <c r="V34" s="400">
        <v>1</v>
      </c>
      <c r="W34" s="400">
        <v>1</v>
      </c>
      <c r="X34" s="400">
        <v>1</v>
      </c>
      <c r="Y34" s="400">
        <v>1</v>
      </c>
      <c r="Z34" s="400">
        <v>1</v>
      </c>
      <c r="AA34" s="400">
        <v>0</v>
      </c>
      <c r="AB34" s="400">
        <v>0</v>
      </c>
      <c r="AC34" s="400">
        <v>0</v>
      </c>
      <c r="AD34" s="400">
        <v>0</v>
      </c>
      <c r="AE34" s="400">
        <v>0</v>
      </c>
      <c r="AF34" s="400">
        <v>0</v>
      </c>
      <c r="AG34" s="400">
        <v>0</v>
      </c>
      <c r="AH34" s="400">
        <v>0</v>
      </c>
      <c r="AI34" s="400">
        <v>0</v>
      </c>
      <c r="AJ34" s="400">
        <v>0</v>
      </c>
      <c r="AK34" s="400">
        <v>0</v>
      </c>
      <c r="AL34" s="401"/>
      <c r="AM34" s="400">
        <f t="shared" si="2"/>
        <v>0.64516129032258063</v>
      </c>
      <c r="AN34" s="420"/>
      <c r="AO34" s="420">
        <f t="shared" si="3"/>
        <v>31</v>
      </c>
      <c r="AP34" s="421">
        <f t="shared" si="4"/>
        <v>6.9333333333333336</v>
      </c>
    </row>
    <row r="35" spans="1:42" s="396" customFormat="1" ht="58.5" customHeight="1">
      <c r="A35" s="397">
        <v>25</v>
      </c>
      <c r="B35" s="398" t="s">
        <v>291</v>
      </c>
      <c r="C35" s="399" t="s">
        <v>87</v>
      </c>
      <c r="D35" s="399"/>
      <c r="E35" s="399"/>
      <c r="F35" s="399"/>
      <c r="G35" s="400">
        <v>2</v>
      </c>
      <c r="H35" s="400">
        <v>2</v>
      </c>
      <c r="I35" s="400">
        <v>2</v>
      </c>
      <c r="J35" s="400">
        <v>2</v>
      </c>
      <c r="K35" s="400">
        <v>2</v>
      </c>
      <c r="L35" s="400">
        <v>2</v>
      </c>
      <c r="M35" s="400">
        <v>2</v>
      </c>
      <c r="N35" s="400">
        <v>2</v>
      </c>
      <c r="O35" s="400">
        <v>2</v>
      </c>
      <c r="P35" s="400">
        <v>2</v>
      </c>
      <c r="Q35" s="400">
        <v>2</v>
      </c>
      <c r="R35" s="400">
        <v>2</v>
      </c>
      <c r="S35" s="400">
        <v>2</v>
      </c>
      <c r="T35" s="400">
        <v>2</v>
      </c>
      <c r="U35" s="400">
        <v>2</v>
      </c>
      <c r="V35" s="400">
        <v>2</v>
      </c>
      <c r="W35" s="400">
        <v>2</v>
      </c>
      <c r="X35" s="400">
        <v>2</v>
      </c>
      <c r="Y35" s="400">
        <v>2</v>
      </c>
      <c r="Z35" s="400">
        <v>2</v>
      </c>
      <c r="AA35" s="400">
        <v>2</v>
      </c>
      <c r="AB35" s="400">
        <v>2</v>
      </c>
      <c r="AC35" s="400">
        <v>2</v>
      </c>
      <c r="AD35" s="400">
        <v>2</v>
      </c>
      <c r="AE35" s="400">
        <v>2</v>
      </c>
      <c r="AF35" s="400">
        <v>2</v>
      </c>
      <c r="AG35" s="400">
        <v>2</v>
      </c>
      <c r="AH35" s="400">
        <v>2</v>
      </c>
      <c r="AI35" s="400">
        <v>2</v>
      </c>
      <c r="AJ35" s="400">
        <v>2</v>
      </c>
      <c r="AK35" s="400">
        <v>2</v>
      </c>
      <c r="AL35" s="401"/>
      <c r="AM35" s="400">
        <f t="shared" si="2"/>
        <v>2</v>
      </c>
      <c r="AN35" s="420"/>
      <c r="AO35" s="420">
        <f t="shared" si="3"/>
        <v>31</v>
      </c>
      <c r="AP35" s="421">
        <f t="shared" si="4"/>
        <v>6.9333333333333336</v>
      </c>
    </row>
    <row r="36" spans="1:42" s="409" customFormat="1" ht="63.75" customHeight="1">
      <c r="A36" s="404"/>
      <c r="B36" s="405"/>
      <c r="C36" s="406"/>
      <c r="D36" s="406"/>
      <c r="E36" s="406"/>
      <c r="F36" s="407" t="str">
        <f>CONCATENATE("TOTAL"," ","For"," ",B10)</f>
        <v>TOTAL For SECTION-B</v>
      </c>
      <c r="G36" s="408">
        <f t="shared" ref="G36:AK36" si="5">SUBTOTAL(109,G11:G35)</f>
        <v>138</v>
      </c>
      <c r="H36" s="408">
        <f t="shared" si="5"/>
        <v>138</v>
      </c>
      <c r="I36" s="408">
        <f t="shared" si="5"/>
        <v>171</v>
      </c>
      <c r="J36" s="408">
        <f t="shared" si="5"/>
        <v>97</v>
      </c>
      <c r="K36" s="408">
        <f t="shared" si="5"/>
        <v>26</v>
      </c>
      <c r="L36" s="408">
        <f t="shared" si="5"/>
        <v>171</v>
      </c>
      <c r="M36" s="408">
        <f t="shared" si="5"/>
        <v>172</v>
      </c>
      <c r="N36" s="408">
        <f t="shared" si="5"/>
        <v>172</v>
      </c>
      <c r="O36" s="408">
        <f t="shared" si="5"/>
        <v>192</v>
      </c>
      <c r="P36" s="408">
        <f t="shared" si="5"/>
        <v>190</v>
      </c>
      <c r="Q36" s="408">
        <f t="shared" si="5"/>
        <v>190</v>
      </c>
      <c r="R36" s="408">
        <f t="shared" si="5"/>
        <v>190</v>
      </c>
      <c r="S36" s="408">
        <f t="shared" si="5"/>
        <v>190</v>
      </c>
      <c r="T36" s="408">
        <f t="shared" si="5"/>
        <v>203</v>
      </c>
      <c r="U36" s="408">
        <f t="shared" si="5"/>
        <v>201</v>
      </c>
      <c r="V36" s="408">
        <f t="shared" si="5"/>
        <v>201</v>
      </c>
      <c r="W36" s="408">
        <f t="shared" si="5"/>
        <v>179</v>
      </c>
      <c r="X36" s="408">
        <f t="shared" si="5"/>
        <v>191</v>
      </c>
      <c r="Y36" s="408">
        <f t="shared" si="5"/>
        <v>190</v>
      </c>
      <c r="Z36" s="408">
        <f t="shared" si="5"/>
        <v>190</v>
      </c>
      <c r="AA36" s="408">
        <f t="shared" si="5"/>
        <v>47</v>
      </c>
      <c r="AB36" s="408">
        <f t="shared" si="5"/>
        <v>157</v>
      </c>
      <c r="AC36" s="408">
        <f t="shared" si="5"/>
        <v>157</v>
      </c>
      <c r="AD36" s="408">
        <f t="shared" si="5"/>
        <v>157</v>
      </c>
      <c r="AE36" s="408">
        <f t="shared" si="5"/>
        <v>171</v>
      </c>
      <c r="AF36" s="408">
        <f t="shared" si="5"/>
        <v>171</v>
      </c>
      <c r="AG36" s="408">
        <f t="shared" si="5"/>
        <v>166</v>
      </c>
      <c r="AH36" s="408">
        <f t="shared" si="5"/>
        <v>142</v>
      </c>
      <c r="AI36" s="408">
        <f t="shared" si="5"/>
        <v>142</v>
      </c>
      <c r="AJ36" s="408">
        <f t="shared" si="5"/>
        <v>125</v>
      </c>
      <c r="AK36" s="408">
        <f t="shared" si="5"/>
        <v>124</v>
      </c>
      <c r="AL36" s="408"/>
      <c r="AM36" s="400"/>
      <c r="AN36" s="423"/>
      <c r="AO36" s="420"/>
    </row>
    <row r="37" spans="1:42" s="396" customFormat="1" ht="58.5" customHeight="1">
      <c r="A37" s="393"/>
      <c r="B37" s="394" t="s">
        <v>88</v>
      </c>
      <c r="C37" s="395"/>
      <c r="D37" s="395"/>
      <c r="E37" s="395"/>
      <c r="F37" s="395"/>
      <c r="G37" s="393" t="s">
        <v>178</v>
      </c>
      <c r="H37" s="393" t="s">
        <v>273</v>
      </c>
      <c r="I37" s="393" t="s">
        <v>273</v>
      </c>
      <c r="J37" s="393" t="s">
        <v>273</v>
      </c>
      <c r="K37" s="393" t="s">
        <v>273</v>
      </c>
      <c r="L37" s="393" t="s">
        <v>273</v>
      </c>
      <c r="M37" s="393" t="s">
        <v>273</v>
      </c>
      <c r="N37" s="393" t="s">
        <v>273</v>
      </c>
      <c r="O37" s="393" t="s">
        <v>273</v>
      </c>
      <c r="P37" s="393" t="s">
        <v>273</v>
      </c>
      <c r="Q37" s="393" t="s">
        <v>273</v>
      </c>
      <c r="R37" s="393" t="s">
        <v>273</v>
      </c>
      <c r="S37" s="393" t="s">
        <v>273</v>
      </c>
      <c r="T37" s="393" t="s">
        <v>273</v>
      </c>
      <c r="U37" s="393" t="s">
        <v>273</v>
      </c>
      <c r="V37" s="393" t="s">
        <v>273</v>
      </c>
      <c r="W37" s="393" t="s">
        <v>273</v>
      </c>
      <c r="X37" s="393" t="s">
        <v>273</v>
      </c>
      <c r="Y37" s="393" t="s">
        <v>273</v>
      </c>
      <c r="Z37" s="393" t="s">
        <v>273</v>
      </c>
      <c r="AA37" s="393" t="s">
        <v>273</v>
      </c>
      <c r="AB37" s="393" t="s">
        <v>273</v>
      </c>
      <c r="AC37" s="393" t="s">
        <v>273</v>
      </c>
      <c r="AD37" s="393" t="s">
        <v>273</v>
      </c>
      <c r="AE37" s="393" t="s">
        <v>273</v>
      </c>
      <c r="AF37" s="393" t="s">
        <v>273</v>
      </c>
      <c r="AG37" s="393" t="s">
        <v>273</v>
      </c>
      <c r="AH37" s="393" t="s">
        <v>273</v>
      </c>
      <c r="AI37" s="393" t="s">
        <v>273</v>
      </c>
      <c r="AJ37" s="393" t="s">
        <v>273</v>
      </c>
      <c r="AK37" s="393" t="s">
        <v>273</v>
      </c>
      <c r="AL37" s="393"/>
      <c r="AM37" s="400"/>
      <c r="AN37" s="420"/>
      <c r="AO37" s="420"/>
    </row>
    <row r="38" spans="1:42" s="396" customFormat="1" ht="58.5" customHeight="1">
      <c r="A38" s="397">
        <v>1</v>
      </c>
      <c r="B38" s="398" t="s">
        <v>17</v>
      </c>
      <c r="C38" s="399" t="s">
        <v>128</v>
      </c>
      <c r="D38" s="399"/>
      <c r="E38" s="399"/>
      <c r="F38" s="399"/>
      <c r="G38" s="400">
        <v>51</v>
      </c>
      <c r="H38" s="400">
        <v>51</v>
      </c>
      <c r="I38" s="400">
        <v>52</v>
      </c>
      <c r="J38" s="400">
        <v>52</v>
      </c>
      <c r="K38" s="400">
        <v>0</v>
      </c>
      <c r="L38" s="400">
        <v>52</v>
      </c>
      <c r="M38" s="400">
        <v>52</v>
      </c>
      <c r="N38" s="400">
        <v>52</v>
      </c>
      <c r="O38" s="400">
        <v>54</v>
      </c>
      <c r="P38" s="400">
        <v>54</v>
      </c>
      <c r="Q38" s="400">
        <v>54</v>
      </c>
      <c r="R38" s="400">
        <v>54</v>
      </c>
      <c r="S38" s="400">
        <v>54</v>
      </c>
      <c r="T38" s="400">
        <v>54</v>
      </c>
      <c r="U38" s="400">
        <v>54</v>
      </c>
      <c r="V38" s="400">
        <v>54</v>
      </c>
      <c r="W38" s="400">
        <v>54</v>
      </c>
      <c r="X38" s="400">
        <v>54</v>
      </c>
      <c r="Y38" s="400">
        <v>0</v>
      </c>
      <c r="Z38" s="400">
        <v>55</v>
      </c>
      <c r="AA38" s="400">
        <v>55</v>
      </c>
      <c r="AB38" s="400">
        <v>55</v>
      </c>
      <c r="AC38" s="400">
        <v>55</v>
      </c>
      <c r="AD38" s="400">
        <v>55</v>
      </c>
      <c r="AE38" s="400">
        <v>55</v>
      </c>
      <c r="AF38" s="400">
        <v>55</v>
      </c>
      <c r="AG38" s="400">
        <v>55</v>
      </c>
      <c r="AH38" s="400">
        <v>55</v>
      </c>
      <c r="AI38" s="400">
        <v>55</v>
      </c>
      <c r="AJ38" s="400">
        <v>55</v>
      </c>
      <c r="AK38" s="400">
        <v>55</v>
      </c>
      <c r="AL38" s="401"/>
      <c r="AM38" s="400">
        <f t="shared" ref="AM38:AM62" si="6">IFERROR((AVERAGE(F38:AK38)),"00")</f>
        <v>50.387096774193552</v>
      </c>
      <c r="AN38" s="420"/>
      <c r="AO38" s="420">
        <f t="shared" ref="AO38:AO62" si="7">COUNTA(G38:AL38)</f>
        <v>31</v>
      </c>
      <c r="AP38" s="421">
        <f t="shared" ref="AP38:AP62" si="8">208/30</f>
        <v>6.9333333333333336</v>
      </c>
    </row>
    <row r="39" spans="1:42" s="396" customFormat="1" ht="58.5" customHeight="1">
      <c r="A39" s="397">
        <v>2</v>
      </c>
      <c r="B39" s="398" t="s">
        <v>274</v>
      </c>
      <c r="C39" s="399" t="s">
        <v>201</v>
      </c>
      <c r="D39" s="399"/>
      <c r="E39" s="399"/>
      <c r="F39" s="399"/>
      <c r="G39" s="400">
        <v>23</v>
      </c>
      <c r="H39" s="400">
        <v>23</v>
      </c>
      <c r="I39" s="400">
        <v>23</v>
      </c>
      <c r="J39" s="400">
        <v>23</v>
      </c>
      <c r="K39" s="400">
        <v>0</v>
      </c>
      <c r="L39" s="400">
        <v>23</v>
      </c>
      <c r="M39" s="400">
        <v>23</v>
      </c>
      <c r="N39" s="400">
        <v>23</v>
      </c>
      <c r="O39" s="400">
        <v>15</v>
      </c>
      <c r="P39" s="400">
        <v>15</v>
      </c>
      <c r="Q39" s="400">
        <v>15</v>
      </c>
      <c r="R39" s="400">
        <v>15</v>
      </c>
      <c r="S39" s="400">
        <v>15</v>
      </c>
      <c r="T39" s="400">
        <v>15</v>
      </c>
      <c r="U39" s="400">
        <v>15</v>
      </c>
      <c r="V39" s="400">
        <v>15</v>
      </c>
      <c r="W39" s="400">
        <v>15</v>
      </c>
      <c r="X39" s="400">
        <v>16</v>
      </c>
      <c r="Y39" s="400">
        <v>0</v>
      </c>
      <c r="Z39" s="400">
        <v>16</v>
      </c>
      <c r="AA39" s="400">
        <v>16</v>
      </c>
      <c r="AB39" s="400">
        <v>16</v>
      </c>
      <c r="AC39" s="400">
        <v>16</v>
      </c>
      <c r="AD39" s="400">
        <v>16</v>
      </c>
      <c r="AE39" s="400">
        <v>16</v>
      </c>
      <c r="AF39" s="400">
        <v>16</v>
      </c>
      <c r="AG39" s="400">
        <v>16</v>
      </c>
      <c r="AH39" s="400">
        <v>16</v>
      </c>
      <c r="AI39" s="400">
        <v>16</v>
      </c>
      <c r="AJ39" s="400">
        <v>16</v>
      </c>
      <c r="AK39" s="400">
        <v>16</v>
      </c>
      <c r="AL39" s="401"/>
      <c r="AM39" s="400">
        <f t="shared" si="6"/>
        <v>16.258064516129032</v>
      </c>
      <c r="AN39" s="420"/>
      <c r="AO39" s="420">
        <f t="shared" si="7"/>
        <v>31</v>
      </c>
      <c r="AP39" s="421">
        <f t="shared" si="8"/>
        <v>6.9333333333333336</v>
      </c>
    </row>
    <row r="40" spans="1:42" s="396" customFormat="1" ht="58.5" customHeight="1">
      <c r="A40" s="397">
        <v>3</v>
      </c>
      <c r="B40" s="398" t="s">
        <v>275</v>
      </c>
      <c r="C40" s="399" t="s">
        <v>129</v>
      </c>
      <c r="D40" s="399"/>
      <c r="E40" s="399"/>
      <c r="F40" s="399"/>
      <c r="G40" s="400">
        <v>35</v>
      </c>
      <c r="H40" s="400">
        <v>35</v>
      </c>
      <c r="I40" s="400">
        <v>36</v>
      </c>
      <c r="J40" s="400">
        <v>36</v>
      </c>
      <c r="K40" s="400">
        <v>0</v>
      </c>
      <c r="L40" s="400">
        <v>36</v>
      </c>
      <c r="M40" s="400">
        <v>36</v>
      </c>
      <c r="N40" s="400">
        <v>36</v>
      </c>
      <c r="O40" s="400">
        <v>34</v>
      </c>
      <c r="P40" s="400">
        <v>34</v>
      </c>
      <c r="Q40" s="400">
        <v>34</v>
      </c>
      <c r="R40" s="400">
        <v>34</v>
      </c>
      <c r="S40" s="400">
        <v>34</v>
      </c>
      <c r="T40" s="400">
        <v>34</v>
      </c>
      <c r="U40" s="400">
        <v>34</v>
      </c>
      <c r="V40" s="400">
        <v>34</v>
      </c>
      <c r="W40" s="400">
        <v>34</v>
      </c>
      <c r="X40" s="400">
        <v>34</v>
      </c>
      <c r="Y40" s="400">
        <v>0</v>
      </c>
      <c r="Z40" s="400">
        <v>34</v>
      </c>
      <c r="AA40" s="400">
        <v>34</v>
      </c>
      <c r="AB40" s="400">
        <v>34</v>
      </c>
      <c r="AC40" s="400">
        <v>34</v>
      </c>
      <c r="AD40" s="400">
        <v>34</v>
      </c>
      <c r="AE40" s="400">
        <v>34</v>
      </c>
      <c r="AF40" s="400">
        <v>34</v>
      </c>
      <c r="AG40" s="400">
        <v>34</v>
      </c>
      <c r="AH40" s="400">
        <v>34</v>
      </c>
      <c r="AI40" s="400">
        <v>34</v>
      </c>
      <c r="AJ40" s="400">
        <v>34</v>
      </c>
      <c r="AK40" s="400">
        <v>34</v>
      </c>
      <c r="AL40" s="401"/>
      <c r="AM40" s="400">
        <f t="shared" si="6"/>
        <v>32.193548387096776</v>
      </c>
      <c r="AN40" s="420"/>
      <c r="AO40" s="420">
        <f t="shared" si="7"/>
        <v>31</v>
      </c>
      <c r="AP40" s="421">
        <f t="shared" si="8"/>
        <v>6.9333333333333336</v>
      </c>
    </row>
    <row r="41" spans="1:42" s="396" customFormat="1" ht="58.5" customHeight="1">
      <c r="A41" s="397">
        <v>4</v>
      </c>
      <c r="B41" s="398" t="s">
        <v>54</v>
      </c>
      <c r="C41" s="399" t="s">
        <v>205</v>
      </c>
      <c r="D41" s="399"/>
      <c r="E41" s="399"/>
      <c r="F41" s="399"/>
      <c r="G41" s="400">
        <v>8</v>
      </c>
      <c r="H41" s="400">
        <v>8</v>
      </c>
      <c r="I41" s="400">
        <v>8</v>
      </c>
      <c r="J41" s="400">
        <v>8</v>
      </c>
      <c r="K41" s="400">
        <v>2</v>
      </c>
      <c r="L41" s="400">
        <v>8</v>
      </c>
      <c r="M41" s="400">
        <v>8</v>
      </c>
      <c r="N41" s="400">
        <v>8</v>
      </c>
      <c r="O41" s="400">
        <v>8</v>
      </c>
      <c r="P41" s="400">
        <v>8</v>
      </c>
      <c r="Q41" s="400">
        <v>8</v>
      </c>
      <c r="R41" s="400">
        <v>8</v>
      </c>
      <c r="S41" s="400">
        <v>8</v>
      </c>
      <c r="T41" s="400">
        <v>8</v>
      </c>
      <c r="U41" s="400">
        <v>8</v>
      </c>
      <c r="V41" s="400">
        <v>8</v>
      </c>
      <c r="W41" s="400">
        <v>8</v>
      </c>
      <c r="X41" s="400">
        <v>8</v>
      </c>
      <c r="Y41" s="400">
        <v>2</v>
      </c>
      <c r="Z41" s="400">
        <v>8</v>
      </c>
      <c r="AA41" s="400">
        <v>8</v>
      </c>
      <c r="AB41" s="400">
        <v>8</v>
      </c>
      <c r="AC41" s="400">
        <v>8</v>
      </c>
      <c r="AD41" s="400">
        <v>8</v>
      </c>
      <c r="AE41" s="400">
        <v>8</v>
      </c>
      <c r="AF41" s="400">
        <v>8</v>
      </c>
      <c r="AG41" s="400">
        <v>8</v>
      </c>
      <c r="AH41" s="400">
        <v>8</v>
      </c>
      <c r="AI41" s="400">
        <v>8</v>
      </c>
      <c r="AJ41" s="400">
        <v>8</v>
      </c>
      <c r="AK41" s="400">
        <v>8</v>
      </c>
      <c r="AL41" s="401"/>
      <c r="AM41" s="400">
        <f t="shared" si="6"/>
        <v>7.612903225806452</v>
      </c>
      <c r="AN41" s="420"/>
      <c r="AO41" s="420">
        <f t="shared" si="7"/>
        <v>31</v>
      </c>
      <c r="AP41" s="421">
        <f t="shared" si="8"/>
        <v>6.9333333333333336</v>
      </c>
    </row>
    <row r="42" spans="1:42" s="396" customFormat="1" ht="58.5" customHeight="1">
      <c r="A42" s="397">
        <v>5</v>
      </c>
      <c r="B42" s="398" t="s">
        <v>113</v>
      </c>
      <c r="C42" s="399" t="s">
        <v>208</v>
      </c>
      <c r="D42" s="399"/>
      <c r="E42" s="399"/>
      <c r="F42" s="399"/>
      <c r="G42" s="400">
        <v>11</v>
      </c>
      <c r="H42" s="400">
        <v>11</v>
      </c>
      <c r="I42" s="400">
        <v>11</v>
      </c>
      <c r="J42" s="400">
        <v>11</v>
      </c>
      <c r="K42" s="400">
        <v>15</v>
      </c>
      <c r="L42" s="400">
        <v>11</v>
      </c>
      <c r="M42" s="400">
        <v>11</v>
      </c>
      <c r="N42" s="400">
        <v>11</v>
      </c>
      <c r="O42" s="400">
        <v>15</v>
      </c>
      <c r="P42" s="400">
        <v>15</v>
      </c>
      <c r="Q42" s="400">
        <v>15</v>
      </c>
      <c r="R42" s="400">
        <v>15</v>
      </c>
      <c r="S42" s="400">
        <v>15</v>
      </c>
      <c r="T42" s="400">
        <v>15</v>
      </c>
      <c r="U42" s="400">
        <v>15</v>
      </c>
      <c r="V42" s="400">
        <v>15</v>
      </c>
      <c r="W42" s="400">
        <v>15</v>
      </c>
      <c r="X42" s="400">
        <v>15</v>
      </c>
      <c r="Y42" s="400">
        <v>15</v>
      </c>
      <c r="Z42" s="400">
        <v>15</v>
      </c>
      <c r="AA42" s="400">
        <v>15</v>
      </c>
      <c r="AB42" s="400">
        <v>15</v>
      </c>
      <c r="AC42" s="400">
        <v>15</v>
      </c>
      <c r="AD42" s="400">
        <v>15</v>
      </c>
      <c r="AE42" s="400">
        <v>15</v>
      </c>
      <c r="AF42" s="400">
        <v>15</v>
      </c>
      <c r="AG42" s="400">
        <v>15</v>
      </c>
      <c r="AH42" s="400">
        <v>15</v>
      </c>
      <c r="AI42" s="400">
        <v>15</v>
      </c>
      <c r="AJ42" s="400">
        <v>15</v>
      </c>
      <c r="AK42" s="400">
        <v>15</v>
      </c>
      <c r="AL42" s="401"/>
      <c r="AM42" s="400">
        <f t="shared" si="6"/>
        <v>14.096774193548388</v>
      </c>
      <c r="AN42" s="420"/>
      <c r="AO42" s="420">
        <f t="shared" si="7"/>
        <v>31</v>
      </c>
      <c r="AP42" s="421">
        <f t="shared" si="8"/>
        <v>6.9333333333333336</v>
      </c>
    </row>
    <row r="43" spans="1:42" s="396" customFormat="1" ht="58.5" customHeight="1">
      <c r="A43" s="397">
        <v>6</v>
      </c>
      <c r="B43" s="398" t="s">
        <v>20</v>
      </c>
      <c r="C43" s="399" t="s">
        <v>131</v>
      </c>
      <c r="D43" s="399"/>
      <c r="E43" s="399"/>
      <c r="F43" s="399"/>
      <c r="G43" s="400">
        <v>1</v>
      </c>
      <c r="H43" s="400">
        <v>1</v>
      </c>
      <c r="I43" s="400">
        <v>1</v>
      </c>
      <c r="J43" s="400">
        <v>1</v>
      </c>
      <c r="K43" s="400">
        <v>1</v>
      </c>
      <c r="L43" s="400">
        <v>1</v>
      </c>
      <c r="M43" s="400">
        <v>1</v>
      </c>
      <c r="N43" s="400">
        <v>1</v>
      </c>
      <c r="O43" s="400">
        <v>2</v>
      </c>
      <c r="P43" s="400">
        <v>2</v>
      </c>
      <c r="Q43" s="400">
        <v>2</v>
      </c>
      <c r="R43" s="400">
        <v>2</v>
      </c>
      <c r="S43" s="400">
        <v>2</v>
      </c>
      <c r="T43" s="400">
        <v>2</v>
      </c>
      <c r="U43" s="400">
        <v>2</v>
      </c>
      <c r="V43" s="400">
        <v>2</v>
      </c>
      <c r="W43" s="400">
        <v>2</v>
      </c>
      <c r="X43" s="400">
        <v>2</v>
      </c>
      <c r="Y43" s="400">
        <v>1</v>
      </c>
      <c r="Z43" s="400">
        <v>2</v>
      </c>
      <c r="AA43" s="400">
        <v>2</v>
      </c>
      <c r="AB43" s="400">
        <v>2</v>
      </c>
      <c r="AC43" s="400">
        <v>2</v>
      </c>
      <c r="AD43" s="400">
        <v>2</v>
      </c>
      <c r="AE43" s="400">
        <v>2</v>
      </c>
      <c r="AF43" s="400">
        <v>2</v>
      </c>
      <c r="AG43" s="400">
        <v>2</v>
      </c>
      <c r="AH43" s="400">
        <v>2</v>
      </c>
      <c r="AI43" s="400">
        <v>2</v>
      </c>
      <c r="AJ43" s="400">
        <v>2</v>
      </c>
      <c r="AK43" s="400">
        <v>2</v>
      </c>
      <c r="AL43" s="401"/>
      <c r="AM43" s="400">
        <f t="shared" si="6"/>
        <v>1.7096774193548387</v>
      </c>
      <c r="AN43" s="420"/>
      <c r="AO43" s="420">
        <f t="shared" si="7"/>
        <v>31</v>
      </c>
      <c r="AP43" s="421">
        <f t="shared" si="8"/>
        <v>6.9333333333333336</v>
      </c>
    </row>
    <row r="44" spans="1:42" s="396" customFormat="1" ht="58.5" customHeight="1">
      <c r="A44" s="397">
        <v>7</v>
      </c>
      <c r="B44" s="398" t="s">
        <v>114</v>
      </c>
      <c r="C44" s="399" t="s">
        <v>130</v>
      </c>
      <c r="D44" s="399"/>
      <c r="E44" s="399"/>
      <c r="F44" s="399"/>
      <c r="G44" s="400">
        <v>55</v>
      </c>
      <c r="H44" s="400">
        <v>55</v>
      </c>
      <c r="I44" s="400">
        <v>55</v>
      </c>
      <c r="J44" s="400">
        <v>55</v>
      </c>
      <c r="K44" s="400">
        <v>0</v>
      </c>
      <c r="L44" s="400">
        <v>55</v>
      </c>
      <c r="M44" s="400">
        <v>55</v>
      </c>
      <c r="N44" s="400">
        <v>55</v>
      </c>
      <c r="O44" s="400">
        <v>38</v>
      </c>
      <c r="P44" s="400">
        <v>38</v>
      </c>
      <c r="Q44" s="400">
        <v>38</v>
      </c>
      <c r="R44" s="400">
        <v>38</v>
      </c>
      <c r="S44" s="400">
        <v>38</v>
      </c>
      <c r="T44" s="400">
        <v>38</v>
      </c>
      <c r="U44" s="400">
        <v>38</v>
      </c>
      <c r="V44" s="400">
        <v>38</v>
      </c>
      <c r="W44" s="400">
        <v>38</v>
      </c>
      <c r="X44" s="400">
        <v>38</v>
      </c>
      <c r="Y44" s="400">
        <v>0</v>
      </c>
      <c r="Z44" s="400">
        <v>38</v>
      </c>
      <c r="AA44" s="400">
        <v>38</v>
      </c>
      <c r="AB44" s="400">
        <v>38</v>
      </c>
      <c r="AC44" s="400">
        <v>38</v>
      </c>
      <c r="AD44" s="400">
        <v>38</v>
      </c>
      <c r="AE44" s="400">
        <v>38</v>
      </c>
      <c r="AF44" s="400">
        <v>38</v>
      </c>
      <c r="AG44" s="400">
        <v>38</v>
      </c>
      <c r="AH44" s="400">
        <v>38</v>
      </c>
      <c r="AI44" s="400">
        <v>38</v>
      </c>
      <c r="AJ44" s="400">
        <v>38</v>
      </c>
      <c r="AK44" s="400">
        <v>38</v>
      </c>
      <c r="AL44" s="401"/>
      <c r="AM44" s="400">
        <f t="shared" si="6"/>
        <v>39.387096774193552</v>
      </c>
      <c r="AN44" s="420"/>
      <c r="AO44" s="420">
        <f t="shared" si="7"/>
        <v>31</v>
      </c>
      <c r="AP44" s="421">
        <f t="shared" si="8"/>
        <v>6.9333333333333336</v>
      </c>
    </row>
    <row r="45" spans="1:42" s="396" customFormat="1" ht="58.5" customHeight="1">
      <c r="A45" s="397">
        <v>8</v>
      </c>
      <c r="B45" s="398" t="s">
        <v>122</v>
      </c>
      <c r="C45" s="399" t="s">
        <v>276</v>
      </c>
      <c r="D45" s="399"/>
      <c r="E45" s="399"/>
      <c r="F45" s="399"/>
      <c r="G45" s="400">
        <v>149</v>
      </c>
      <c r="H45" s="400">
        <v>149</v>
      </c>
      <c r="I45" s="400">
        <v>149</v>
      </c>
      <c r="J45" s="400">
        <v>149</v>
      </c>
      <c r="K45" s="400">
        <v>2</v>
      </c>
      <c r="L45" s="400">
        <v>149</v>
      </c>
      <c r="M45" s="400">
        <v>149</v>
      </c>
      <c r="N45" s="400">
        <v>149</v>
      </c>
      <c r="O45" s="400">
        <v>157</v>
      </c>
      <c r="P45" s="400">
        <v>157</v>
      </c>
      <c r="Q45" s="400">
        <v>157</v>
      </c>
      <c r="R45" s="400">
        <v>157</v>
      </c>
      <c r="S45" s="400">
        <v>157</v>
      </c>
      <c r="T45" s="400">
        <v>157</v>
      </c>
      <c r="U45" s="400">
        <v>157</v>
      </c>
      <c r="V45" s="400">
        <v>157</v>
      </c>
      <c r="W45" s="400">
        <v>157</v>
      </c>
      <c r="X45" s="400">
        <v>157</v>
      </c>
      <c r="Y45" s="400">
        <v>2</v>
      </c>
      <c r="Z45" s="400">
        <v>157</v>
      </c>
      <c r="AA45" s="400">
        <v>157</v>
      </c>
      <c r="AB45" s="400">
        <v>157</v>
      </c>
      <c r="AC45" s="400">
        <v>157</v>
      </c>
      <c r="AD45" s="400">
        <v>157</v>
      </c>
      <c r="AE45" s="400">
        <v>157</v>
      </c>
      <c r="AF45" s="400">
        <v>157</v>
      </c>
      <c r="AG45" s="400">
        <v>157</v>
      </c>
      <c r="AH45" s="400">
        <v>157</v>
      </c>
      <c r="AI45" s="400">
        <v>157</v>
      </c>
      <c r="AJ45" s="400">
        <v>157</v>
      </c>
      <c r="AK45" s="400">
        <v>157</v>
      </c>
      <c r="AL45" s="401"/>
      <c r="AM45" s="400">
        <f t="shared" si="6"/>
        <v>145.19354838709677</v>
      </c>
      <c r="AN45" s="420"/>
      <c r="AO45" s="420">
        <f t="shared" si="7"/>
        <v>31</v>
      </c>
      <c r="AP45" s="421">
        <f t="shared" si="8"/>
        <v>6.9333333333333336</v>
      </c>
    </row>
    <row r="46" spans="1:42" s="396" customFormat="1" ht="73.8">
      <c r="A46" s="397">
        <v>9</v>
      </c>
      <c r="B46" s="398" t="s">
        <v>277</v>
      </c>
      <c r="C46" s="399" t="s">
        <v>212</v>
      </c>
      <c r="D46" s="399"/>
      <c r="E46" s="399"/>
      <c r="F46" s="399"/>
      <c r="G46" s="400">
        <v>27</v>
      </c>
      <c r="H46" s="400">
        <v>27</v>
      </c>
      <c r="I46" s="400">
        <v>27</v>
      </c>
      <c r="J46" s="400">
        <v>27</v>
      </c>
      <c r="K46" s="400">
        <v>2</v>
      </c>
      <c r="L46" s="400">
        <v>27</v>
      </c>
      <c r="M46" s="400">
        <v>27</v>
      </c>
      <c r="N46" s="400">
        <v>27</v>
      </c>
      <c r="O46" s="400">
        <v>27</v>
      </c>
      <c r="P46" s="400">
        <v>27</v>
      </c>
      <c r="Q46" s="400">
        <v>27</v>
      </c>
      <c r="R46" s="400">
        <v>27</v>
      </c>
      <c r="S46" s="400">
        <v>27</v>
      </c>
      <c r="T46" s="400">
        <v>27</v>
      </c>
      <c r="U46" s="400">
        <v>27</v>
      </c>
      <c r="V46" s="400">
        <v>27</v>
      </c>
      <c r="W46" s="400">
        <v>27</v>
      </c>
      <c r="X46" s="400">
        <v>27</v>
      </c>
      <c r="Y46" s="400">
        <v>3</v>
      </c>
      <c r="Z46" s="400">
        <v>27</v>
      </c>
      <c r="AA46" s="400">
        <v>27</v>
      </c>
      <c r="AB46" s="400">
        <v>27</v>
      </c>
      <c r="AC46" s="400">
        <v>27</v>
      </c>
      <c r="AD46" s="400">
        <v>27</v>
      </c>
      <c r="AE46" s="400">
        <v>27</v>
      </c>
      <c r="AF46" s="400">
        <v>27</v>
      </c>
      <c r="AG46" s="400">
        <v>27</v>
      </c>
      <c r="AH46" s="400">
        <v>27</v>
      </c>
      <c r="AI46" s="400">
        <v>27</v>
      </c>
      <c r="AJ46" s="400">
        <v>27</v>
      </c>
      <c r="AK46" s="400">
        <v>27</v>
      </c>
      <c r="AL46" s="401"/>
      <c r="AM46" s="400">
        <f t="shared" si="6"/>
        <v>25.419354838709676</v>
      </c>
      <c r="AN46" s="420"/>
      <c r="AO46" s="420">
        <f t="shared" si="7"/>
        <v>31</v>
      </c>
      <c r="AP46" s="421">
        <f t="shared" si="8"/>
        <v>6.9333333333333336</v>
      </c>
    </row>
    <row r="47" spans="1:42" s="396" customFormat="1" ht="58.5" customHeight="1">
      <c r="A47" s="397">
        <v>10</v>
      </c>
      <c r="B47" s="398" t="s">
        <v>278</v>
      </c>
      <c r="C47" s="399" t="s">
        <v>214</v>
      </c>
      <c r="D47" s="402"/>
      <c r="E47" s="403"/>
      <c r="F47" s="399"/>
      <c r="G47" s="400">
        <v>0</v>
      </c>
      <c r="H47" s="400">
        <v>0</v>
      </c>
      <c r="I47" s="400">
        <v>0</v>
      </c>
      <c r="J47" s="400">
        <v>0</v>
      </c>
      <c r="K47" s="400">
        <v>0</v>
      </c>
      <c r="L47" s="400">
        <v>0</v>
      </c>
      <c r="M47" s="400">
        <v>0</v>
      </c>
      <c r="N47" s="400">
        <v>0</v>
      </c>
      <c r="O47" s="400">
        <v>0</v>
      </c>
      <c r="P47" s="400">
        <v>0</v>
      </c>
      <c r="Q47" s="400">
        <v>0</v>
      </c>
      <c r="R47" s="400">
        <v>0</v>
      </c>
      <c r="S47" s="400">
        <v>0</v>
      </c>
      <c r="T47" s="400">
        <v>0</v>
      </c>
      <c r="U47" s="400">
        <v>0</v>
      </c>
      <c r="V47" s="400">
        <v>0</v>
      </c>
      <c r="W47" s="400">
        <v>0</v>
      </c>
      <c r="X47" s="400">
        <v>0</v>
      </c>
      <c r="Y47" s="400">
        <v>0</v>
      </c>
      <c r="Z47" s="400">
        <v>0</v>
      </c>
      <c r="AA47" s="400">
        <v>0</v>
      </c>
      <c r="AB47" s="400">
        <v>0</v>
      </c>
      <c r="AC47" s="400">
        <v>0</v>
      </c>
      <c r="AD47" s="400">
        <v>0</v>
      </c>
      <c r="AE47" s="400">
        <v>0</v>
      </c>
      <c r="AF47" s="400">
        <v>0</v>
      </c>
      <c r="AG47" s="400">
        <v>0</v>
      </c>
      <c r="AH47" s="400">
        <v>0</v>
      </c>
      <c r="AI47" s="400">
        <v>0</v>
      </c>
      <c r="AJ47" s="400">
        <v>0</v>
      </c>
      <c r="AK47" s="400">
        <v>0</v>
      </c>
      <c r="AL47" s="401"/>
      <c r="AM47" s="400">
        <f t="shared" si="6"/>
        <v>0</v>
      </c>
      <c r="AN47" s="420"/>
      <c r="AO47" s="420">
        <f t="shared" si="7"/>
        <v>31</v>
      </c>
      <c r="AP47" s="421">
        <f t="shared" si="8"/>
        <v>6.9333333333333336</v>
      </c>
    </row>
    <row r="48" spans="1:42" s="396" customFormat="1" ht="58.5" customHeight="1">
      <c r="A48" s="397">
        <v>11</v>
      </c>
      <c r="B48" s="398" t="s">
        <v>279</v>
      </c>
      <c r="C48" s="399" t="s">
        <v>222</v>
      </c>
      <c r="D48" s="399"/>
      <c r="E48" s="399"/>
      <c r="F48" s="399"/>
      <c r="G48" s="400">
        <v>0</v>
      </c>
      <c r="H48" s="400">
        <v>0</v>
      </c>
      <c r="I48" s="400">
        <v>0</v>
      </c>
      <c r="J48" s="400">
        <v>0</v>
      </c>
      <c r="K48" s="400">
        <v>0</v>
      </c>
      <c r="L48" s="400">
        <v>0</v>
      </c>
      <c r="M48" s="400">
        <v>0</v>
      </c>
      <c r="N48" s="400">
        <v>0</v>
      </c>
      <c r="O48" s="400">
        <v>0</v>
      </c>
      <c r="P48" s="400">
        <v>0</v>
      </c>
      <c r="Q48" s="400">
        <v>0</v>
      </c>
      <c r="R48" s="400">
        <v>0</v>
      </c>
      <c r="S48" s="400">
        <v>0</v>
      </c>
      <c r="T48" s="400">
        <v>0</v>
      </c>
      <c r="U48" s="400">
        <v>0</v>
      </c>
      <c r="V48" s="400">
        <v>0</v>
      </c>
      <c r="W48" s="400">
        <v>0</v>
      </c>
      <c r="X48" s="400">
        <v>0</v>
      </c>
      <c r="Y48" s="400">
        <v>0</v>
      </c>
      <c r="Z48" s="400">
        <v>0</v>
      </c>
      <c r="AA48" s="400">
        <v>0</v>
      </c>
      <c r="AB48" s="400">
        <v>0</v>
      </c>
      <c r="AC48" s="400">
        <v>0</v>
      </c>
      <c r="AD48" s="400">
        <v>0</v>
      </c>
      <c r="AE48" s="400">
        <v>0</v>
      </c>
      <c r="AF48" s="400">
        <v>0</v>
      </c>
      <c r="AG48" s="400">
        <v>0</v>
      </c>
      <c r="AH48" s="400">
        <v>0</v>
      </c>
      <c r="AI48" s="400">
        <v>0</v>
      </c>
      <c r="AJ48" s="400">
        <v>0</v>
      </c>
      <c r="AK48" s="400">
        <v>0</v>
      </c>
      <c r="AL48" s="401"/>
      <c r="AM48" s="400">
        <f t="shared" si="6"/>
        <v>0</v>
      </c>
      <c r="AN48" s="420"/>
      <c r="AO48" s="420">
        <f t="shared" si="7"/>
        <v>31</v>
      </c>
      <c r="AP48" s="421">
        <f t="shared" si="8"/>
        <v>6.9333333333333336</v>
      </c>
    </row>
    <row r="49" spans="1:42" s="396" customFormat="1" ht="58.5" customHeight="1">
      <c r="A49" s="397">
        <v>12</v>
      </c>
      <c r="B49" s="398" t="s">
        <v>280</v>
      </c>
      <c r="C49" s="399"/>
      <c r="D49" s="399"/>
      <c r="E49" s="399"/>
      <c r="F49" s="399"/>
      <c r="G49" s="400">
        <v>0</v>
      </c>
      <c r="H49" s="400">
        <v>0</v>
      </c>
      <c r="I49" s="400">
        <v>0</v>
      </c>
      <c r="J49" s="400">
        <v>0</v>
      </c>
      <c r="K49" s="400">
        <v>0</v>
      </c>
      <c r="L49" s="400">
        <v>0</v>
      </c>
      <c r="M49" s="400">
        <v>0</v>
      </c>
      <c r="N49" s="400">
        <v>0</v>
      </c>
      <c r="O49" s="400">
        <v>0</v>
      </c>
      <c r="P49" s="400">
        <v>0</v>
      </c>
      <c r="Q49" s="400">
        <v>0</v>
      </c>
      <c r="R49" s="400">
        <v>0</v>
      </c>
      <c r="S49" s="400">
        <v>0</v>
      </c>
      <c r="T49" s="400">
        <v>0</v>
      </c>
      <c r="U49" s="400">
        <v>0</v>
      </c>
      <c r="V49" s="400">
        <v>0</v>
      </c>
      <c r="W49" s="400">
        <v>0</v>
      </c>
      <c r="X49" s="400">
        <v>0</v>
      </c>
      <c r="Y49" s="400">
        <v>0</v>
      </c>
      <c r="Z49" s="400">
        <v>0</v>
      </c>
      <c r="AA49" s="400">
        <v>0</v>
      </c>
      <c r="AB49" s="400">
        <v>0</v>
      </c>
      <c r="AC49" s="400">
        <v>0</v>
      </c>
      <c r="AD49" s="400">
        <v>0</v>
      </c>
      <c r="AE49" s="400">
        <v>0</v>
      </c>
      <c r="AF49" s="400">
        <v>0</v>
      </c>
      <c r="AG49" s="400">
        <v>0</v>
      </c>
      <c r="AH49" s="400">
        <v>0</v>
      </c>
      <c r="AI49" s="400">
        <v>0</v>
      </c>
      <c r="AJ49" s="400">
        <v>0</v>
      </c>
      <c r="AK49" s="400">
        <v>0</v>
      </c>
      <c r="AL49" s="401"/>
      <c r="AM49" s="400">
        <f t="shared" si="6"/>
        <v>0</v>
      </c>
      <c r="AN49" s="420"/>
      <c r="AO49" s="420">
        <f t="shared" si="7"/>
        <v>31</v>
      </c>
      <c r="AP49" s="421">
        <f t="shared" si="8"/>
        <v>6.9333333333333336</v>
      </c>
    </row>
    <row r="50" spans="1:42" s="396" customFormat="1" ht="58.5" customHeight="1">
      <c r="A50" s="397">
        <v>13</v>
      </c>
      <c r="B50" s="398" t="s">
        <v>19</v>
      </c>
      <c r="C50" s="399"/>
      <c r="D50" s="399"/>
      <c r="E50" s="399"/>
      <c r="F50" s="399"/>
      <c r="G50" s="400">
        <v>1</v>
      </c>
      <c r="H50" s="400">
        <v>1</v>
      </c>
      <c r="I50" s="400">
        <v>1</v>
      </c>
      <c r="J50" s="400">
        <v>1</v>
      </c>
      <c r="K50" s="400">
        <v>1</v>
      </c>
      <c r="L50" s="400">
        <v>1</v>
      </c>
      <c r="M50" s="400">
        <v>1</v>
      </c>
      <c r="N50" s="400">
        <v>1</v>
      </c>
      <c r="O50" s="400">
        <v>1</v>
      </c>
      <c r="P50" s="400">
        <v>1</v>
      </c>
      <c r="Q50" s="400">
        <v>1</v>
      </c>
      <c r="R50" s="400">
        <v>1</v>
      </c>
      <c r="S50" s="400">
        <v>1</v>
      </c>
      <c r="T50" s="400">
        <v>1</v>
      </c>
      <c r="U50" s="400">
        <v>1</v>
      </c>
      <c r="V50" s="400">
        <v>1</v>
      </c>
      <c r="W50" s="400">
        <v>1</v>
      </c>
      <c r="X50" s="400">
        <v>1</v>
      </c>
      <c r="Y50" s="400">
        <v>1</v>
      </c>
      <c r="Z50" s="400">
        <v>1</v>
      </c>
      <c r="AA50" s="400">
        <v>1</v>
      </c>
      <c r="AB50" s="400">
        <v>1</v>
      </c>
      <c r="AC50" s="400">
        <v>1</v>
      </c>
      <c r="AD50" s="400">
        <v>1</v>
      </c>
      <c r="AE50" s="400">
        <v>1</v>
      </c>
      <c r="AF50" s="400">
        <v>1</v>
      </c>
      <c r="AG50" s="400">
        <v>1</v>
      </c>
      <c r="AH50" s="400">
        <v>1</v>
      </c>
      <c r="AI50" s="400">
        <v>1</v>
      </c>
      <c r="AJ50" s="400">
        <v>1</v>
      </c>
      <c r="AK50" s="400">
        <v>1</v>
      </c>
      <c r="AL50" s="401"/>
      <c r="AM50" s="400">
        <f t="shared" si="6"/>
        <v>1</v>
      </c>
      <c r="AN50" s="420"/>
      <c r="AO50" s="420">
        <f t="shared" si="7"/>
        <v>31</v>
      </c>
      <c r="AP50" s="421">
        <f t="shared" si="8"/>
        <v>6.9333333333333336</v>
      </c>
    </row>
    <row r="51" spans="1:42" s="396" customFormat="1" ht="58.5" customHeight="1">
      <c r="A51" s="397">
        <v>14</v>
      </c>
      <c r="B51" s="398" t="s">
        <v>18</v>
      </c>
      <c r="C51" s="399" t="s">
        <v>186</v>
      </c>
      <c r="D51" s="399"/>
      <c r="E51" s="399"/>
      <c r="F51" s="399"/>
      <c r="G51" s="400">
        <v>0</v>
      </c>
      <c r="H51" s="400">
        <v>0</v>
      </c>
      <c r="I51" s="400">
        <v>0</v>
      </c>
      <c r="J51" s="400">
        <v>0</v>
      </c>
      <c r="K51" s="400">
        <v>0</v>
      </c>
      <c r="L51" s="400">
        <v>0</v>
      </c>
      <c r="M51" s="400">
        <v>0</v>
      </c>
      <c r="N51" s="400">
        <v>0</v>
      </c>
      <c r="O51" s="400">
        <v>0</v>
      </c>
      <c r="P51" s="400">
        <v>0</v>
      </c>
      <c r="Q51" s="400">
        <v>0</v>
      </c>
      <c r="R51" s="400">
        <v>0</v>
      </c>
      <c r="S51" s="400">
        <v>0</v>
      </c>
      <c r="T51" s="400">
        <v>0</v>
      </c>
      <c r="U51" s="400">
        <v>0</v>
      </c>
      <c r="V51" s="400">
        <v>0</v>
      </c>
      <c r="W51" s="400">
        <v>0</v>
      </c>
      <c r="X51" s="400">
        <v>0</v>
      </c>
      <c r="Y51" s="400">
        <v>0</v>
      </c>
      <c r="Z51" s="400">
        <v>0</v>
      </c>
      <c r="AA51" s="400">
        <v>0</v>
      </c>
      <c r="AB51" s="400">
        <v>0</v>
      </c>
      <c r="AC51" s="400">
        <v>0</v>
      </c>
      <c r="AD51" s="400">
        <v>0</v>
      </c>
      <c r="AE51" s="400">
        <v>0</v>
      </c>
      <c r="AF51" s="400">
        <v>0</v>
      </c>
      <c r="AG51" s="400">
        <v>0</v>
      </c>
      <c r="AH51" s="400">
        <v>0</v>
      </c>
      <c r="AI51" s="400">
        <v>0</v>
      </c>
      <c r="AJ51" s="400">
        <v>0</v>
      </c>
      <c r="AK51" s="400">
        <v>0</v>
      </c>
      <c r="AL51" s="401"/>
      <c r="AM51" s="400">
        <f t="shared" si="6"/>
        <v>0</v>
      </c>
      <c r="AN51" s="420"/>
      <c r="AO51" s="420">
        <f t="shared" si="7"/>
        <v>31</v>
      </c>
      <c r="AP51" s="421">
        <f t="shared" si="8"/>
        <v>6.9333333333333336</v>
      </c>
    </row>
    <row r="52" spans="1:42" s="396" customFormat="1" ht="58.5" customHeight="1">
      <c r="A52" s="397">
        <v>15</v>
      </c>
      <c r="B52" s="398" t="s">
        <v>56</v>
      </c>
      <c r="C52" s="399" t="s">
        <v>188</v>
      </c>
      <c r="D52" s="399"/>
      <c r="E52" s="399"/>
      <c r="F52" s="399"/>
      <c r="G52" s="400">
        <v>1</v>
      </c>
      <c r="H52" s="400">
        <v>1</v>
      </c>
      <c r="I52" s="400">
        <v>1</v>
      </c>
      <c r="J52" s="400">
        <v>1</v>
      </c>
      <c r="K52" s="400">
        <v>0</v>
      </c>
      <c r="L52" s="400">
        <v>1</v>
      </c>
      <c r="M52" s="400">
        <v>1</v>
      </c>
      <c r="N52" s="400">
        <v>1</v>
      </c>
      <c r="O52" s="400">
        <v>6</v>
      </c>
      <c r="P52" s="400">
        <v>6</v>
      </c>
      <c r="Q52" s="400">
        <v>6</v>
      </c>
      <c r="R52" s="400">
        <v>6</v>
      </c>
      <c r="S52" s="400">
        <v>6</v>
      </c>
      <c r="T52" s="400">
        <v>6</v>
      </c>
      <c r="U52" s="400">
        <v>6</v>
      </c>
      <c r="V52" s="400">
        <v>6</v>
      </c>
      <c r="W52" s="400">
        <v>6</v>
      </c>
      <c r="X52" s="400">
        <v>6</v>
      </c>
      <c r="Y52" s="400">
        <v>0</v>
      </c>
      <c r="Z52" s="400">
        <v>6</v>
      </c>
      <c r="AA52" s="400">
        <v>6</v>
      </c>
      <c r="AB52" s="400">
        <v>6</v>
      </c>
      <c r="AC52" s="400">
        <v>6</v>
      </c>
      <c r="AD52" s="400">
        <v>6</v>
      </c>
      <c r="AE52" s="400">
        <v>6</v>
      </c>
      <c r="AF52" s="400">
        <v>6</v>
      </c>
      <c r="AG52" s="400">
        <v>6</v>
      </c>
      <c r="AH52" s="400">
        <v>6</v>
      </c>
      <c r="AI52" s="400">
        <v>6</v>
      </c>
      <c r="AJ52" s="400">
        <v>6</v>
      </c>
      <c r="AK52" s="400">
        <v>6</v>
      </c>
      <c r="AL52" s="401"/>
      <c r="AM52" s="400">
        <f t="shared" si="6"/>
        <v>4.4838709677419351</v>
      </c>
      <c r="AN52" s="420"/>
      <c r="AO52" s="420">
        <f t="shared" si="7"/>
        <v>31</v>
      </c>
      <c r="AP52" s="421">
        <f t="shared" si="8"/>
        <v>6.9333333333333336</v>
      </c>
    </row>
    <row r="53" spans="1:42" s="396" customFormat="1" ht="58.5" customHeight="1">
      <c r="A53" s="397">
        <v>16</v>
      </c>
      <c r="B53" s="398" t="s">
        <v>281</v>
      </c>
      <c r="C53" s="399" t="s">
        <v>190</v>
      </c>
      <c r="D53" s="399"/>
      <c r="E53" s="399"/>
      <c r="F53" s="399"/>
      <c r="G53" s="400">
        <v>0</v>
      </c>
      <c r="H53" s="400">
        <v>0</v>
      </c>
      <c r="I53" s="400">
        <v>0</v>
      </c>
      <c r="J53" s="400">
        <v>0</v>
      </c>
      <c r="K53" s="400">
        <v>0</v>
      </c>
      <c r="L53" s="400">
        <v>0</v>
      </c>
      <c r="M53" s="400">
        <v>0</v>
      </c>
      <c r="N53" s="400">
        <v>0</v>
      </c>
      <c r="O53" s="400">
        <v>0</v>
      </c>
      <c r="P53" s="400">
        <v>0</v>
      </c>
      <c r="Q53" s="400">
        <v>0</v>
      </c>
      <c r="R53" s="400">
        <v>0</v>
      </c>
      <c r="S53" s="400">
        <v>0</v>
      </c>
      <c r="T53" s="400">
        <v>0</v>
      </c>
      <c r="U53" s="400">
        <v>0</v>
      </c>
      <c r="V53" s="400">
        <v>0</v>
      </c>
      <c r="W53" s="400">
        <v>0</v>
      </c>
      <c r="X53" s="400">
        <v>0</v>
      </c>
      <c r="Y53" s="400">
        <v>0</v>
      </c>
      <c r="Z53" s="400">
        <v>0</v>
      </c>
      <c r="AA53" s="400">
        <v>0</v>
      </c>
      <c r="AB53" s="400">
        <v>0</v>
      </c>
      <c r="AC53" s="400">
        <v>0</v>
      </c>
      <c r="AD53" s="400">
        <v>0</v>
      </c>
      <c r="AE53" s="400">
        <v>0</v>
      </c>
      <c r="AF53" s="400">
        <v>0</v>
      </c>
      <c r="AG53" s="400">
        <v>0</v>
      </c>
      <c r="AH53" s="400">
        <v>0</v>
      </c>
      <c r="AI53" s="400">
        <v>0</v>
      </c>
      <c r="AJ53" s="400">
        <v>0</v>
      </c>
      <c r="AK53" s="400">
        <v>0</v>
      </c>
      <c r="AL53" s="401"/>
      <c r="AM53" s="400">
        <f t="shared" si="6"/>
        <v>0</v>
      </c>
      <c r="AN53" s="420"/>
      <c r="AO53" s="420">
        <f t="shared" si="7"/>
        <v>31</v>
      </c>
      <c r="AP53" s="421">
        <f t="shared" si="8"/>
        <v>6.9333333333333336</v>
      </c>
    </row>
    <row r="54" spans="1:42" s="396" customFormat="1" ht="58.5" customHeight="1">
      <c r="A54" s="397">
        <v>17</v>
      </c>
      <c r="B54" s="398" t="s">
        <v>282</v>
      </c>
      <c r="C54" s="399"/>
      <c r="D54" s="399"/>
      <c r="E54" s="399"/>
      <c r="F54" s="399"/>
      <c r="G54" s="400">
        <v>0</v>
      </c>
      <c r="H54" s="400">
        <v>0</v>
      </c>
      <c r="I54" s="400">
        <v>0</v>
      </c>
      <c r="J54" s="400">
        <v>0</v>
      </c>
      <c r="K54" s="400">
        <v>0</v>
      </c>
      <c r="L54" s="400">
        <v>0</v>
      </c>
      <c r="M54" s="400">
        <v>0</v>
      </c>
      <c r="N54" s="400">
        <v>0</v>
      </c>
      <c r="O54" s="400">
        <v>0</v>
      </c>
      <c r="P54" s="400">
        <v>0</v>
      </c>
      <c r="Q54" s="400">
        <v>0</v>
      </c>
      <c r="R54" s="400">
        <v>0</v>
      </c>
      <c r="S54" s="400">
        <v>0</v>
      </c>
      <c r="T54" s="400">
        <v>0</v>
      </c>
      <c r="U54" s="400">
        <v>0</v>
      </c>
      <c r="V54" s="400">
        <v>0</v>
      </c>
      <c r="W54" s="400">
        <v>0</v>
      </c>
      <c r="X54" s="400">
        <v>0</v>
      </c>
      <c r="Y54" s="400">
        <v>0</v>
      </c>
      <c r="Z54" s="400">
        <v>0</v>
      </c>
      <c r="AA54" s="400">
        <v>0</v>
      </c>
      <c r="AB54" s="400">
        <v>0</v>
      </c>
      <c r="AC54" s="400">
        <v>0</v>
      </c>
      <c r="AD54" s="400">
        <v>0</v>
      </c>
      <c r="AE54" s="400">
        <v>0</v>
      </c>
      <c r="AF54" s="400">
        <v>0</v>
      </c>
      <c r="AG54" s="400">
        <v>0</v>
      </c>
      <c r="AH54" s="400">
        <v>0</v>
      </c>
      <c r="AI54" s="400">
        <v>0</v>
      </c>
      <c r="AJ54" s="400">
        <v>0</v>
      </c>
      <c r="AK54" s="400">
        <v>0</v>
      </c>
      <c r="AL54" s="401"/>
      <c r="AM54" s="400">
        <f t="shared" si="6"/>
        <v>0</v>
      </c>
      <c r="AN54" s="420"/>
      <c r="AO54" s="420">
        <f t="shared" si="7"/>
        <v>31</v>
      </c>
      <c r="AP54" s="421">
        <f t="shared" si="8"/>
        <v>6.9333333333333336</v>
      </c>
    </row>
    <row r="55" spans="1:42" s="396" customFormat="1" ht="58.5" customHeight="1">
      <c r="A55" s="397">
        <v>18</v>
      </c>
      <c r="B55" s="398" t="s">
        <v>283</v>
      </c>
      <c r="C55" s="399" t="s">
        <v>194</v>
      </c>
      <c r="D55" s="399"/>
      <c r="E55" s="399"/>
      <c r="F55" s="399"/>
      <c r="G55" s="400">
        <v>0</v>
      </c>
      <c r="H55" s="400">
        <v>0</v>
      </c>
      <c r="I55" s="400">
        <v>0</v>
      </c>
      <c r="J55" s="400">
        <v>0</v>
      </c>
      <c r="K55" s="400">
        <v>0</v>
      </c>
      <c r="L55" s="400">
        <v>0</v>
      </c>
      <c r="M55" s="400">
        <v>0</v>
      </c>
      <c r="N55" s="400">
        <v>0</v>
      </c>
      <c r="O55" s="400">
        <v>0</v>
      </c>
      <c r="P55" s="400">
        <v>0</v>
      </c>
      <c r="Q55" s="400">
        <v>0</v>
      </c>
      <c r="R55" s="400">
        <v>0</v>
      </c>
      <c r="S55" s="400">
        <v>0</v>
      </c>
      <c r="T55" s="400">
        <v>0</v>
      </c>
      <c r="U55" s="400">
        <v>0</v>
      </c>
      <c r="V55" s="400">
        <v>0</v>
      </c>
      <c r="W55" s="400">
        <v>0</v>
      </c>
      <c r="X55" s="400">
        <v>0</v>
      </c>
      <c r="Y55" s="400">
        <v>0</v>
      </c>
      <c r="Z55" s="400">
        <v>0</v>
      </c>
      <c r="AA55" s="400">
        <v>0</v>
      </c>
      <c r="AB55" s="400">
        <v>0</v>
      </c>
      <c r="AC55" s="400">
        <v>0</v>
      </c>
      <c r="AD55" s="400">
        <v>0</v>
      </c>
      <c r="AE55" s="400">
        <v>0</v>
      </c>
      <c r="AF55" s="400">
        <v>0</v>
      </c>
      <c r="AG55" s="400">
        <v>0</v>
      </c>
      <c r="AH55" s="400">
        <v>0</v>
      </c>
      <c r="AI55" s="400">
        <v>0</v>
      </c>
      <c r="AJ55" s="400">
        <v>0</v>
      </c>
      <c r="AK55" s="400">
        <v>0</v>
      </c>
      <c r="AL55" s="401"/>
      <c r="AM55" s="400">
        <f t="shared" si="6"/>
        <v>0</v>
      </c>
      <c r="AN55" s="420"/>
      <c r="AO55" s="420">
        <f t="shared" si="7"/>
        <v>31</v>
      </c>
      <c r="AP55" s="421">
        <f t="shared" si="8"/>
        <v>6.9333333333333336</v>
      </c>
    </row>
    <row r="56" spans="1:42" s="396" customFormat="1" ht="58.5" customHeight="1">
      <c r="A56" s="397">
        <v>19</v>
      </c>
      <c r="B56" s="398" t="s">
        <v>55</v>
      </c>
      <c r="C56" s="399" t="s">
        <v>284</v>
      </c>
      <c r="D56" s="399"/>
      <c r="E56" s="399"/>
      <c r="F56" s="399"/>
      <c r="G56" s="400">
        <v>1</v>
      </c>
      <c r="H56" s="400">
        <v>1</v>
      </c>
      <c r="I56" s="400">
        <v>1</v>
      </c>
      <c r="J56" s="400">
        <v>1</v>
      </c>
      <c r="K56" s="400">
        <v>0</v>
      </c>
      <c r="L56" s="400">
        <v>1</v>
      </c>
      <c r="M56" s="400">
        <v>1</v>
      </c>
      <c r="N56" s="400">
        <v>1</v>
      </c>
      <c r="O56" s="400">
        <v>1</v>
      </c>
      <c r="P56" s="400">
        <v>1</v>
      </c>
      <c r="Q56" s="400">
        <v>1</v>
      </c>
      <c r="R56" s="400">
        <v>1</v>
      </c>
      <c r="S56" s="400">
        <v>1</v>
      </c>
      <c r="T56" s="400">
        <v>1</v>
      </c>
      <c r="U56" s="400">
        <v>1</v>
      </c>
      <c r="V56" s="400">
        <v>1</v>
      </c>
      <c r="W56" s="400">
        <v>1</v>
      </c>
      <c r="X56" s="400">
        <v>1</v>
      </c>
      <c r="Y56" s="400">
        <v>0</v>
      </c>
      <c r="Z56" s="400">
        <v>1</v>
      </c>
      <c r="AA56" s="400">
        <v>1</v>
      </c>
      <c r="AB56" s="400">
        <v>1</v>
      </c>
      <c r="AC56" s="400">
        <v>1</v>
      </c>
      <c r="AD56" s="400">
        <v>1</v>
      </c>
      <c r="AE56" s="400">
        <v>1</v>
      </c>
      <c r="AF56" s="400">
        <v>1</v>
      </c>
      <c r="AG56" s="400">
        <v>1</v>
      </c>
      <c r="AH56" s="400">
        <v>1</v>
      </c>
      <c r="AI56" s="400">
        <v>1</v>
      </c>
      <c r="AJ56" s="400">
        <v>1</v>
      </c>
      <c r="AK56" s="400">
        <v>1</v>
      </c>
      <c r="AL56" s="401"/>
      <c r="AM56" s="400">
        <f t="shared" si="6"/>
        <v>0.93548387096774188</v>
      </c>
      <c r="AN56" s="420"/>
      <c r="AO56" s="420">
        <f t="shared" si="7"/>
        <v>31</v>
      </c>
      <c r="AP56" s="421">
        <f t="shared" si="8"/>
        <v>6.9333333333333336</v>
      </c>
    </row>
    <row r="57" spans="1:42" s="396" customFormat="1" ht="58.5" customHeight="1">
      <c r="A57" s="397">
        <v>20</v>
      </c>
      <c r="B57" s="398" t="s">
        <v>285</v>
      </c>
      <c r="C57" s="399" t="s">
        <v>197</v>
      </c>
      <c r="D57" s="399"/>
      <c r="E57" s="399"/>
      <c r="F57" s="399"/>
      <c r="G57" s="400">
        <v>0</v>
      </c>
      <c r="H57" s="400">
        <v>0</v>
      </c>
      <c r="I57" s="400">
        <v>0</v>
      </c>
      <c r="J57" s="400">
        <v>0</v>
      </c>
      <c r="K57" s="400">
        <v>0</v>
      </c>
      <c r="L57" s="400">
        <v>0</v>
      </c>
      <c r="M57" s="400">
        <v>0</v>
      </c>
      <c r="N57" s="400">
        <v>0</v>
      </c>
      <c r="O57" s="400">
        <v>0</v>
      </c>
      <c r="P57" s="400">
        <v>0</v>
      </c>
      <c r="Q57" s="400">
        <v>0</v>
      </c>
      <c r="R57" s="400">
        <v>0</v>
      </c>
      <c r="S57" s="400">
        <v>0</v>
      </c>
      <c r="T57" s="400">
        <v>0</v>
      </c>
      <c r="U57" s="400">
        <v>0</v>
      </c>
      <c r="V57" s="400">
        <v>0</v>
      </c>
      <c r="W57" s="400">
        <v>0</v>
      </c>
      <c r="X57" s="400">
        <v>0</v>
      </c>
      <c r="Y57" s="400">
        <v>0</v>
      </c>
      <c r="Z57" s="400">
        <v>0</v>
      </c>
      <c r="AA57" s="400">
        <v>0</v>
      </c>
      <c r="AB57" s="400">
        <v>0</v>
      </c>
      <c r="AC57" s="400">
        <v>0</v>
      </c>
      <c r="AD57" s="400">
        <v>0</v>
      </c>
      <c r="AE57" s="400">
        <v>0</v>
      </c>
      <c r="AF57" s="400">
        <v>0</v>
      </c>
      <c r="AG57" s="400">
        <v>0</v>
      </c>
      <c r="AH57" s="400">
        <v>0</v>
      </c>
      <c r="AI57" s="400">
        <v>0</v>
      </c>
      <c r="AJ57" s="400">
        <v>0</v>
      </c>
      <c r="AK57" s="400">
        <v>0</v>
      </c>
      <c r="AL57" s="401"/>
      <c r="AM57" s="400">
        <f t="shared" si="6"/>
        <v>0</v>
      </c>
      <c r="AN57" s="420"/>
      <c r="AO57" s="420">
        <f t="shared" si="7"/>
        <v>31</v>
      </c>
      <c r="AP57" s="421">
        <f t="shared" si="8"/>
        <v>6.9333333333333336</v>
      </c>
    </row>
    <row r="58" spans="1:42" s="396" customFormat="1" ht="58.5" customHeight="1">
      <c r="A58" s="397">
        <v>21</v>
      </c>
      <c r="B58" s="398" t="s">
        <v>286</v>
      </c>
      <c r="C58" s="399" t="s">
        <v>217</v>
      </c>
      <c r="D58" s="399"/>
      <c r="E58" s="399"/>
      <c r="F58" s="399"/>
      <c r="G58" s="400">
        <v>3</v>
      </c>
      <c r="H58" s="400">
        <v>3</v>
      </c>
      <c r="I58" s="400">
        <v>3</v>
      </c>
      <c r="J58" s="400">
        <v>3</v>
      </c>
      <c r="K58" s="400">
        <v>2</v>
      </c>
      <c r="L58" s="400">
        <v>3</v>
      </c>
      <c r="M58" s="400">
        <v>3</v>
      </c>
      <c r="N58" s="400">
        <v>3</v>
      </c>
      <c r="O58" s="400">
        <v>4</v>
      </c>
      <c r="P58" s="400">
        <v>4</v>
      </c>
      <c r="Q58" s="400">
        <v>4</v>
      </c>
      <c r="R58" s="400">
        <v>4</v>
      </c>
      <c r="S58" s="400">
        <v>4</v>
      </c>
      <c r="T58" s="400">
        <v>4</v>
      </c>
      <c r="U58" s="400">
        <v>4</v>
      </c>
      <c r="V58" s="400">
        <v>4</v>
      </c>
      <c r="W58" s="400">
        <v>4</v>
      </c>
      <c r="X58" s="400">
        <v>4</v>
      </c>
      <c r="Y58" s="400">
        <v>3</v>
      </c>
      <c r="Z58" s="400">
        <v>4</v>
      </c>
      <c r="AA58" s="400">
        <v>4</v>
      </c>
      <c r="AB58" s="400">
        <v>4</v>
      </c>
      <c r="AC58" s="400">
        <v>4</v>
      </c>
      <c r="AD58" s="400">
        <v>8</v>
      </c>
      <c r="AE58" s="400">
        <v>8</v>
      </c>
      <c r="AF58" s="400">
        <v>8</v>
      </c>
      <c r="AG58" s="400">
        <v>8</v>
      </c>
      <c r="AH58" s="400">
        <v>8</v>
      </c>
      <c r="AI58" s="400">
        <v>8</v>
      </c>
      <c r="AJ58" s="400">
        <v>8</v>
      </c>
      <c r="AK58" s="400">
        <v>8</v>
      </c>
      <c r="AL58" s="401"/>
      <c r="AM58" s="400">
        <f t="shared" si="6"/>
        <v>4.709677419354839</v>
      </c>
      <c r="AN58" s="420"/>
      <c r="AO58" s="420">
        <f t="shared" si="7"/>
        <v>31</v>
      </c>
      <c r="AP58" s="421">
        <f t="shared" si="8"/>
        <v>6.9333333333333336</v>
      </c>
    </row>
    <row r="59" spans="1:42" s="396" customFormat="1" ht="58.5" customHeight="1">
      <c r="A59" s="397">
        <v>22</v>
      </c>
      <c r="B59" s="398" t="s">
        <v>287</v>
      </c>
      <c r="C59" s="399" t="s">
        <v>219</v>
      </c>
      <c r="D59" s="399"/>
      <c r="E59" s="399"/>
      <c r="F59" s="399"/>
      <c r="G59" s="400">
        <v>0</v>
      </c>
      <c r="H59" s="400">
        <v>0</v>
      </c>
      <c r="I59" s="400">
        <v>0</v>
      </c>
      <c r="J59" s="400">
        <v>0</v>
      </c>
      <c r="K59" s="400">
        <v>0</v>
      </c>
      <c r="L59" s="400">
        <v>0</v>
      </c>
      <c r="M59" s="400">
        <v>0</v>
      </c>
      <c r="N59" s="400">
        <v>0</v>
      </c>
      <c r="O59" s="400">
        <v>0</v>
      </c>
      <c r="P59" s="400">
        <v>0</v>
      </c>
      <c r="Q59" s="400">
        <v>0</v>
      </c>
      <c r="R59" s="400">
        <v>0</v>
      </c>
      <c r="S59" s="400">
        <v>0</v>
      </c>
      <c r="T59" s="400">
        <v>0</v>
      </c>
      <c r="U59" s="400">
        <v>0</v>
      </c>
      <c r="V59" s="400">
        <v>0</v>
      </c>
      <c r="W59" s="400">
        <v>0</v>
      </c>
      <c r="X59" s="400">
        <v>0</v>
      </c>
      <c r="Y59" s="400">
        <v>0</v>
      </c>
      <c r="Z59" s="400">
        <v>0</v>
      </c>
      <c r="AA59" s="400">
        <v>0</v>
      </c>
      <c r="AB59" s="400">
        <v>0</v>
      </c>
      <c r="AC59" s="400">
        <v>0</v>
      </c>
      <c r="AD59" s="400">
        <v>0</v>
      </c>
      <c r="AE59" s="400">
        <v>0</v>
      </c>
      <c r="AF59" s="400">
        <v>0</v>
      </c>
      <c r="AG59" s="400">
        <v>0</v>
      </c>
      <c r="AH59" s="400">
        <v>0</v>
      </c>
      <c r="AI59" s="400">
        <v>0</v>
      </c>
      <c r="AJ59" s="400">
        <v>0</v>
      </c>
      <c r="AK59" s="400">
        <v>0</v>
      </c>
      <c r="AL59" s="401"/>
      <c r="AM59" s="400">
        <f t="shared" si="6"/>
        <v>0</v>
      </c>
      <c r="AN59" s="420"/>
      <c r="AO59" s="420">
        <f t="shared" si="7"/>
        <v>31</v>
      </c>
      <c r="AP59" s="421">
        <f t="shared" si="8"/>
        <v>6.9333333333333336</v>
      </c>
    </row>
    <row r="60" spans="1:42" s="396" customFormat="1" ht="58.5" customHeight="1">
      <c r="A60" s="397">
        <v>23</v>
      </c>
      <c r="B60" s="398" t="s">
        <v>288</v>
      </c>
      <c r="C60" s="399" t="s">
        <v>289</v>
      </c>
      <c r="D60" s="399"/>
      <c r="E60" s="399"/>
      <c r="F60" s="399"/>
      <c r="G60" s="400">
        <v>0</v>
      </c>
      <c r="H60" s="400">
        <v>0</v>
      </c>
      <c r="I60" s="400">
        <v>0</v>
      </c>
      <c r="J60" s="400">
        <v>0</v>
      </c>
      <c r="K60" s="400">
        <v>0</v>
      </c>
      <c r="L60" s="400">
        <v>0</v>
      </c>
      <c r="M60" s="400">
        <v>0</v>
      </c>
      <c r="N60" s="400">
        <v>0</v>
      </c>
      <c r="O60" s="400">
        <v>0</v>
      </c>
      <c r="P60" s="400">
        <v>0</v>
      </c>
      <c r="Q60" s="400">
        <v>0</v>
      </c>
      <c r="R60" s="400">
        <v>0</v>
      </c>
      <c r="S60" s="400">
        <v>0</v>
      </c>
      <c r="T60" s="400">
        <v>0</v>
      </c>
      <c r="U60" s="400">
        <v>0</v>
      </c>
      <c r="V60" s="400">
        <v>0</v>
      </c>
      <c r="W60" s="400">
        <v>0</v>
      </c>
      <c r="X60" s="400">
        <v>0</v>
      </c>
      <c r="Y60" s="400">
        <v>0</v>
      </c>
      <c r="Z60" s="400">
        <v>0</v>
      </c>
      <c r="AA60" s="400">
        <v>0</v>
      </c>
      <c r="AB60" s="400">
        <v>0</v>
      </c>
      <c r="AC60" s="400">
        <v>0</v>
      </c>
      <c r="AD60" s="400">
        <v>0</v>
      </c>
      <c r="AE60" s="400">
        <v>0</v>
      </c>
      <c r="AF60" s="400">
        <v>0</v>
      </c>
      <c r="AG60" s="400">
        <v>0</v>
      </c>
      <c r="AH60" s="400">
        <v>0</v>
      </c>
      <c r="AI60" s="400">
        <v>0</v>
      </c>
      <c r="AJ60" s="400">
        <v>0</v>
      </c>
      <c r="AK60" s="400">
        <v>0</v>
      </c>
      <c r="AL60" s="401"/>
      <c r="AM60" s="400">
        <f t="shared" si="6"/>
        <v>0</v>
      </c>
      <c r="AN60" s="420"/>
      <c r="AO60" s="420">
        <f t="shared" si="7"/>
        <v>31</v>
      </c>
      <c r="AP60" s="421">
        <f t="shared" si="8"/>
        <v>6.9333333333333336</v>
      </c>
    </row>
    <row r="61" spans="1:42" s="396" customFormat="1" ht="58.5" customHeight="1">
      <c r="A61" s="397">
        <v>24</v>
      </c>
      <c r="B61" s="398" t="s">
        <v>290</v>
      </c>
      <c r="C61" s="399" t="s">
        <v>231</v>
      </c>
      <c r="D61" s="399"/>
      <c r="E61" s="399"/>
      <c r="F61" s="399"/>
      <c r="G61" s="400">
        <v>0</v>
      </c>
      <c r="H61" s="400">
        <v>0</v>
      </c>
      <c r="I61" s="400">
        <v>0</v>
      </c>
      <c r="J61" s="400">
        <v>0</v>
      </c>
      <c r="K61" s="400">
        <v>0</v>
      </c>
      <c r="L61" s="400">
        <v>0</v>
      </c>
      <c r="M61" s="400">
        <v>0</v>
      </c>
      <c r="N61" s="400">
        <v>0</v>
      </c>
      <c r="O61" s="400">
        <v>0</v>
      </c>
      <c r="P61" s="400">
        <v>0</v>
      </c>
      <c r="Q61" s="400">
        <v>0</v>
      </c>
      <c r="R61" s="400">
        <v>0</v>
      </c>
      <c r="S61" s="400">
        <v>0</v>
      </c>
      <c r="T61" s="400">
        <v>0</v>
      </c>
      <c r="U61" s="400">
        <v>0</v>
      </c>
      <c r="V61" s="400">
        <v>0</v>
      </c>
      <c r="W61" s="400">
        <v>0</v>
      </c>
      <c r="X61" s="400">
        <v>0</v>
      </c>
      <c r="Y61" s="400">
        <v>0</v>
      </c>
      <c r="Z61" s="400">
        <v>0</v>
      </c>
      <c r="AA61" s="400">
        <v>0</v>
      </c>
      <c r="AB61" s="400">
        <v>0</v>
      </c>
      <c r="AC61" s="400">
        <v>0</v>
      </c>
      <c r="AD61" s="400">
        <v>0</v>
      </c>
      <c r="AE61" s="400">
        <v>0</v>
      </c>
      <c r="AF61" s="400">
        <v>0</v>
      </c>
      <c r="AG61" s="400">
        <v>0</v>
      </c>
      <c r="AH61" s="400">
        <v>0</v>
      </c>
      <c r="AI61" s="400">
        <v>0</v>
      </c>
      <c r="AJ61" s="400">
        <v>0</v>
      </c>
      <c r="AK61" s="400">
        <v>0</v>
      </c>
      <c r="AL61" s="401"/>
      <c r="AM61" s="400">
        <f t="shared" si="6"/>
        <v>0</v>
      </c>
      <c r="AN61" s="420"/>
      <c r="AO61" s="420">
        <f t="shared" si="7"/>
        <v>31</v>
      </c>
      <c r="AP61" s="421">
        <f t="shared" si="8"/>
        <v>6.9333333333333336</v>
      </c>
    </row>
    <row r="62" spans="1:42" s="396" customFormat="1" ht="58.5" customHeight="1">
      <c r="A62" s="397">
        <v>25</v>
      </c>
      <c r="B62" s="398" t="s">
        <v>291</v>
      </c>
      <c r="C62" s="399" t="s">
        <v>87</v>
      </c>
      <c r="D62" s="399"/>
      <c r="E62" s="399"/>
      <c r="F62" s="399"/>
      <c r="G62" s="400">
        <v>0</v>
      </c>
      <c r="H62" s="400">
        <v>0</v>
      </c>
      <c r="I62" s="400">
        <v>0</v>
      </c>
      <c r="J62" s="400">
        <v>0</v>
      </c>
      <c r="K62" s="400">
        <v>0</v>
      </c>
      <c r="L62" s="400">
        <v>0</v>
      </c>
      <c r="M62" s="400">
        <v>0</v>
      </c>
      <c r="N62" s="400">
        <v>0</v>
      </c>
      <c r="O62" s="400">
        <v>0</v>
      </c>
      <c r="P62" s="400">
        <v>0</v>
      </c>
      <c r="Q62" s="400">
        <v>0</v>
      </c>
      <c r="R62" s="400">
        <v>0</v>
      </c>
      <c r="S62" s="400">
        <v>0</v>
      </c>
      <c r="T62" s="400">
        <v>0</v>
      </c>
      <c r="U62" s="400">
        <v>0</v>
      </c>
      <c r="V62" s="400">
        <v>0</v>
      </c>
      <c r="W62" s="400">
        <v>0</v>
      </c>
      <c r="X62" s="400">
        <v>0</v>
      </c>
      <c r="Y62" s="400">
        <v>0</v>
      </c>
      <c r="Z62" s="400">
        <v>0</v>
      </c>
      <c r="AA62" s="400">
        <v>0</v>
      </c>
      <c r="AB62" s="400">
        <v>0</v>
      </c>
      <c r="AC62" s="400">
        <v>0</v>
      </c>
      <c r="AD62" s="400">
        <v>0</v>
      </c>
      <c r="AE62" s="400">
        <v>0</v>
      </c>
      <c r="AF62" s="400">
        <v>0</v>
      </c>
      <c r="AG62" s="400">
        <v>0</v>
      </c>
      <c r="AH62" s="400">
        <v>0</v>
      </c>
      <c r="AI62" s="400">
        <v>0</v>
      </c>
      <c r="AJ62" s="400">
        <v>0</v>
      </c>
      <c r="AK62" s="400">
        <v>0</v>
      </c>
      <c r="AL62" s="401"/>
      <c r="AM62" s="400">
        <f t="shared" si="6"/>
        <v>0</v>
      </c>
      <c r="AN62" s="420"/>
      <c r="AO62" s="420">
        <f t="shared" si="7"/>
        <v>31</v>
      </c>
      <c r="AP62" s="421">
        <f t="shared" si="8"/>
        <v>6.9333333333333336</v>
      </c>
    </row>
    <row r="63" spans="1:42" s="409" customFormat="1" ht="63.75" customHeight="1">
      <c r="A63" s="404"/>
      <c r="B63" s="405"/>
      <c r="C63" s="406"/>
      <c r="D63" s="406"/>
      <c r="E63" s="406"/>
      <c r="F63" s="407" t="str">
        <f>CONCATENATE("TOTAL"," ","For"," ",B37)</f>
        <v>TOTAL For SECTION-D</v>
      </c>
      <c r="G63" s="408">
        <f t="shared" ref="G63:AK63" si="9">SUBTOTAL(109,G38:G62)</f>
        <v>366</v>
      </c>
      <c r="H63" s="408">
        <f t="shared" si="9"/>
        <v>366</v>
      </c>
      <c r="I63" s="408">
        <f t="shared" si="9"/>
        <v>368</v>
      </c>
      <c r="J63" s="408">
        <f t="shared" si="9"/>
        <v>368</v>
      </c>
      <c r="K63" s="408">
        <f t="shared" si="9"/>
        <v>25</v>
      </c>
      <c r="L63" s="408">
        <f t="shared" si="9"/>
        <v>368</v>
      </c>
      <c r="M63" s="408">
        <f t="shared" si="9"/>
        <v>368</v>
      </c>
      <c r="N63" s="408">
        <f t="shared" si="9"/>
        <v>368</v>
      </c>
      <c r="O63" s="408">
        <f t="shared" si="9"/>
        <v>362</v>
      </c>
      <c r="P63" s="408">
        <f t="shared" si="9"/>
        <v>362</v>
      </c>
      <c r="Q63" s="408">
        <f t="shared" si="9"/>
        <v>362</v>
      </c>
      <c r="R63" s="408">
        <f t="shared" si="9"/>
        <v>362</v>
      </c>
      <c r="S63" s="408">
        <f t="shared" si="9"/>
        <v>362</v>
      </c>
      <c r="T63" s="408">
        <f t="shared" si="9"/>
        <v>362</v>
      </c>
      <c r="U63" s="408">
        <f t="shared" si="9"/>
        <v>362</v>
      </c>
      <c r="V63" s="408">
        <f t="shared" si="9"/>
        <v>362</v>
      </c>
      <c r="W63" s="408">
        <f t="shared" si="9"/>
        <v>362</v>
      </c>
      <c r="X63" s="408">
        <f t="shared" si="9"/>
        <v>363</v>
      </c>
      <c r="Y63" s="408">
        <f t="shared" si="9"/>
        <v>27</v>
      </c>
      <c r="Z63" s="408">
        <f t="shared" si="9"/>
        <v>364</v>
      </c>
      <c r="AA63" s="408">
        <f t="shared" si="9"/>
        <v>364</v>
      </c>
      <c r="AB63" s="408">
        <f t="shared" si="9"/>
        <v>364</v>
      </c>
      <c r="AC63" s="408">
        <f t="shared" si="9"/>
        <v>364</v>
      </c>
      <c r="AD63" s="408">
        <f t="shared" si="9"/>
        <v>368</v>
      </c>
      <c r="AE63" s="408">
        <f t="shared" si="9"/>
        <v>368</v>
      </c>
      <c r="AF63" s="408">
        <f t="shared" si="9"/>
        <v>368</v>
      </c>
      <c r="AG63" s="408">
        <f t="shared" si="9"/>
        <v>368</v>
      </c>
      <c r="AH63" s="408">
        <f t="shared" si="9"/>
        <v>368</v>
      </c>
      <c r="AI63" s="408">
        <f t="shared" si="9"/>
        <v>368</v>
      </c>
      <c r="AJ63" s="408">
        <f t="shared" si="9"/>
        <v>368</v>
      </c>
      <c r="AK63" s="408">
        <f t="shared" si="9"/>
        <v>368</v>
      </c>
      <c r="AL63" s="408"/>
      <c r="AM63" s="400"/>
      <c r="AN63" s="423"/>
      <c r="AO63" s="420"/>
    </row>
    <row r="64" spans="1:42" s="409" customFormat="1" ht="82.5" customHeight="1">
      <c r="A64" s="404"/>
      <c r="B64" s="405"/>
      <c r="C64" s="406"/>
      <c r="D64" s="406"/>
      <c r="E64" s="406"/>
      <c r="F64" s="407" t="s">
        <v>292</v>
      </c>
      <c r="G64" s="408">
        <f t="shared" ref="G64:AK64" si="10">SUBTOTAL(109,G11:G63)</f>
        <v>504</v>
      </c>
      <c r="H64" s="408">
        <f t="shared" si="10"/>
        <v>504</v>
      </c>
      <c r="I64" s="408">
        <f t="shared" si="10"/>
        <v>539</v>
      </c>
      <c r="J64" s="408">
        <f t="shared" si="10"/>
        <v>465</v>
      </c>
      <c r="K64" s="408">
        <f t="shared" si="10"/>
        <v>51</v>
      </c>
      <c r="L64" s="408">
        <f t="shared" si="10"/>
        <v>539</v>
      </c>
      <c r="M64" s="408">
        <f t="shared" si="10"/>
        <v>540</v>
      </c>
      <c r="N64" s="408">
        <f t="shared" si="10"/>
        <v>540</v>
      </c>
      <c r="O64" s="408">
        <f t="shared" si="10"/>
        <v>554</v>
      </c>
      <c r="P64" s="408">
        <f t="shared" si="10"/>
        <v>552</v>
      </c>
      <c r="Q64" s="408">
        <f t="shared" si="10"/>
        <v>552</v>
      </c>
      <c r="R64" s="408">
        <f t="shared" si="10"/>
        <v>552</v>
      </c>
      <c r="S64" s="408">
        <f t="shared" si="10"/>
        <v>552</v>
      </c>
      <c r="T64" s="408">
        <f t="shared" si="10"/>
        <v>565</v>
      </c>
      <c r="U64" s="408">
        <f t="shared" si="10"/>
        <v>563</v>
      </c>
      <c r="V64" s="408">
        <f t="shared" si="10"/>
        <v>563</v>
      </c>
      <c r="W64" s="408">
        <f t="shared" si="10"/>
        <v>541</v>
      </c>
      <c r="X64" s="408">
        <f t="shared" si="10"/>
        <v>554</v>
      </c>
      <c r="Y64" s="408">
        <f t="shared" si="10"/>
        <v>217</v>
      </c>
      <c r="Z64" s="408">
        <f t="shared" si="10"/>
        <v>554</v>
      </c>
      <c r="AA64" s="408">
        <f t="shared" si="10"/>
        <v>411</v>
      </c>
      <c r="AB64" s="408">
        <f t="shared" si="10"/>
        <v>521</v>
      </c>
      <c r="AC64" s="408">
        <f t="shared" si="10"/>
        <v>521</v>
      </c>
      <c r="AD64" s="408">
        <f t="shared" si="10"/>
        <v>525</v>
      </c>
      <c r="AE64" s="408">
        <f t="shared" si="10"/>
        <v>539</v>
      </c>
      <c r="AF64" s="408">
        <f t="shared" si="10"/>
        <v>539</v>
      </c>
      <c r="AG64" s="408">
        <f t="shared" si="10"/>
        <v>534</v>
      </c>
      <c r="AH64" s="408">
        <f t="shared" si="10"/>
        <v>510</v>
      </c>
      <c r="AI64" s="408">
        <f t="shared" si="10"/>
        <v>510</v>
      </c>
      <c r="AJ64" s="408">
        <f t="shared" si="10"/>
        <v>493</v>
      </c>
      <c r="AK64" s="408">
        <f t="shared" si="10"/>
        <v>492</v>
      </c>
      <c r="AL64" s="408"/>
      <c r="AM64" s="400"/>
      <c r="AN64" s="423"/>
      <c r="AO64" s="420"/>
    </row>
    <row r="65" spans="1:41" s="165" customFormat="1" ht="45" customHeight="1">
      <c r="A65" s="183"/>
      <c r="B65" s="198"/>
      <c r="C65" s="182"/>
      <c r="D65" s="182"/>
      <c r="E65" s="182"/>
      <c r="F65" s="199"/>
      <c r="G65" s="200"/>
      <c r="H65" s="414"/>
      <c r="I65" s="414"/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414"/>
      <c r="W65" s="414"/>
      <c r="X65" s="414"/>
      <c r="Y65" s="414"/>
      <c r="Z65" s="414"/>
      <c r="AA65" s="414"/>
      <c r="AB65" s="414"/>
      <c r="AC65" s="414"/>
      <c r="AD65" s="414"/>
      <c r="AE65" s="414"/>
      <c r="AF65" s="414"/>
      <c r="AG65" s="414"/>
      <c r="AH65" s="414"/>
      <c r="AI65" s="414"/>
      <c r="AJ65" s="414"/>
      <c r="AK65" s="414"/>
      <c r="AL65" s="201"/>
      <c r="AM65" s="201"/>
      <c r="AN65" s="229"/>
      <c r="AO65" s="229"/>
    </row>
    <row r="66" spans="1:41" s="165" customFormat="1" ht="45" customHeight="1">
      <c r="A66" s="183"/>
      <c r="B66" s="410"/>
      <c r="C66" s="182"/>
      <c r="D66" s="182"/>
      <c r="E66" s="182"/>
      <c r="F66" s="182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29"/>
      <c r="AO66" s="229"/>
    </row>
    <row r="67" spans="1:41" s="165" customFormat="1" ht="45" customHeight="1">
      <c r="A67" s="183"/>
      <c r="B67" s="410"/>
      <c r="C67" s="182"/>
      <c r="D67" s="182"/>
      <c r="E67" s="182"/>
      <c r="F67" s="182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29"/>
      <c r="AO67" s="229"/>
    </row>
    <row r="68" spans="1:41" s="165" customFormat="1" ht="45" customHeight="1">
      <c r="A68" s="183"/>
      <c r="B68" s="410"/>
      <c r="C68" s="182"/>
      <c r="D68" s="182"/>
      <c r="E68" s="182"/>
      <c r="F68" s="182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203"/>
      <c r="AM68" s="203"/>
      <c r="AN68" s="229"/>
      <c r="AO68" s="229"/>
    </row>
    <row r="69" spans="1:41" s="165" customFormat="1" ht="45" customHeight="1">
      <c r="A69" s="183"/>
      <c r="B69" s="410"/>
      <c r="C69" s="182"/>
      <c r="D69" s="182"/>
      <c r="E69" s="182"/>
      <c r="F69" s="182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29"/>
      <c r="AO69" s="229"/>
    </row>
    <row r="70" spans="1:41" s="165" customFormat="1" ht="45" customHeight="1">
      <c r="A70" s="183"/>
      <c r="B70" s="410"/>
      <c r="C70" s="182"/>
      <c r="D70" s="182"/>
      <c r="E70" s="182"/>
      <c r="F70" s="182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203"/>
      <c r="AA70" s="203"/>
      <c r="AB70" s="203"/>
      <c r="AC70" s="203"/>
      <c r="AD70" s="203"/>
      <c r="AE70" s="203"/>
      <c r="AF70" s="203"/>
      <c r="AG70" s="203"/>
      <c r="AH70" s="203"/>
      <c r="AI70" s="203"/>
      <c r="AJ70" s="203"/>
      <c r="AK70" s="203"/>
      <c r="AL70" s="203"/>
      <c r="AM70" s="203"/>
      <c r="AN70" s="229"/>
      <c r="AO70" s="229"/>
    </row>
    <row r="71" spans="1:41" s="165" customFormat="1" ht="45" customHeight="1">
      <c r="A71" s="183"/>
      <c r="B71" s="410"/>
      <c r="C71" s="182"/>
      <c r="D71" s="182"/>
      <c r="E71" s="182"/>
      <c r="F71" s="182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3"/>
      <c r="AH71" s="203"/>
      <c r="AI71" s="203"/>
      <c r="AJ71" s="203"/>
      <c r="AK71" s="203"/>
      <c r="AL71" s="203"/>
      <c r="AM71" s="203"/>
      <c r="AN71" s="229"/>
      <c r="AO71" s="229"/>
    </row>
    <row r="72" spans="1:41" s="165" customFormat="1" ht="45" customHeight="1">
      <c r="A72" s="183"/>
      <c r="B72" s="410"/>
      <c r="C72" s="182"/>
      <c r="D72" s="182"/>
      <c r="E72" s="182"/>
      <c r="F72" s="182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203"/>
      <c r="AB72" s="203"/>
      <c r="AC72" s="203"/>
      <c r="AD72" s="203"/>
      <c r="AE72" s="203"/>
      <c r="AF72" s="203"/>
      <c r="AG72" s="203"/>
      <c r="AH72" s="203"/>
      <c r="AI72" s="203"/>
      <c r="AJ72" s="203"/>
      <c r="AK72" s="203"/>
      <c r="AL72" s="203"/>
      <c r="AM72" s="203"/>
      <c r="AN72" s="229"/>
      <c r="AO72" s="229"/>
    </row>
    <row r="73" spans="1:41" s="165" customFormat="1" ht="45" customHeight="1">
      <c r="A73" s="183"/>
      <c r="B73" s="410"/>
      <c r="C73" s="182"/>
      <c r="D73" s="182"/>
      <c r="E73" s="182"/>
      <c r="F73" s="182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3"/>
      <c r="AH73" s="203"/>
      <c r="AI73" s="203"/>
      <c r="AJ73" s="203"/>
      <c r="AK73" s="203"/>
      <c r="AL73" s="203"/>
      <c r="AM73" s="203"/>
      <c r="AN73" s="229"/>
      <c r="AO73" s="229"/>
    </row>
    <row r="74" spans="1:41" s="165" customFormat="1" ht="45" customHeight="1">
      <c r="A74" s="183"/>
      <c r="B74" s="410"/>
      <c r="C74" s="182"/>
      <c r="D74" s="182"/>
      <c r="E74" s="182"/>
      <c r="F74" s="182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29"/>
      <c r="AO74" s="229"/>
    </row>
    <row r="75" spans="1:41" s="165" customFormat="1" ht="45" customHeight="1">
      <c r="A75" s="183"/>
      <c r="B75" s="410"/>
      <c r="C75" s="182"/>
      <c r="D75" s="182"/>
      <c r="E75" s="182"/>
      <c r="F75" s="182"/>
      <c r="G75" s="203"/>
      <c r="H75" s="203"/>
      <c r="I75" s="203"/>
      <c r="J75" s="203"/>
      <c r="K75" s="203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29"/>
      <c r="AO75" s="229"/>
    </row>
    <row r="76" spans="1:41" s="165" customFormat="1" ht="45" customHeight="1">
      <c r="A76" s="183"/>
      <c r="B76" s="410"/>
      <c r="C76" s="182"/>
      <c r="D76" s="182"/>
      <c r="E76" s="182"/>
      <c r="F76" s="182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29"/>
      <c r="AO76" s="229"/>
    </row>
    <row r="77" spans="1:41" s="165" customFormat="1" ht="45" customHeight="1">
      <c r="A77" s="183"/>
      <c r="B77" s="410"/>
      <c r="C77" s="182"/>
      <c r="D77" s="182"/>
      <c r="E77" s="182"/>
      <c r="F77" s="182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29"/>
      <c r="AO77" s="229"/>
    </row>
    <row r="78" spans="1:41" s="165" customFormat="1" ht="45" customHeight="1">
      <c r="A78" s="183"/>
      <c r="B78" s="410"/>
      <c r="C78" s="182"/>
      <c r="D78" s="182"/>
      <c r="E78" s="182"/>
      <c r="F78" s="182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29"/>
      <c r="AO78" s="229"/>
    </row>
    <row r="79" spans="1:41" s="165" customFormat="1" ht="45" customHeight="1">
      <c r="A79" s="183"/>
      <c r="B79" s="410"/>
      <c r="C79" s="182"/>
      <c r="D79" s="182"/>
      <c r="E79" s="182"/>
      <c r="F79" s="182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29"/>
      <c r="AO79" s="229"/>
    </row>
    <row r="80" spans="1:41" s="165" customFormat="1" ht="45" customHeight="1">
      <c r="A80" s="183"/>
      <c r="B80" s="410"/>
      <c r="C80" s="182"/>
      <c r="D80" s="182"/>
      <c r="E80" s="182"/>
      <c r="F80" s="182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29"/>
      <c r="AO80" s="229"/>
    </row>
    <row r="81" spans="1:41" s="165" customFormat="1" ht="45" customHeight="1">
      <c r="A81" s="183"/>
      <c r="B81" s="410"/>
      <c r="C81" s="182"/>
      <c r="D81" s="182"/>
      <c r="E81" s="182"/>
      <c r="F81" s="182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29"/>
      <c r="AO81" s="229"/>
    </row>
    <row r="82" spans="1:41" s="165" customFormat="1" ht="45" customHeight="1">
      <c r="A82" s="183"/>
      <c r="B82" s="410"/>
      <c r="C82" s="182"/>
      <c r="D82" s="182"/>
      <c r="E82" s="182"/>
      <c r="F82" s="182"/>
      <c r="G82" s="203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203"/>
      <c r="AM82" s="203"/>
      <c r="AN82" s="229"/>
      <c r="AO82" s="229"/>
    </row>
    <row r="83" spans="1:41" s="165" customFormat="1" ht="45" customHeight="1">
      <c r="A83" s="183"/>
      <c r="B83" s="410"/>
      <c r="C83" s="182"/>
      <c r="D83" s="182"/>
      <c r="E83" s="182"/>
      <c r="F83" s="182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29"/>
      <c r="AO83" s="229"/>
    </row>
    <row r="84" spans="1:41" s="165" customFormat="1" ht="45" customHeight="1">
      <c r="A84" s="183"/>
      <c r="B84" s="410"/>
      <c r="C84" s="182"/>
      <c r="D84" s="182"/>
      <c r="E84" s="182"/>
      <c r="F84" s="182"/>
      <c r="G84" s="203"/>
      <c r="H84" s="203"/>
      <c r="I84" s="203"/>
      <c r="J84" s="203"/>
      <c r="K84" s="203"/>
      <c r="L84" s="203"/>
      <c r="M84" s="203"/>
      <c r="N84" s="203"/>
      <c r="O84" s="203"/>
      <c r="P84" s="203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/>
      <c r="AM84" s="203"/>
      <c r="AN84" s="229"/>
      <c r="AO84" s="229"/>
    </row>
    <row r="85" spans="1:41" s="165" customFormat="1" ht="45" customHeight="1">
      <c r="A85" s="183"/>
      <c r="B85" s="410"/>
      <c r="C85" s="182"/>
      <c r="D85" s="182"/>
      <c r="E85" s="182"/>
      <c r="F85" s="182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  <c r="AN85" s="229"/>
      <c r="AO85" s="229"/>
    </row>
    <row r="86" spans="1:41" s="165" customFormat="1" ht="45" customHeight="1">
      <c r="A86" s="183"/>
      <c r="B86" s="410"/>
      <c r="C86" s="182"/>
      <c r="D86" s="182"/>
      <c r="E86" s="182"/>
      <c r="F86" s="182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/>
      <c r="AM86" s="203"/>
      <c r="AN86" s="229"/>
      <c r="AO86" s="229"/>
    </row>
    <row r="87" spans="1:41" s="165" customFormat="1" ht="45" customHeight="1">
      <c r="A87" s="183"/>
      <c r="B87" s="410"/>
      <c r="C87" s="182"/>
      <c r="D87" s="182"/>
      <c r="E87" s="182"/>
      <c r="F87" s="182"/>
      <c r="G87" s="203"/>
      <c r="H87" s="203"/>
      <c r="I87" s="203"/>
      <c r="J87" s="203"/>
      <c r="K87" s="203"/>
      <c r="L87" s="203"/>
      <c r="M87" s="203"/>
      <c r="N87" s="203"/>
      <c r="O87" s="203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203"/>
      <c r="AM87" s="203"/>
      <c r="AN87" s="229"/>
      <c r="AO87" s="229"/>
    </row>
    <row r="88" spans="1:41" s="165" customFormat="1" ht="45" customHeight="1">
      <c r="A88" s="183"/>
      <c r="B88" s="410"/>
      <c r="C88" s="182"/>
      <c r="D88" s="182"/>
      <c r="E88" s="182"/>
      <c r="F88" s="182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K88" s="203"/>
      <c r="AL88" s="203"/>
      <c r="AM88" s="203"/>
      <c r="AN88" s="229"/>
      <c r="AO88" s="229"/>
    </row>
    <row r="89" spans="1:41" s="165" customFormat="1" ht="45" customHeight="1">
      <c r="A89" s="183"/>
      <c r="B89" s="410"/>
      <c r="C89" s="182"/>
      <c r="D89" s="182"/>
      <c r="E89" s="182"/>
      <c r="F89" s="182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29"/>
      <c r="AO89" s="229"/>
    </row>
    <row r="90" spans="1:41" s="165" customFormat="1" ht="45" customHeight="1">
      <c r="A90" s="183"/>
      <c r="B90" s="410"/>
      <c r="C90" s="182"/>
      <c r="D90" s="182"/>
      <c r="E90" s="182"/>
      <c r="F90" s="182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29"/>
      <c r="AO90" s="229"/>
    </row>
    <row r="91" spans="1:41" s="165" customFormat="1" ht="45" customHeight="1">
      <c r="A91" s="183"/>
      <c r="B91" s="410"/>
      <c r="C91" s="182"/>
      <c r="D91" s="182"/>
      <c r="E91" s="182"/>
      <c r="F91" s="182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  <c r="AN91" s="229"/>
      <c r="AO91" s="229"/>
    </row>
    <row r="92" spans="1:41" s="165" customFormat="1" ht="45" customHeight="1">
      <c r="A92" s="183"/>
      <c r="B92" s="410"/>
      <c r="C92" s="182"/>
      <c r="D92" s="182"/>
      <c r="E92" s="182"/>
      <c r="F92" s="182"/>
      <c r="G92" s="203"/>
      <c r="H92" s="203"/>
      <c r="I92" s="203"/>
      <c r="J92" s="203"/>
      <c r="K92" s="203"/>
      <c r="L92" s="203"/>
      <c r="M92" s="203"/>
      <c r="N92" s="203"/>
      <c r="O92" s="203"/>
      <c r="P92" s="203"/>
      <c r="Q92" s="203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  <c r="AN92" s="229"/>
      <c r="AO92" s="229"/>
    </row>
    <row r="93" spans="1:41" s="165" customFormat="1" ht="45" customHeight="1">
      <c r="A93" s="183"/>
      <c r="B93" s="410"/>
      <c r="C93" s="182"/>
      <c r="D93" s="182"/>
      <c r="E93" s="182"/>
      <c r="F93" s="182"/>
      <c r="G93" s="203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29"/>
      <c r="AO93" s="229"/>
    </row>
    <row r="94" spans="1:41" s="165" customFormat="1" ht="45" customHeight="1">
      <c r="A94" s="183"/>
      <c r="B94" s="410"/>
      <c r="C94" s="182"/>
      <c r="D94" s="182"/>
      <c r="E94" s="182"/>
      <c r="F94" s="182"/>
      <c r="G94" s="203"/>
      <c r="H94" s="203"/>
      <c r="I94" s="203"/>
      <c r="J94" s="203"/>
      <c r="K94" s="203"/>
      <c r="L94" s="203"/>
      <c r="M94" s="203"/>
      <c r="N94" s="203"/>
      <c r="O94" s="203"/>
      <c r="P94" s="203"/>
      <c r="Q94" s="203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29"/>
      <c r="AO94" s="229"/>
    </row>
    <row r="95" spans="1:41" s="165" customFormat="1" ht="45" customHeight="1">
      <c r="A95" s="183"/>
      <c r="B95" s="410"/>
      <c r="C95" s="182"/>
      <c r="D95" s="182"/>
      <c r="E95" s="182"/>
      <c r="F95" s="182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29"/>
      <c r="AO95" s="229"/>
    </row>
    <row r="96" spans="1:41" s="165" customFormat="1" ht="45" customHeight="1">
      <c r="A96" s="183"/>
      <c r="B96" s="410"/>
      <c r="C96" s="182"/>
      <c r="D96" s="182"/>
      <c r="E96" s="182"/>
      <c r="F96" s="182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203"/>
      <c r="AA96" s="203"/>
      <c r="AB96" s="203"/>
      <c r="AC96" s="203"/>
      <c r="AD96" s="203"/>
      <c r="AE96" s="203"/>
      <c r="AF96" s="203"/>
      <c r="AG96" s="203"/>
      <c r="AH96" s="203"/>
      <c r="AI96" s="203"/>
      <c r="AJ96" s="203"/>
      <c r="AK96" s="203"/>
      <c r="AL96" s="203"/>
      <c r="AM96" s="203"/>
      <c r="AN96" s="229"/>
      <c r="AO96" s="229"/>
    </row>
    <row r="97" spans="1:41" s="165" customFormat="1" ht="45" customHeight="1">
      <c r="A97" s="183"/>
      <c r="B97" s="410"/>
      <c r="C97" s="182"/>
      <c r="D97" s="182"/>
      <c r="E97" s="182"/>
      <c r="F97" s="182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29"/>
      <c r="AO97" s="229"/>
    </row>
    <row r="98" spans="1:41" s="165" customFormat="1" ht="45" customHeight="1">
      <c r="A98" s="183"/>
      <c r="B98" s="410"/>
      <c r="C98" s="182"/>
      <c r="D98" s="182"/>
      <c r="E98" s="182"/>
      <c r="F98" s="182"/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203"/>
      <c r="T98" s="203"/>
      <c r="U98" s="203"/>
      <c r="V98" s="203"/>
      <c r="W98" s="203"/>
      <c r="X98" s="203"/>
      <c r="Y98" s="203"/>
      <c r="Z98" s="203"/>
      <c r="AA98" s="203"/>
      <c r="AB98" s="203"/>
      <c r="AC98" s="203"/>
      <c r="AD98" s="203"/>
      <c r="AE98" s="203"/>
      <c r="AF98" s="203"/>
      <c r="AG98" s="203"/>
      <c r="AH98" s="203"/>
      <c r="AI98" s="203"/>
      <c r="AJ98" s="203"/>
      <c r="AK98" s="203"/>
      <c r="AL98" s="203"/>
      <c r="AM98" s="203"/>
      <c r="AN98" s="229"/>
      <c r="AO98" s="229"/>
    </row>
    <row r="99" spans="1:41" s="165" customFormat="1" ht="45" customHeight="1">
      <c r="A99" s="183"/>
      <c r="B99" s="410"/>
      <c r="C99" s="182"/>
      <c r="D99" s="182"/>
      <c r="E99" s="182"/>
      <c r="F99" s="182"/>
      <c r="G99" s="203"/>
      <c r="H99" s="203"/>
      <c r="I99" s="203"/>
      <c r="J99" s="203"/>
      <c r="K99" s="203"/>
      <c r="L99" s="203"/>
      <c r="M99" s="203"/>
      <c r="N99" s="203"/>
      <c r="O99" s="203"/>
      <c r="P99" s="203"/>
      <c r="Q99" s="203"/>
      <c r="R99" s="203"/>
      <c r="S99" s="203"/>
      <c r="T99" s="203"/>
      <c r="U99" s="203"/>
      <c r="V99" s="203"/>
      <c r="W99" s="203"/>
      <c r="X99" s="203"/>
      <c r="Y99" s="203"/>
      <c r="Z99" s="203"/>
      <c r="AA99" s="203"/>
      <c r="AB99" s="203"/>
      <c r="AC99" s="203"/>
      <c r="AD99" s="203"/>
      <c r="AE99" s="203"/>
      <c r="AF99" s="203"/>
      <c r="AG99" s="203"/>
      <c r="AH99" s="203"/>
      <c r="AI99" s="203"/>
      <c r="AJ99" s="203"/>
      <c r="AK99" s="203"/>
      <c r="AL99" s="203"/>
      <c r="AM99" s="203"/>
      <c r="AN99" s="229"/>
      <c r="AO99" s="229"/>
    </row>
    <row r="100" spans="1:41" s="165" customFormat="1" ht="45" customHeight="1">
      <c r="A100" s="183"/>
      <c r="B100" s="410"/>
      <c r="C100" s="182"/>
      <c r="D100" s="182"/>
      <c r="E100" s="182"/>
      <c r="F100" s="182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29"/>
      <c r="AO100" s="229"/>
    </row>
    <row r="101" spans="1:41" s="165" customFormat="1" ht="45" customHeight="1">
      <c r="A101" s="183"/>
      <c r="B101" s="410"/>
      <c r="C101" s="182"/>
      <c r="D101" s="182"/>
      <c r="E101" s="182"/>
      <c r="F101" s="182"/>
      <c r="G101" s="203"/>
      <c r="H101" s="203"/>
      <c r="I101" s="203"/>
      <c r="J101" s="203"/>
      <c r="K101" s="203"/>
      <c r="L101" s="203"/>
      <c r="M101" s="203"/>
      <c r="N101" s="203"/>
      <c r="O101" s="203"/>
      <c r="P101" s="203"/>
      <c r="Q101" s="203"/>
      <c r="R101" s="203"/>
      <c r="S101" s="203"/>
      <c r="T101" s="203"/>
      <c r="U101" s="203"/>
      <c r="V101" s="203"/>
      <c r="W101" s="203"/>
      <c r="X101" s="203"/>
      <c r="Y101" s="203"/>
      <c r="Z101" s="203"/>
      <c r="AA101" s="203"/>
      <c r="AB101" s="203"/>
      <c r="AC101" s="203"/>
      <c r="AD101" s="203"/>
      <c r="AE101" s="203"/>
      <c r="AF101" s="203"/>
      <c r="AG101" s="203"/>
      <c r="AH101" s="203"/>
      <c r="AI101" s="203"/>
      <c r="AJ101" s="203"/>
      <c r="AK101" s="203"/>
      <c r="AL101" s="203"/>
      <c r="AM101" s="203"/>
      <c r="AN101" s="229"/>
      <c r="AO101" s="229"/>
    </row>
    <row r="102" spans="1:41" s="165" customFormat="1" ht="45" customHeight="1">
      <c r="A102" s="183"/>
      <c r="B102" s="410"/>
      <c r="C102" s="182"/>
      <c r="D102" s="182"/>
      <c r="E102" s="182"/>
      <c r="F102" s="182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3"/>
      <c r="V102" s="203"/>
      <c r="W102" s="203"/>
      <c r="X102" s="203"/>
      <c r="Y102" s="203"/>
      <c r="Z102" s="203"/>
      <c r="AA102" s="203"/>
      <c r="AB102" s="203"/>
      <c r="AC102" s="203"/>
      <c r="AD102" s="203"/>
      <c r="AE102" s="203"/>
      <c r="AF102" s="203"/>
      <c r="AG102" s="203"/>
      <c r="AH102" s="203"/>
      <c r="AI102" s="203"/>
      <c r="AJ102" s="203"/>
      <c r="AK102" s="203"/>
      <c r="AL102" s="203"/>
      <c r="AM102" s="203"/>
      <c r="AN102" s="229"/>
      <c r="AO102" s="229"/>
    </row>
    <row r="103" spans="1:41" s="165" customFormat="1" ht="45" customHeight="1">
      <c r="A103" s="183"/>
      <c r="B103" s="410"/>
      <c r="C103" s="182"/>
      <c r="D103" s="182"/>
      <c r="E103" s="182"/>
      <c r="F103" s="182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29"/>
      <c r="AO103" s="229"/>
    </row>
    <row r="104" spans="1:41" s="165" customFormat="1" ht="45" customHeight="1">
      <c r="A104" s="183"/>
      <c r="B104" s="410"/>
      <c r="C104" s="182"/>
      <c r="D104" s="182"/>
      <c r="E104" s="182"/>
      <c r="F104" s="182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203"/>
      <c r="AA104" s="203"/>
      <c r="AB104" s="203"/>
      <c r="AC104" s="203"/>
      <c r="AD104" s="203"/>
      <c r="AE104" s="203"/>
      <c r="AF104" s="203"/>
      <c r="AG104" s="203"/>
      <c r="AH104" s="203"/>
      <c r="AI104" s="203"/>
      <c r="AJ104" s="203"/>
      <c r="AK104" s="203"/>
      <c r="AL104" s="203"/>
      <c r="AM104" s="203"/>
      <c r="AN104" s="229"/>
      <c r="AO104" s="229"/>
    </row>
    <row r="105" spans="1:41" s="165" customFormat="1" ht="45" customHeight="1">
      <c r="A105" s="183"/>
      <c r="B105" s="410"/>
      <c r="C105" s="182"/>
      <c r="D105" s="182"/>
      <c r="E105" s="182"/>
      <c r="F105" s="182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  <c r="AM105" s="203"/>
      <c r="AN105" s="229"/>
      <c r="AO105" s="229"/>
    </row>
    <row r="106" spans="1:41" s="165" customFormat="1" ht="45" customHeight="1">
      <c r="A106" s="183"/>
      <c r="B106" s="410"/>
      <c r="C106" s="182"/>
      <c r="D106" s="182"/>
      <c r="E106" s="182"/>
      <c r="F106" s="182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  <c r="AC106" s="203"/>
      <c r="AD106" s="203"/>
      <c r="AE106" s="203"/>
      <c r="AF106" s="203"/>
      <c r="AG106" s="203"/>
      <c r="AH106" s="203"/>
      <c r="AI106" s="203"/>
      <c r="AJ106" s="203"/>
      <c r="AK106" s="203"/>
      <c r="AL106" s="203"/>
      <c r="AM106" s="203"/>
      <c r="AN106" s="229"/>
      <c r="AO106" s="229"/>
    </row>
    <row r="107" spans="1:41" s="165" customFormat="1" ht="45" customHeight="1">
      <c r="A107" s="183"/>
      <c r="B107" s="410"/>
      <c r="C107" s="182"/>
      <c r="D107" s="182"/>
      <c r="E107" s="182"/>
      <c r="F107" s="182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203"/>
      <c r="X107" s="203"/>
      <c r="Y107" s="203"/>
      <c r="Z107" s="203"/>
      <c r="AA107" s="203"/>
      <c r="AB107" s="203"/>
      <c r="AC107" s="203"/>
      <c r="AD107" s="203"/>
      <c r="AE107" s="203"/>
      <c r="AF107" s="203"/>
      <c r="AG107" s="203"/>
      <c r="AH107" s="203"/>
      <c r="AI107" s="203"/>
      <c r="AJ107" s="203"/>
      <c r="AK107" s="203"/>
      <c r="AL107" s="203"/>
      <c r="AM107" s="203"/>
      <c r="AN107" s="229"/>
      <c r="AO107" s="229"/>
    </row>
    <row r="108" spans="1:41" s="165" customFormat="1" ht="45" customHeight="1">
      <c r="A108" s="183"/>
      <c r="B108" s="410"/>
      <c r="C108" s="182"/>
      <c r="D108" s="182"/>
      <c r="E108" s="182"/>
      <c r="F108" s="182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203"/>
      <c r="U108" s="203"/>
      <c r="V108" s="203"/>
      <c r="W108" s="203"/>
      <c r="X108" s="203"/>
      <c r="Y108" s="203"/>
      <c r="Z108" s="203"/>
      <c r="AA108" s="203"/>
      <c r="AB108" s="203"/>
      <c r="AC108" s="203"/>
      <c r="AD108" s="203"/>
      <c r="AE108" s="203"/>
      <c r="AF108" s="203"/>
      <c r="AG108" s="203"/>
      <c r="AH108" s="203"/>
      <c r="AI108" s="203"/>
      <c r="AJ108" s="203"/>
      <c r="AK108" s="203"/>
      <c r="AL108" s="203"/>
      <c r="AM108" s="203"/>
      <c r="AN108" s="229"/>
      <c r="AO108" s="229"/>
    </row>
    <row r="109" spans="1:41" s="165" customFormat="1" ht="45" customHeight="1">
      <c r="A109" s="183"/>
      <c r="B109" s="410"/>
      <c r="C109" s="182"/>
      <c r="D109" s="182"/>
      <c r="E109" s="182"/>
      <c r="F109" s="182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03"/>
      <c r="AH109" s="203"/>
      <c r="AI109" s="203"/>
      <c r="AJ109" s="203"/>
      <c r="AK109" s="203"/>
      <c r="AL109" s="203"/>
      <c r="AM109" s="203"/>
      <c r="AN109" s="229"/>
      <c r="AO109" s="229"/>
    </row>
    <row r="110" spans="1:41" s="165" customFormat="1" ht="45" customHeight="1">
      <c r="A110" s="183"/>
      <c r="B110" s="410"/>
      <c r="C110" s="182"/>
      <c r="D110" s="182"/>
      <c r="E110" s="182"/>
      <c r="F110" s="182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  <c r="AG110" s="203"/>
      <c r="AH110" s="203"/>
      <c r="AI110" s="203"/>
      <c r="AJ110" s="203"/>
      <c r="AK110" s="203"/>
      <c r="AL110" s="203"/>
      <c r="AM110" s="203"/>
      <c r="AN110" s="229"/>
      <c r="AO110" s="229"/>
    </row>
    <row r="111" spans="1:41" s="165" customFormat="1" ht="45" customHeight="1">
      <c r="A111" s="183"/>
      <c r="B111" s="410"/>
      <c r="C111" s="182"/>
      <c r="D111" s="182"/>
      <c r="E111" s="182"/>
      <c r="F111" s="182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/>
      <c r="AM111" s="203"/>
      <c r="AN111" s="229"/>
      <c r="AO111" s="229"/>
    </row>
    <row r="112" spans="1:41" s="165" customFormat="1" ht="20.399999999999999">
      <c r="A112" s="204"/>
      <c r="B112" s="205"/>
      <c r="C112" s="206"/>
      <c r="D112" s="206"/>
      <c r="E112" s="206"/>
      <c r="F112" s="206"/>
      <c r="G112" s="207"/>
      <c r="H112" s="207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7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7"/>
      <c r="AM112" s="207"/>
      <c r="AN112" s="229"/>
      <c r="AO112" s="229"/>
    </row>
    <row r="113" spans="1:41">
      <c r="A113" s="208"/>
      <c r="B113" s="209"/>
      <c r="C113" s="208"/>
      <c r="D113" s="208"/>
      <c r="E113" s="208"/>
      <c r="F113" s="208"/>
      <c r="G113" s="208"/>
      <c r="H113" s="208"/>
      <c r="I113" s="208"/>
      <c r="J113" s="208"/>
      <c r="K113" s="208"/>
      <c r="L113" s="208"/>
      <c r="M113" s="208"/>
      <c r="N113" s="210"/>
      <c r="O113" s="210"/>
      <c r="P113" s="210"/>
      <c r="Q113" s="210"/>
      <c r="R113" s="210"/>
      <c r="S113" s="210"/>
      <c r="T113" s="210"/>
      <c r="U113" s="208"/>
      <c r="V113" s="208"/>
      <c r="W113" s="208"/>
      <c r="X113" s="208"/>
      <c r="Y113" s="208"/>
      <c r="Z113" s="208"/>
      <c r="AA113" s="210"/>
      <c r="AB113" s="210"/>
      <c r="AC113" s="210"/>
      <c r="AD113" s="210"/>
      <c r="AE113" s="210"/>
      <c r="AF113" s="210"/>
      <c r="AG113" s="210"/>
      <c r="AH113" s="210"/>
      <c r="AI113" s="211"/>
      <c r="AJ113" s="211"/>
      <c r="AK113" s="211"/>
      <c r="AL113" s="211"/>
      <c r="AM113" s="211"/>
    </row>
    <row r="114" spans="1:41" s="165" customFormat="1" ht="15.6">
      <c r="A114" s="215"/>
      <c r="B114" s="216"/>
      <c r="C114" s="217"/>
      <c r="D114" s="217"/>
      <c r="E114" s="217"/>
      <c r="F114" s="217"/>
      <c r="G114" s="215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5"/>
      <c r="AL114" s="218"/>
      <c r="AM114" s="218"/>
      <c r="AN114" s="229"/>
      <c r="AO114" s="229"/>
    </row>
    <row r="115" spans="1:41" s="165" customFormat="1">
      <c r="A115" s="215"/>
      <c r="B115" s="216"/>
      <c r="C115" s="217"/>
      <c r="D115" s="217"/>
      <c r="E115" s="217"/>
      <c r="F115" s="217"/>
      <c r="G115" s="215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7"/>
      <c r="AB115" s="217"/>
      <c r="AC115" s="217"/>
      <c r="AD115" s="217"/>
      <c r="AE115" s="217"/>
      <c r="AF115" s="217"/>
      <c r="AG115" s="217"/>
      <c r="AH115" s="217"/>
      <c r="AI115" s="219"/>
      <c r="AJ115" s="219"/>
      <c r="AK115" s="219"/>
      <c r="AL115" s="219"/>
      <c r="AM115" s="219"/>
      <c r="AN115" s="229"/>
      <c r="AO115" s="229"/>
    </row>
    <row r="116" spans="1:41" s="165" customFormat="1">
      <c r="A116" s="215"/>
      <c r="B116" s="216"/>
      <c r="C116" s="217"/>
      <c r="D116" s="217"/>
      <c r="E116" s="217"/>
      <c r="F116" s="217"/>
      <c r="G116" s="215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7"/>
      <c r="AB116" s="217"/>
      <c r="AC116" s="217"/>
      <c r="AD116" s="217"/>
      <c r="AE116" s="217"/>
      <c r="AF116" s="217"/>
      <c r="AG116" s="217"/>
      <c r="AH116" s="217"/>
      <c r="AI116" s="219"/>
      <c r="AJ116" s="219"/>
      <c r="AK116" s="219"/>
      <c r="AL116" s="219"/>
      <c r="AM116" s="219"/>
      <c r="AN116" s="229"/>
      <c r="AO116" s="229"/>
    </row>
    <row r="117" spans="1:41" s="165" customFormat="1" ht="15.6">
      <c r="A117" s="215"/>
      <c r="B117" s="220"/>
      <c r="C117" s="413"/>
      <c r="D117" s="413"/>
      <c r="E117" s="413"/>
      <c r="F117" s="413"/>
      <c r="G117" s="413"/>
      <c r="H117" s="413"/>
      <c r="I117" s="413"/>
      <c r="J117" s="413"/>
      <c r="K117" s="413"/>
      <c r="L117" s="413"/>
      <c r="M117" s="413"/>
      <c r="N117" s="413"/>
      <c r="O117" s="413"/>
      <c r="P117" s="413"/>
      <c r="Q117" s="413"/>
      <c r="R117" s="413"/>
      <c r="S117" s="413"/>
      <c r="T117" s="413"/>
      <c r="U117" s="413"/>
      <c r="V117" s="413"/>
      <c r="W117" s="413"/>
      <c r="X117" s="413"/>
      <c r="Y117" s="413"/>
      <c r="Z117" s="413"/>
      <c r="AA117" s="413"/>
      <c r="AB117" s="413"/>
      <c r="AC117" s="413"/>
      <c r="AD117" s="413"/>
      <c r="AE117" s="413"/>
      <c r="AF117" s="413"/>
      <c r="AG117" s="413"/>
      <c r="AH117" s="413"/>
      <c r="AI117" s="221"/>
      <c r="AJ117" s="221"/>
      <c r="AK117" s="221"/>
      <c r="AL117" s="221"/>
      <c r="AM117" s="221"/>
      <c r="AN117" s="229"/>
      <c r="AO117" s="229"/>
    </row>
    <row r="118" spans="1:41" s="165" customFormat="1" ht="15.6">
      <c r="A118" s="222"/>
      <c r="B118" s="223"/>
      <c r="C118" s="413"/>
      <c r="D118" s="413"/>
      <c r="E118" s="413"/>
      <c r="F118" s="413"/>
      <c r="G118" s="413"/>
      <c r="H118" s="413"/>
      <c r="I118" s="413"/>
      <c r="J118" s="413"/>
      <c r="K118" s="413"/>
      <c r="L118" s="413"/>
      <c r="M118" s="413"/>
      <c r="N118" s="413"/>
      <c r="O118" s="413"/>
      <c r="P118" s="413"/>
      <c r="Q118" s="413"/>
      <c r="R118" s="413"/>
      <c r="S118" s="413"/>
      <c r="T118" s="413"/>
      <c r="U118" s="413"/>
      <c r="V118" s="413"/>
      <c r="W118" s="413"/>
      <c r="X118" s="413"/>
      <c r="Y118" s="413"/>
      <c r="Z118" s="413"/>
      <c r="AA118" s="413"/>
      <c r="AB118" s="413"/>
      <c r="AC118" s="413"/>
      <c r="AD118" s="413"/>
      <c r="AE118" s="413"/>
      <c r="AF118" s="413"/>
      <c r="AG118" s="413"/>
      <c r="AH118" s="413"/>
      <c r="AI118" s="221"/>
      <c r="AJ118" s="221"/>
      <c r="AK118" s="221"/>
      <c r="AL118" s="221"/>
      <c r="AM118" s="221"/>
      <c r="AN118" s="229"/>
      <c r="AO118" s="229"/>
    </row>
    <row r="119" spans="1:41" s="165" customFormat="1" ht="15.6">
      <c r="A119" s="215"/>
      <c r="B119" s="220"/>
      <c r="C119" s="413"/>
      <c r="D119" s="413"/>
      <c r="E119" s="413"/>
      <c r="F119" s="413"/>
      <c r="G119" s="413"/>
      <c r="H119" s="413"/>
      <c r="I119" s="413"/>
      <c r="J119" s="413"/>
      <c r="K119" s="413"/>
      <c r="L119" s="413"/>
      <c r="M119" s="413"/>
      <c r="N119" s="413"/>
      <c r="O119" s="413"/>
      <c r="P119" s="413"/>
      <c r="Q119" s="413"/>
      <c r="R119" s="413"/>
      <c r="S119" s="413"/>
      <c r="T119" s="413"/>
      <c r="U119" s="413"/>
      <c r="V119" s="413"/>
      <c r="W119" s="413"/>
      <c r="X119" s="413"/>
      <c r="Y119" s="413"/>
      <c r="Z119" s="413"/>
      <c r="AA119" s="413"/>
      <c r="AB119" s="413"/>
      <c r="AC119" s="413"/>
      <c r="AD119" s="413"/>
      <c r="AE119" s="413"/>
      <c r="AF119" s="413"/>
      <c r="AG119" s="413"/>
      <c r="AH119" s="413"/>
      <c r="AI119" s="221"/>
      <c r="AJ119" s="221"/>
      <c r="AK119" s="221"/>
      <c r="AL119" s="221"/>
      <c r="AM119" s="221"/>
      <c r="AN119" s="229"/>
      <c r="AO119" s="229"/>
    </row>
    <row r="120" spans="1:41" s="165" customFormat="1">
      <c r="A120" s="215"/>
      <c r="B120" s="220"/>
      <c r="C120" s="21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  <c r="AG120" s="215"/>
      <c r="AH120" s="215"/>
      <c r="AI120" s="221"/>
      <c r="AJ120" s="221"/>
      <c r="AK120" s="221"/>
      <c r="AL120" s="221"/>
      <c r="AM120" s="221"/>
      <c r="AN120" s="229"/>
      <c r="AO120" s="229"/>
    </row>
    <row r="121" spans="1:41" s="165" customFormat="1" ht="15.6">
      <c r="A121" s="222"/>
      <c r="B121" s="223"/>
      <c r="C121" s="215"/>
      <c r="D121" s="215"/>
      <c r="E121" s="215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21"/>
      <c r="AJ121" s="221"/>
      <c r="AK121" s="221"/>
      <c r="AL121" s="221"/>
      <c r="AM121" s="221"/>
      <c r="AN121" s="229"/>
      <c r="AO121" s="229"/>
    </row>
    <row r="122" spans="1:41" s="165" customFormat="1">
      <c r="A122" s="215"/>
      <c r="B122" s="220"/>
      <c r="C122" s="215"/>
      <c r="D122" s="215"/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21"/>
      <c r="AJ122" s="221"/>
      <c r="AK122" s="221"/>
      <c r="AL122" s="221"/>
      <c r="AM122" s="221"/>
      <c r="AN122" s="229"/>
      <c r="AO122" s="229"/>
    </row>
    <row r="123" spans="1:41" s="165" customFormat="1" ht="15.6">
      <c r="A123" s="222"/>
      <c r="B123" s="223"/>
      <c r="C123" s="215"/>
      <c r="D123" s="215"/>
      <c r="E123" s="215"/>
      <c r="F123" s="215"/>
      <c r="G123" s="215"/>
      <c r="H123" s="215"/>
      <c r="I123" s="215"/>
      <c r="J123" s="215"/>
      <c r="K123" s="215"/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  <c r="AC123" s="215"/>
      <c r="AD123" s="215"/>
      <c r="AE123" s="215"/>
      <c r="AF123" s="215"/>
      <c r="AG123" s="215"/>
      <c r="AH123" s="215"/>
      <c r="AI123" s="221"/>
      <c r="AJ123" s="221"/>
      <c r="AK123" s="221"/>
      <c r="AL123" s="221"/>
      <c r="AM123" s="221"/>
      <c r="AN123" s="229"/>
      <c r="AO123" s="229"/>
    </row>
    <row r="124" spans="1:41" s="165" customFormat="1">
      <c r="A124" s="215"/>
      <c r="B124" s="220"/>
      <c r="C124" s="21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E124" s="215"/>
      <c r="AF124" s="215"/>
      <c r="AG124" s="215"/>
      <c r="AH124" s="215"/>
      <c r="AI124" s="221"/>
      <c r="AJ124" s="221"/>
      <c r="AK124" s="221"/>
      <c r="AL124" s="221"/>
      <c r="AM124" s="221"/>
      <c r="AN124" s="229"/>
      <c r="AO124" s="229"/>
    </row>
    <row r="125" spans="1:41" s="165" customFormat="1">
      <c r="A125" s="215"/>
      <c r="B125" s="220"/>
      <c r="C125" s="215"/>
      <c r="D125" s="215"/>
      <c r="E125" s="215"/>
      <c r="F125" s="215"/>
      <c r="G125" s="215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21"/>
      <c r="AJ125" s="221"/>
      <c r="AK125" s="221"/>
      <c r="AL125" s="221"/>
      <c r="AM125" s="221"/>
      <c r="AN125" s="229"/>
      <c r="AO125" s="229"/>
    </row>
    <row r="126" spans="1:41" s="165" customFormat="1" ht="15.6">
      <c r="A126" s="222"/>
      <c r="B126" s="223"/>
      <c r="C126" s="215"/>
      <c r="D126" s="215"/>
      <c r="E126" s="215"/>
      <c r="F126" s="215"/>
      <c r="G126" s="215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21"/>
      <c r="AJ126" s="221"/>
      <c r="AK126" s="221"/>
      <c r="AL126" s="221"/>
      <c r="AM126" s="221"/>
      <c r="AN126" s="229"/>
      <c r="AO126" s="229"/>
    </row>
    <row r="127" spans="1:41" s="165" customFormat="1">
      <c r="A127" s="215"/>
      <c r="B127" s="220"/>
      <c r="C127" s="21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21"/>
      <c r="AJ127" s="221"/>
      <c r="AK127" s="221"/>
      <c r="AL127" s="221"/>
      <c r="AM127" s="221"/>
      <c r="AN127" s="229"/>
      <c r="AO127" s="229"/>
    </row>
    <row r="128" spans="1:41" s="165" customFormat="1">
      <c r="A128" s="215"/>
      <c r="B128" s="220"/>
      <c r="C128" s="215"/>
      <c r="D128" s="215"/>
      <c r="E128" s="215"/>
      <c r="F128" s="215"/>
      <c r="G128" s="215"/>
      <c r="H128" s="215"/>
      <c r="I128" s="215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21"/>
      <c r="AJ128" s="221"/>
      <c r="AK128" s="221"/>
      <c r="AL128" s="221"/>
      <c r="AM128" s="221"/>
      <c r="AN128" s="229"/>
      <c r="AO128" s="229"/>
    </row>
    <row r="129" spans="1:41" s="165" customFormat="1">
      <c r="A129" s="215"/>
      <c r="B129" s="220"/>
      <c r="C129" s="215"/>
      <c r="D129" s="215"/>
      <c r="E129" s="215"/>
      <c r="F129" s="215"/>
      <c r="G129" s="215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21"/>
      <c r="AJ129" s="221"/>
      <c r="AK129" s="221"/>
      <c r="AL129" s="221"/>
      <c r="AM129" s="221"/>
      <c r="AN129" s="229"/>
      <c r="AO129" s="229"/>
    </row>
    <row r="130" spans="1:41" s="165" customFormat="1">
      <c r="A130" s="215"/>
      <c r="B130" s="220"/>
      <c r="C130" s="21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21"/>
      <c r="AJ130" s="221"/>
      <c r="AK130" s="221"/>
      <c r="AL130" s="221"/>
      <c r="AM130" s="221"/>
      <c r="AN130" s="229"/>
      <c r="AO130" s="229"/>
    </row>
    <row r="131" spans="1:41" s="165" customFormat="1">
      <c r="A131" s="215"/>
      <c r="B131" s="220"/>
      <c r="C131" s="21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  <c r="AD131" s="215"/>
      <c r="AE131" s="215"/>
      <c r="AF131" s="215"/>
      <c r="AG131" s="215"/>
      <c r="AH131" s="215"/>
      <c r="AI131" s="221"/>
      <c r="AJ131" s="221"/>
      <c r="AK131" s="221"/>
      <c r="AL131" s="221"/>
      <c r="AM131" s="221"/>
      <c r="AN131" s="229"/>
      <c r="AO131" s="229"/>
    </row>
    <row r="132" spans="1:41" s="165" customFormat="1">
      <c r="A132" s="215"/>
      <c r="B132" s="220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215"/>
      <c r="AG132" s="215"/>
      <c r="AH132" s="215"/>
      <c r="AI132" s="221"/>
      <c r="AJ132" s="221"/>
      <c r="AK132" s="221"/>
      <c r="AL132" s="221"/>
      <c r="AM132" s="221"/>
      <c r="AN132" s="229"/>
      <c r="AO132" s="229"/>
    </row>
    <row r="133" spans="1:41" s="165" customFormat="1">
      <c r="A133" s="215"/>
      <c r="B133" s="220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21"/>
      <c r="AJ133" s="221"/>
      <c r="AK133" s="221"/>
      <c r="AL133" s="221"/>
      <c r="AM133" s="221"/>
      <c r="AN133" s="229"/>
      <c r="AO133" s="229"/>
    </row>
    <row r="134" spans="1:41" s="165" customFormat="1">
      <c r="A134" s="215"/>
      <c r="B134" s="220"/>
      <c r="C134" s="215"/>
      <c r="D134" s="215"/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21"/>
      <c r="AJ134" s="221"/>
      <c r="AK134" s="221"/>
      <c r="AL134" s="221"/>
      <c r="AM134" s="221"/>
      <c r="AN134" s="229"/>
      <c r="AO134" s="229"/>
    </row>
    <row r="135" spans="1:41" s="165" customFormat="1">
      <c r="A135" s="215"/>
      <c r="B135" s="220"/>
      <c r="C135" s="215"/>
      <c r="D135" s="215"/>
      <c r="E135" s="215"/>
      <c r="F135" s="215"/>
      <c r="G135" s="215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21"/>
      <c r="AJ135" s="221"/>
      <c r="AK135" s="221"/>
      <c r="AL135" s="221"/>
      <c r="AM135" s="221"/>
      <c r="AN135" s="229"/>
      <c r="AO135" s="229"/>
    </row>
    <row r="136" spans="1:41" s="165" customFormat="1">
      <c r="A136" s="215"/>
      <c r="B136" s="220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21"/>
      <c r="AJ136" s="221"/>
      <c r="AK136" s="221"/>
      <c r="AL136" s="221"/>
      <c r="AM136" s="221"/>
      <c r="AN136" s="229"/>
      <c r="AO136" s="229"/>
    </row>
    <row r="137" spans="1:41" s="165" customFormat="1">
      <c r="A137" s="215"/>
      <c r="B137" s="220"/>
      <c r="C137" s="215"/>
      <c r="D137" s="215"/>
      <c r="E137" s="215"/>
      <c r="F137" s="215"/>
      <c r="G137" s="215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215"/>
      <c r="AG137" s="215"/>
      <c r="AH137" s="215"/>
      <c r="AI137" s="221"/>
      <c r="AJ137" s="221"/>
      <c r="AK137" s="221"/>
      <c r="AL137" s="221"/>
      <c r="AM137" s="221"/>
      <c r="AN137" s="229"/>
      <c r="AO137" s="229"/>
    </row>
    <row r="138" spans="1:41" s="165" customFormat="1">
      <c r="A138" s="215"/>
      <c r="B138" s="220"/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215"/>
      <c r="AI138" s="221"/>
      <c r="AJ138" s="221"/>
      <c r="AK138" s="221"/>
      <c r="AL138" s="221"/>
      <c r="AM138" s="221"/>
      <c r="AN138" s="229"/>
      <c r="AO138" s="229"/>
    </row>
    <row r="139" spans="1:41" s="165" customFormat="1">
      <c r="A139" s="215"/>
      <c r="B139" s="220"/>
      <c r="C139" s="215"/>
      <c r="D139" s="215"/>
      <c r="E139" s="215"/>
      <c r="F139" s="215"/>
      <c r="G139" s="215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C139" s="215"/>
      <c r="AD139" s="215"/>
      <c r="AE139" s="215"/>
      <c r="AF139" s="215"/>
      <c r="AG139" s="215"/>
      <c r="AH139" s="215"/>
      <c r="AI139" s="221"/>
      <c r="AJ139" s="221"/>
      <c r="AK139" s="221"/>
      <c r="AL139" s="221"/>
      <c r="AM139" s="221"/>
      <c r="AN139" s="229"/>
      <c r="AO139" s="229"/>
    </row>
    <row r="140" spans="1:41" s="165" customFormat="1">
      <c r="A140" s="215"/>
      <c r="B140" s="220"/>
      <c r="C140" s="215"/>
      <c r="D140" s="215"/>
      <c r="E140" s="215"/>
      <c r="F140" s="215"/>
      <c r="G140" s="215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21"/>
      <c r="AJ140" s="221"/>
      <c r="AK140" s="221"/>
      <c r="AL140" s="221"/>
      <c r="AM140" s="221"/>
      <c r="AN140" s="229"/>
      <c r="AO140" s="229"/>
    </row>
    <row r="141" spans="1:41" s="165" customFormat="1">
      <c r="A141" s="215"/>
      <c r="B141" s="220"/>
      <c r="C141" s="215"/>
      <c r="D141" s="215"/>
      <c r="E141" s="215"/>
      <c r="F141" s="215"/>
      <c r="G141" s="215"/>
      <c r="H141" s="215"/>
      <c r="I141" s="215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21"/>
      <c r="AJ141" s="221"/>
      <c r="AK141" s="221"/>
      <c r="AL141" s="221"/>
      <c r="AM141" s="221"/>
      <c r="AN141" s="229"/>
      <c r="AO141" s="229"/>
    </row>
    <row r="142" spans="1:41" s="165" customFormat="1">
      <c r="A142" s="215"/>
      <c r="B142" s="220"/>
      <c r="C142" s="215"/>
      <c r="D142" s="215"/>
      <c r="E142" s="215"/>
      <c r="F142" s="215"/>
      <c r="G142" s="215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21"/>
      <c r="AJ142" s="221"/>
      <c r="AK142" s="221"/>
      <c r="AL142" s="221"/>
      <c r="AM142" s="221"/>
      <c r="AN142" s="229"/>
      <c r="AO142" s="229"/>
    </row>
    <row r="143" spans="1:41" s="165" customFormat="1">
      <c r="A143" s="215"/>
      <c r="B143" s="209"/>
      <c r="C143" s="215"/>
      <c r="D143" s="215"/>
      <c r="E143" s="215"/>
      <c r="F143" s="215"/>
      <c r="G143" s="215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  <c r="AC143" s="215"/>
      <c r="AD143" s="215"/>
      <c r="AE143" s="215"/>
      <c r="AF143" s="215"/>
      <c r="AG143" s="215"/>
      <c r="AH143" s="215"/>
      <c r="AI143" s="221"/>
      <c r="AJ143" s="221"/>
      <c r="AK143" s="221"/>
      <c r="AL143" s="221"/>
      <c r="AM143" s="221"/>
      <c r="AN143" s="229"/>
      <c r="AO143" s="229"/>
    </row>
    <row r="144" spans="1:41" s="165" customFormat="1">
      <c r="A144" s="215"/>
      <c r="B144" s="220"/>
      <c r="C144" s="21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  <c r="AC144" s="215"/>
      <c r="AD144" s="215"/>
      <c r="AE144" s="215"/>
      <c r="AF144" s="215"/>
      <c r="AG144" s="215"/>
      <c r="AH144" s="215"/>
      <c r="AI144" s="221"/>
      <c r="AJ144" s="221"/>
      <c r="AK144" s="221"/>
      <c r="AL144" s="221"/>
      <c r="AM144" s="221"/>
      <c r="AN144" s="229"/>
      <c r="AO144" s="229"/>
    </row>
    <row r="145" spans="1:41" s="165" customFormat="1">
      <c r="A145" s="215"/>
      <c r="B145" s="220"/>
      <c r="C145" s="215"/>
      <c r="D145" s="215"/>
      <c r="E145" s="215"/>
      <c r="F145" s="215"/>
      <c r="G145" s="215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  <c r="AC145" s="215"/>
      <c r="AD145" s="215"/>
      <c r="AE145" s="215"/>
      <c r="AF145" s="215"/>
      <c r="AG145" s="215"/>
      <c r="AH145" s="215"/>
      <c r="AI145" s="221"/>
      <c r="AJ145" s="221"/>
      <c r="AK145" s="221"/>
      <c r="AL145" s="221"/>
      <c r="AM145" s="221"/>
      <c r="AN145" s="229"/>
      <c r="AO145" s="229"/>
    </row>
    <row r="146" spans="1:41" s="165" customFormat="1" ht="15.6">
      <c r="A146" s="224"/>
      <c r="B146" s="225"/>
      <c r="C146" s="226"/>
      <c r="D146" s="226"/>
      <c r="E146" s="226"/>
      <c r="F146" s="226"/>
      <c r="G146" s="226"/>
      <c r="H146" s="226"/>
      <c r="I146" s="226"/>
      <c r="J146" s="226"/>
      <c r="K146" s="226"/>
      <c r="L146" s="226"/>
      <c r="M146" s="226"/>
      <c r="N146" s="226"/>
      <c r="O146" s="226"/>
      <c r="P146" s="226"/>
      <c r="Q146" s="226"/>
      <c r="R146" s="226"/>
      <c r="S146" s="226"/>
      <c r="T146" s="226"/>
      <c r="U146" s="226"/>
      <c r="V146" s="226"/>
      <c r="W146" s="226"/>
      <c r="X146" s="226"/>
      <c r="Y146" s="226"/>
      <c r="Z146" s="226"/>
      <c r="AA146" s="226"/>
      <c r="AB146" s="226"/>
      <c r="AC146" s="226"/>
      <c r="AD146" s="226"/>
      <c r="AE146" s="226"/>
      <c r="AF146" s="226"/>
      <c r="AG146" s="226"/>
      <c r="AH146" s="226"/>
      <c r="AI146" s="224"/>
      <c r="AJ146" s="224"/>
      <c r="AK146" s="224"/>
      <c r="AL146" s="224"/>
      <c r="AM146" s="224"/>
      <c r="AN146" s="229"/>
      <c r="AO146" s="229"/>
    </row>
    <row r="147" spans="1:41" s="165" customFormat="1">
      <c r="A147" s="215"/>
      <c r="B147" s="220"/>
      <c r="C147" s="215"/>
      <c r="D147" s="215"/>
      <c r="E147" s="215"/>
      <c r="F147" s="215"/>
      <c r="G147" s="215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5"/>
      <c r="AF147" s="215"/>
      <c r="AG147" s="215"/>
      <c r="AH147" s="215"/>
      <c r="AI147" s="221"/>
      <c r="AJ147" s="221"/>
      <c r="AK147" s="221"/>
      <c r="AL147" s="221"/>
      <c r="AM147" s="221"/>
      <c r="AN147" s="229"/>
      <c r="AO147" s="229"/>
    </row>
    <row r="148" spans="1:41" s="165" customFormat="1">
      <c r="A148" s="215"/>
      <c r="B148" s="220"/>
      <c r="C148" s="215"/>
      <c r="D148" s="215"/>
      <c r="E148" s="215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  <c r="AG148" s="215"/>
      <c r="AH148" s="215"/>
      <c r="AI148" s="221"/>
      <c r="AJ148" s="221"/>
      <c r="AK148" s="221"/>
      <c r="AL148" s="221"/>
      <c r="AM148" s="221"/>
      <c r="AN148" s="229"/>
      <c r="AO148" s="229"/>
    </row>
    <row r="149" spans="1:41" s="165" customFormat="1">
      <c r="A149" s="215"/>
      <c r="B149" s="220"/>
      <c r="C149" s="215"/>
      <c r="D149" s="215"/>
      <c r="E149" s="215"/>
      <c r="F149" s="215"/>
      <c r="G149" s="215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  <c r="AG149" s="215"/>
      <c r="AH149" s="215"/>
      <c r="AI149" s="221"/>
      <c r="AJ149" s="221"/>
      <c r="AK149" s="221"/>
      <c r="AL149" s="221"/>
      <c r="AM149" s="221"/>
      <c r="AN149" s="229"/>
      <c r="AO149" s="229"/>
    </row>
    <row r="150" spans="1:41" s="165" customFormat="1">
      <c r="A150" s="215"/>
      <c r="B150" s="220"/>
      <c r="C150" s="215"/>
      <c r="D150" s="215"/>
      <c r="E150" s="215"/>
      <c r="F150" s="215"/>
      <c r="G150" s="215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21"/>
      <c r="AJ150" s="221"/>
      <c r="AK150" s="221"/>
      <c r="AL150" s="221"/>
      <c r="AM150" s="221"/>
      <c r="AN150" s="229"/>
      <c r="AO150" s="229"/>
    </row>
    <row r="151" spans="1:41" s="165" customFormat="1">
      <c r="A151" s="215"/>
      <c r="B151" s="220"/>
      <c r="C151" s="21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21"/>
      <c r="AJ151" s="221"/>
      <c r="AK151" s="221"/>
      <c r="AL151" s="221"/>
      <c r="AM151" s="221"/>
      <c r="AN151" s="229"/>
      <c r="AO151" s="229"/>
    </row>
    <row r="152" spans="1:41" s="165" customFormat="1">
      <c r="A152" s="215"/>
      <c r="B152" s="220"/>
      <c r="C152" s="215"/>
      <c r="D152" s="215"/>
      <c r="E152" s="215"/>
      <c r="F152" s="215"/>
      <c r="G152" s="215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21"/>
      <c r="AJ152" s="221"/>
      <c r="AK152" s="221"/>
      <c r="AL152" s="221"/>
      <c r="AM152" s="221"/>
      <c r="AN152" s="229"/>
      <c r="AO152" s="229"/>
    </row>
    <row r="153" spans="1:41" s="165" customFormat="1">
      <c r="A153" s="215"/>
      <c r="B153" s="220"/>
      <c r="C153" s="21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21"/>
      <c r="AJ153" s="221"/>
      <c r="AK153" s="221"/>
      <c r="AL153" s="221"/>
      <c r="AM153" s="221"/>
      <c r="AN153" s="229"/>
      <c r="AO153" s="229"/>
    </row>
    <row r="154" spans="1:41" s="165" customFormat="1">
      <c r="A154" s="215"/>
      <c r="B154" s="220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21"/>
      <c r="AJ154" s="221"/>
      <c r="AK154" s="221"/>
      <c r="AL154" s="221"/>
      <c r="AM154" s="221"/>
      <c r="AN154" s="229"/>
      <c r="AO154" s="229"/>
    </row>
    <row r="155" spans="1:41" s="165" customFormat="1">
      <c r="A155" s="215"/>
      <c r="B155" s="220"/>
      <c r="C155" s="215"/>
      <c r="D155" s="215"/>
      <c r="E155" s="215"/>
      <c r="F155" s="215"/>
      <c r="G155" s="215"/>
      <c r="H155" s="215"/>
      <c r="I155" s="215"/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21"/>
      <c r="AJ155" s="221"/>
      <c r="AK155" s="221"/>
      <c r="AL155" s="221"/>
      <c r="AM155" s="221"/>
      <c r="AN155" s="229"/>
      <c r="AO155" s="229"/>
    </row>
    <row r="156" spans="1:41" s="165" customFormat="1">
      <c r="A156" s="215"/>
      <c r="B156" s="220"/>
      <c r="C156" s="215"/>
      <c r="D156" s="215"/>
      <c r="E156" s="215"/>
      <c r="F156" s="215"/>
      <c r="G156" s="215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21"/>
      <c r="AJ156" s="221"/>
      <c r="AK156" s="221"/>
      <c r="AL156" s="221"/>
      <c r="AM156" s="221"/>
      <c r="AN156" s="229"/>
      <c r="AO156" s="229"/>
    </row>
    <row r="157" spans="1:41" s="165" customFormat="1">
      <c r="A157" s="215"/>
      <c r="B157" s="220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21"/>
      <c r="AJ157" s="221"/>
      <c r="AK157" s="221"/>
      <c r="AL157" s="221"/>
      <c r="AM157" s="221"/>
      <c r="AN157" s="229"/>
      <c r="AO157" s="229"/>
    </row>
    <row r="158" spans="1:41" s="165" customFormat="1">
      <c r="A158" s="215"/>
      <c r="B158" s="220"/>
      <c r="C158" s="215"/>
      <c r="D158" s="215"/>
      <c r="E158" s="215"/>
      <c r="F158" s="215"/>
      <c r="G158" s="215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5"/>
      <c r="AF158" s="215"/>
      <c r="AG158" s="215"/>
      <c r="AH158" s="215"/>
      <c r="AI158" s="221"/>
      <c r="AJ158" s="221"/>
      <c r="AK158" s="221"/>
      <c r="AL158" s="221"/>
      <c r="AM158" s="221"/>
      <c r="AN158" s="229"/>
      <c r="AO158" s="229"/>
    </row>
    <row r="159" spans="1:41" s="165" customFormat="1">
      <c r="A159" s="208"/>
      <c r="B159" s="220"/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  <c r="AD159" s="215"/>
      <c r="AE159" s="215"/>
      <c r="AF159" s="215"/>
      <c r="AG159" s="215"/>
      <c r="AH159" s="215"/>
      <c r="AI159" s="221"/>
      <c r="AJ159" s="221"/>
      <c r="AK159" s="221"/>
      <c r="AL159" s="221"/>
      <c r="AM159" s="221"/>
      <c r="AN159" s="229"/>
      <c r="AO159" s="229"/>
    </row>
    <row r="160" spans="1:41" s="165" customFormat="1">
      <c r="A160" s="215"/>
      <c r="B160" s="220"/>
      <c r="C160" s="215"/>
      <c r="D160" s="215"/>
      <c r="E160" s="215"/>
      <c r="F160" s="215"/>
      <c r="G160" s="215"/>
      <c r="H160" s="215"/>
      <c r="I160" s="21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21"/>
      <c r="AJ160" s="221"/>
      <c r="AK160" s="221"/>
      <c r="AL160" s="221"/>
      <c r="AM160" s="221"/>
      <c r="AN160" s="229"/>
      <c r="AO160" s="229"/>
    </row>
    <row r="161" spans="1:41" s="165" customFormat="1">
      <c r="A161" s="215"/>
      <c r="B161" s="220"/>
      <c r="C161" s="215"/>
      <c r="D161" s="215"/>
      <c r="E161" s="215"/>
      <c r="F161" s="215"/>
      <c r="G161" s="215"/>
      <c r="H161" s="215"/>
      <c r="I161" s="215"/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  <c r="AD161" s="215"/>
      <c r="AE161" s="215"/>
      <c r="AF161" s="215"/>
      <c r="AG161" s="215"/>
      <c r="AH161" s="215"/>
      <c r="AI161" s="221"/>
      <c r="AJ161" s="221"/>
      <c r="AK161" s="221"/>
      <c r="AL161" s="221"/>
      <c r="AM161" s="221"/>
      <c r="AN161" s="229"/>
      <c r="AO161" s="229"/>
    </row>
    <row r="162" spans="1:41" s="165" customFormat="1">
      <c r="A162" s="215"/>
      <c r="B162" s="220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  <c r="AE162" s="215"/>
      <c r="AF162" s="215"/>
      <c r="AG162" s="215"/>
      <c r="AH162" s="215"/>
      <c r="AI162" s="221"/>
      <c r="AJ162" s="221"/>
      <c r="AK162" s="221"/>
      <c r="AL162" s="221"/>
      <c r="AM162" s="221"/>
      <c r="AN162" s="229"/>
      <c r="AO162" s="229"/>
    </row>
    <row r="163" spans="1:41" s="165" customFormat="1">
      <c r="A163" s="215"/>
      <c r="B163" s="220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  <c r="AE163" s="215"/>
      <c r="AF163" s="215"/>
      <c r="AG163" s="215"/>
      <c r="AH163" s="215"/>
      <c r="AI163" s="221"/>
      <c r="AJ163" s="221"/>
      <c r="AK163" s="221"/>
      <c r="AL163" s="221"/>
      <c r="AM163" s="221"/>
      <c r="AN163" s="229"/>
      <c r="AO163" s="229"/>
    </row>
    <row r="164" spans="1:41" s="165" customFormat="1">
      <c r="A164" s="215"/>
      <c r="B164" s="220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  <c r="AE164" s="215"/>
      <c r="AF164" s="215"/>
      <c r="AG164" s="215"/>
      <c r="AH164" s="215"/>
      <c r="AI164" s="221"/>
      <c r="AJ164" s="221"/>
      <c r="AK164" s="221"/>
      <c r="AL164" s="221"/>
      <c r="AM164" s="221"/>
      <c r="AN164" s="229"/>
      <c r="AO164" s="229"/>
    </row>
    <row r="165" spans="1:41" s="165" customFormat="1">
      <c r="A165" s="215"/>
      <c r="B165" s="220"/>
      <c r="C165" s="215"/>
      <c r="D165" s="215"/>
      <c r="E165" s="215"/>
      <c r="F165" s="215"/>
      <c r="G165" s="215"/>
      <c r="H165" s="215"/>
      <c r="I165" s="215"/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  <c r="AC165" s="215"/>
      <c r="AD165" s="215"/>
      <c r="AE165" s="215"/>
      <c r="AF165" s="215"/>
      <c r="AG165" s="215"/>
      <c r="AH165" s="215"/>
      <c r="AI165" s="221"/>
      <c r="AJ165" s="221"/>
      <c r="AK165" s="221"/>
      <c r="AL165" s="221"/>
      <c r="AM165" s="221"/>
      <c r="AN165" s="229"/>
      <c r="AO165" s="229"/>
    </row>
    <row r="166" spans="1:41" s="165" customFormat="1">
      <c r="A166" s="215"/>
      <c r="B166" s="220"/>
      <c r="C166" s="215"/>
      <c r="D166" s="215"/>
      <c r="E166" s="215"/>
      <c r="F166" s="215"/>
      <c r="G166" s="215"/>
      <c r="H166" s="215"/>
      <c r="I166" s="215"/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  <c r="AC166" s="215"/>
      <c r="AD166" s="215"/>
      <c r="AE166" s="215"/>
      <c r="AF166" s="215"/>
      <c r="AG166" s="215"/>
      <c r="AH166" s="215"/>
      <c r="AI166" s="221"/>
      <c r="AJ166" s="221"/>
      <c r="AK166" s="221"/>
      <c r="AL166" s="221"/>
      <c r="AM166" s="221"/>
      <c r="AN166" s="229"/>
      <c r="AO166" s="229"/>
    </row>
    <row r="167" spans="1:41" s="165" customFormat="1">
      <c r="A167" s="215"/>
      <c r="B167" s="220"/>
      <c r="C167" s="215"/>
      <c r="D167" s="215"/>
      <c r="E167" s="215"/>
      <c r="F167" s="215"/>
      <c r="G167" s="215"/>
      <c r="H167" s="215"/>
      <c r="I167" s="215"/>
      <c r="J167" s="215"/>
      <c r="K167" s="215"/>
      <c r="L167" s="215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  <c r="AC167" s="215"/>
      <c r="AD167" s="215"/>
      <c r="AE167" s="215"/>
      <c r="AF167" s="215"/>
      <c r="AG167" s="215"/>
      <c r="AH167" s="215"/>
      <c r="AI167" s="221"/>
      <c r="AJ167" s="221"/>
      <c r="AK167" s="221"/>
      <c r="AL167" s="221"/>
      <c r="AM167" s="221"/>
      <c r="AN167" s="229"/>
      <c r="AO167" s="229"/>
    </row>
    <row r="168" spans="1:41" s="165" customFormat="1">
      <c r="A168" s="215"/>
      <c r="B168" s="220"/>
      <c r="C168" s="215"/>
      <c r="D168" s="215"/>
      <c r="E168" s="215"/>
      <c r="F168" s="215"/>
      <c r="G168" s="215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21"/>
      <c r="AJ168" s="221"/>
      <c r="AK168" s="221"/>
      <c r="AL168" s="221"/>
      <c r="AM168" s="221"/>
      <c r="AN168" s="229"/>
      <c r="AO168" s="229"/>
    </row>
    <row r="169" spans="1:41" s="165" customFormat="1">
      <c r="A169" s="215"/>
      <c r="B169" s="220"/>
      <c r="C169" s="215"/>
      <c r="D169" s="215"/>
      <c r="E169" s="215"/>
      <c r="F169" s="215"/>
      <c r="G169" s="215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21"/>
      <c r="AJ169" s="221"/>
      <c r="AK169" s="221"/>
      <c r="AL169" s="221"/>
      <c r="AM169" s="221"/>
      <c r="AN169" s="229"/>
      <c r="AO169" s="229"/>
    </row>
    <row r="170" spans="1:41" s="165" customFormat="1">
      <c r="A170" s="215"/>
      <c r="B170" s="220"/>
      <c r="C170" s="215"/>
      <c r="D170" s="215"/>
      <c r="E170" s="215"/>
      <c r="F170" s="215"/>
      <c r="G170" s="215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21"/>
      <c r="AJ170" s="221"/>
      <c r="AK170" s="221"/>
      <c r="AL170" s="221"/>
      <c r="AM170" s="221"/>
      <c r="AN170" s="229"/>
      <c r="AO170" s="229"/>
    </row>
    <row r="171" spans="1:41" s="165" customFormat="1">
      <c r="A171" s="215"/>
      <c r="B171" s="220"/>
      <c r="C171" s="215"/>
      <c r="D171" s="215"/>
      <c r="E171" s="215"/>
      <c r="F171" s="215"/>
      <c r="G171" s="215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21"/>
      <c r="AJ171" s="221"/>
      <c r="AK171" s="221"/>
      <c r="AL171" s="221"/>
      <c r="AM171" s="221"/>
      <c r="AN171" s="229"/>
      <c r="AO171" s="229"/>
    </row>
    <row r="172" spans="1:41" s="165" customFormat="1">
      <c r="A172" s="215"/>
      <c r="B172" s="220"/>
      <c r="C172" s="215"/>
      <c r="D172" s="215"/>
      <c r="E172" s="215"/>
      <c r="F172" s="215"/>
      <c r="G172" s="215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21"/>
      <c r="AJ172" s="221"/>
      <c r="AK172" s="221"/>
      <c r="AL172" s="221"/>
      <c r="AM172" s="221"/>
      <c r="AN172" s="229"/>
      <c r="AO172" s="229"/>
    </row>
    <row r="173" spans="1:41" s="165" customFormat="1">
      <c r="A173" s="215"/>
      <c r="B173" s="220"/>
      <c r="C173" s="215"/>
      <c r="D173" s="215"/>
      <c r="E173" s="215"/>
      <c r="F173" s="215"/>
      <c r="G173" s="215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21"/>
      <c r="AJ173" s="221"/>
      <c r="AK173" s="221"/>
      <c r="AL173" s="221"/>
      <c r="AM173" s="221"/>
      <c r="AN173" s="229"/>
      <c r="AO173" s="229"/>
    </row>
    <row r="174" spans="1:41" s="165" customFormat="1">
      <c r="A174" s="215"/>
      <c r="B174" s="220"/>
      <c r="C174" s="215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21"/>
      <c r="AJ174" s="221"/>
      <c r="AK174" s="221"/>
      <c r="AL174" s="221"/>
      <c r="AM174" s="221"/>
      <c r="AN174" s="229"/>
      <c r="AO174" s="229"/>
    </row>
    <row r="175" spans="1:41" s="165" customFormat="1">
      <c r="A175" s="215"/>
      <c r="B175" s="220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21"/>
      <c r="AJ175" s="221"/>
      <c r="AK175" s="221"/>
      <c r="AL175" s="221"/>
      <c r="AM175" s="221"/>
      <c r="AN175" s="229"/>
      <c r="AO175" s="229"/>
    </row>
    <row r="176" spans="1:41" s="165" customFormat="1">
      <c r="A176" s="215"/>
      <c r="B176" s="220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215"/>
      <c r="AI176" s="221"/>
      <c r="AJ176" s="221"/>
      <c r="AK176" s="221"/>
      <c r="AL176" s="221"/>
      <c r="AM176" s="221"/>
      <c r="AN176" s="229"/>
      <c r="AO176" s="229"/>
    </row>
    <row r="177" spans="1:41" s="165" customFormat="1">
      <c r="A177" s="215"/>
      <c r="B177" s="220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215"/>
      <c r="AG177" s="215"/>
      <c r="AH177" s="215"/>
      <c r="AI177" s="221"/>
      <c r="AJ177" s="221"/>
      <c r="AK177" s="221"/>
      <c r="AL177" s="221"/>
      <c r="AM177" s="221"/>
      <c r="AN177" s="229"/>
      <c r="AO177" s="229"/>
    </row>
    <row r="178" spans="1:41" s="165" customFormat="1">
      <c r="A178" s="215"/>
      <c r="B178" s="220"/>
      <c r="C178" s="215"/>
      <c r="D178" s="215"/>
      <c r="E178" s="215"/>
      <c r="F178" s="215"/>
      <c r="G178" s="215"/>
      <c r="H178" s="215"/>
      <c r="I178" s="215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  <c r="AD178" s="215"/>
      <c r="AE178" s="215"/>
      <c r="AF178" s="215"/>
      <c r="AG178" s="215"/>
      <c r="AH178" s="215"/>
      <c r="AI178" s="221"/>
      <c r="AJ178" s="221"/>
      <c r="AK178" s="221"/>
      <c r="AL178" s="221"/>
      <c r="AM178" s="221"/>
      <c r="AN178" s="229"/>
      <c r="AO178" s="229"/>
    </row>
    <row r="179" spans="1:41" s="165" customFormat="1">
      <c r="A179" s="215"/>
      <c r="B179" s="220"/>
      <c r="C179" s="215"/>
      <c r="D179" s="215"/>
      <c r="E179" s="215"/>
      <c r="F179" s="215"/>
      <c r="G179" s="215"/>
      <c r="H179" s="215"/>
      <c r="I179" s="215"/>
      <c r="J179" s="215"/>
      <c r="K179" s="215"/>
      <c r="L179" s="215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  <c r="AD179" s="215"/>
      <c r="AE179" s="215"/>
      <c r="AF179" s="215"/>
      <c r="AG179" s="215"/>
      <c r="AH179" s="215"/>
      <c r="AI179" s="221"/>
      <c r="AJ179" s="221"/>
      <c r="AK179" s="221"/>
      <c r="AL179" s="221"/>
      <c r="AM179" s="221"/>
      <c r="AN179" s="229"/>
      <c r="AO179" s="229"/>
    </row>
    <row r="180" spans="1:41" s="165" customFormat="1">
      <c r="A180" s="215"/>
      <c r="B180" s="220"/>
      <c r="C180" s="21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  <c r="AD180" s="215"/>
      <c r="AE180" s="215"/>
      <c r="AF180" s="215"/>
      <c r="AG180" s="215"/>
      <c r="AH180" s="215"/>
      <c r="AI180" s="221"/>
      <c r="AJ180" s="221"/>
      <c r="AK180" s="221"/>
      <c r="AL180" s="221"/>
      <c r="AM180" s="221"/>
      <c r="AN180" s="229"/>
      <c r="AO180" s="229"/>
    </row>
    <row r="181" spans="1:41" s="165" customFormat="1">
      <c r="B181" s="228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  <c r="N181" s="229"/>
      <c r="O181" s="229"/>
      <c r="P181" s="229"/>
      <c r="Q181" s="229"/>
      <c r="R181" s="229"/>
      <c r="S181" s="229"/>
      <c r="T181" s="229"/>
      <c r="U181" s="229"/>
      <c r="V181" s="229"/>
      <c r="W181" s="229"/>
      <c r="X181" s="229"/>
      <c r="Y181" s="229"/>
      <c r="Z181" s="229"/>
      <c r="AA181" s="229"/>
      <c r="AB181" s="229"/>
      <c r="AC181" s="229"/>
      <c r="AD181" s="229"/>
      <c r="AE181" s="229"/>
      <c r="AF181" s="229"/>
      <c r="AG181" s="229"/>
      <c r="AH181" s="229"/>
      <c r="AN181" s="229"/>
      <c r="AO181" s="229"/>
    </row>
    <row r="182" spans="1:41" s="165" customFormat="1">
      <c r="A182" s="215"/>
      <c r="B182" s="220"/>
      <c r="C182" s="215"/>
      <c r="D182" s="215"/>
      <c r="E182" s="215"/>
      <c r="F182" s="215"/>
      <c r="G182" s="215"/>
      <c r="H182" s="215"/>
      <c r="I182" s="215"/>
      <c r="J182" s="215"/>
      <c r="K182" s="215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  <c r="AD182" s="215"/>
      <c r="AE182" s="215"/>
      <c r="AF182" s="215"/>
      <c r="AG182" s="215"/>
      <c r="AH182" s="215"/>
      <c r="AI182" s="221"/>
      <c r="AJ182" s="221"/>
      <c r="AK182" s="221"/>
      <c r="AL182" s="221"/>
      <c r="AM182" s="221"/>
      <c r="AN182" s="229"/>
      <c r="AO182" s="229"/>
    </row>
    <row r="183" spans="1:41" s="165" customFormat="1">
      <c r="A183" s="215"/>
      <c r="B183" s="220"/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  <c r="AG183" s="215"/>
      <c r="AH183" s="215"/>
      <c r="AI183" s="221"/>
      <c r="AJ183" s="221"/>
      <c r="AK183" s="221"/>
      <c r="AL183" s="221"/>
      <c r="AM183" s="221"/>
      <c r="AN183" s="229"/>
      <c r="AO183" s="229"/>
    </row>
    <row r="184" spans="1:41" s="165" customFormat="1">
      <c r="A184" s="215"/>
      <c r="B184" s="220"/>
      <c r="C184" s="215"/>
      <c r="D184" s="215"/>
      <c r="E184" s="215"/>
      <c r="F184" s="215"/>
      <c r="G184" s="215"/>
      <c r="H184" s="215"/>
      <c r="I184" s="215"/>
      <c r="J184" s="215"/>
      <c r="K184" s="215"/>
      <c r="L184" s="215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  <c r="AD184" s="215"/>
      <c r="AE184" s="215"/>
      <c r="AF184" s="215"/>
      <c r="AG184" s="215"/>
      <c r="AH184" s="215"/>
      <c r="AI184" s="221"/>
      <c r="AJ184" s="221"/>
      <c r="AK184" s="221"/>
      <c r="AL184" s="221"/>
      <c r="AM184" s="221"/>
      <c r="AN184" s="229"/>
      <c r="AO184" s="229"/>
    </row>
    <row r="185" spans="1:41" s="165" customFormat="1">
      <c r="A185" s="215"/>
      <c r="B185" s="220"/>
      <c r="C185" s="21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  <c r="AD185" s="215"/>
      <c r="AE185" s="215"/>
      <c r="AF185" s="215"/>
      <c r="AG185" s="215"/>
      <c r="AH185" s="215"/>
      <c r="AI185" s="221"/>
      <c r="AJ185" s="221"/>
      <c r="AK185" s="221"/>
      <c r="AL185" s="221"/>
      <c r="AM185" s="221"/>
      <c r="AN185" s="229"/>
      <c r="AO185" s="229"/>
    </row>
    <row r="186" spans="1:41" s="165" customFormat="1">
      <c r="A186" s="215"/>
      <c r="B186" s="220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21"/>
      <c r="AJ186" s="221"/>
      <c r="AK186" s="221"/>
      <c r="AL186" s="221"/>
      <c r="AM186" s="221"/>
      <c r="AN186" s="229"/>
      <c r="AO186" s="229"/>
    </row>
    <row r="187" spans="1:41" s="165" customFormat="1">
      <c r="A187" s="215"/>
      <c r="B187" s="220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  <c r="AC187" s="215"/>
      <c r="AD187" s="215"/>
      <c r="AE187" s="215"/>
      <c r="AF187" s="215"/>
      <c r="AG187" s="215"/>
      <c r="AH187" s="215"/>
      <c r="AI187" s="221"/>
      <c r="AJ187" s="221"/>
      <c r="AK187" s="221"/>
      <c r="AL187" s="221"/>
      <c r="AM187" s="221"/>
      <c r="AN187" s="229"/>
      <c r="AO187" s="229"/>
    </row>
    <row r="188" spans="1:41" s="165" customFormat="1">
      <c r="A188" s="215"/>
      <c r="B188" s="220"/>
      <c r="C188" s="215"/>
      <c r="D188" s="215"/>
      <c r="E188" s="215"/>
      <c r="F188" s="215"/>
      <c r="G188" s="215"/>
      <c r="H188" s="215"/>
      <c r="I188" s="215"/>
      <c r="J188" s="215"/>
      <c r="K188" s="215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  <c r="AD188" s="215"/>
      <c r="AE188" s="215"/>
      <c r="AF188" s="215"/>
      <c r="AG188" s="215"/>
      <c r="AH188" s="215"/>
      <c r="AI188" s="221"/>
      <c r="AJ188" s="221"/>
      <c r="AK188" s="221"/>
      <c r="AL188" s="221"/>
      <c r="AM188" s="221"/>
      <c r="AN188" s="229"/>
      <c r="AO188" s="229"/>
    </row>
    <row r="189" spans="1:41" s="165" customFormat="1">
      <c r="A189" s="215"/>
      <c r="B189" s="220"/>
      <c r="C189" s="215"/>
      <c r="D189" s="215"/>
      <c r="E189" s="215"/>
      <c r="F189" s="215"/>
      <c r="G189" s="215"/>
      <c r="H189" s="215"/>
      <c r="I189" s="215"/>
      <c r="J189" s="215"/>
      <c r="K189" s="215"/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  <c r="AD189" s="215"/>
      <c r="AE189" s="215"/>
      <c r="AF189" s="215"/>
      <c r="AG189" s="215"/>
      <c r="AH189" s="215"/>
      <c r="AI189" s="221"/>
      <c r="AJ189" s="221"/>
      <c r="AK189" s="221"/>
      <c r="AL189" s="221"/>
      <c r="AM189" s="221"/>
      <c r="AN189" s="229"/>
      <c r="AO189" s="229"/>
    </row>
    <row r="190" spans="1:41" s="165" customFormat="1">
      <c r="A190" s="215"/>
      <c r="B190" s="220"/>
      <c r="C190" s="215"/>
      <c r="D190" s="215"/>
      <c r="E190" s="215"/>
      <c r="F190" s="215"/>
      <c r="G190" s="215"/>
      <c r="H190" s="215"/>
      <c r="I190" s="215"/>
      <c r="J190" s="215"/>
      <c r="K190" s="215"/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  <c r="AD190" s="215"/>
      <c r="AE190" s="215"/>
      <c r="AF190" s="215"/>
      <c r="AG190" s="215"/>
      <c r="AH190" s="215"/>
      <c r="AI190" s="221"/>
      <c r="AJ190" s="221"/>
      <c r="AK190" s="221"/>
      <c r="AL190" s="221"/>
      <c r="AM190" s="221"/>
      <c r="AN190" s="229"/>
      <c r="AO190" s="229"/>
    </row>
    <row r="191" spans="1:41" s="165" customFormat="1">
      <c r="A191" s="215"/>
      <c r="B191" s="220"/>
      <c r="C191" s="215"/>
      <c r="D191" s="215"/>
      <c r="E191" s="215"/>
      <c r="F191" s="215"/>
      <c r="G191" s="215"/>
      <c r="H191" s="215"/>
      <c r="I191" s="215"/>
      <c r="J191" s="215"/>
      <c r="K191" s="215"/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  <c r="AD191" s="215"/>
      <c r="AE191" s="215"/>
      <c r="AF191" s="215"/>
      <c r="AG191" s="215"/>
      <c r="AH191" s="215"/>
      <c r="AI191" s="221"/>
      <c r="AJ191" s="221"/>
      <c r="AK191" s="221"/>
      <c r="AL191" s="221"/>
      <c r="AM191" s="221"/>
      <c r="AN191" s="229"/>
      <c r="AO191" s="229"/>
    </row>
    <row r="192" spans="1:41" s="165" customFormat="1">
      <c r="A192" s="215"/>
      <c r="B192" s="220"/>
      <c r="C192" s="215"/>
      <c r="D192" s="215"/>
      <c r="E192" s="215"/>
      <c r="F192" s="215"/>
      <c r="G192" s="215"/>
      <c r="H192" s="215"/>
      <c r="I192" s="215"/>
      <c r="J192" s="215"/>
      <c r="K192" s="215"/>
      <c r="L192" s="215"/>
      <c r="M192" s="215"/>
      <c r="N192" s="215"/>
      <c r="O192" s="215"/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  <c r="AC192" s="215"/>
      <c r="AD192" s="215"/>
      <c r="AE192" s="215"/>
      <c r="AF192" s="215"/>
      <c r="AG192" s="215"/>
      <c r="AH192" s="215"/>
      <c r="AI192" s="221"/>
      <c r="AJ192" s="221"/>
      <c r="AK192" s="221"/>
      <c r="AL192" s="221"/>
      <c r="AM192" s="221"/>
      <c r="AN192" s="229"/>
      <c r="AO192" s="229"/>
    </row>
    <row r="193" spans="1:41" s="165" customFormat="1">
      <c r="A193" s="215"/>
      <c r="B193" s="220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  <c r="AD193" s="215"/>
      <c r="AE193" s="215"/>
      <c r="AF193" s="215"/>
      <c r="AG193" s="215"/>
      <c r="AH193" s="215"/>
      <c r="AI193" s="221"/>
      <c r="AJ193" s="221"/>
      <c r="AK193" s="221"/>
      <c r="AL193" s="221"/>
      <c r="AM193" s="221"/>
      <c r="AN193" s="229"/>
      <c r="AO193" s="229"/>
    </row>
    <row r="194" spans="1:41" s="165" customFormat="1">
      <c r="A194" s="215"/>
      <c r="B194" s="220"/>
      <c r="C194" s="215"/>
      <c r="D194" s="215"/>
      <c r="E194" s="215"/>
      <c r="F194" s="215"/>
      <c r="G194" s="215"/>
      <c r="H194" s="215"/>
      <c r="I194" s="215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  <c r="AD194" s="215"/>
      <c r="AE194" s="215"/>
      <c r="AF194" s="215"/>
      <c r="AG194" s="215"/>
      <c r="AH194" s="215"/>
      <c r="AI194" s="221"/>
      <c r="AJ194" s="221"/>
      <c r="AK194" s="221"/>
      <c r="AL194" s="221"/>
      <c r="AM194" s="221"/>
      <c r="AN194" s="229"/>
      <c r="AO194" s="229"/>
    </row>
    <row r="195" spans="1:41" s="165" customFormat="1">
      <c r="A195" s="215"/>
      <c r="B195" s="220"/>
      <c r="C195" s="215"/>
      <c r="D195" s="215"/>
      <c r="E195" s="215"/>
      <c r="F195" s="215"/>
      <c r="G195" s="215"/>
      <c r="H195" s="215"/>
      <c r="I195" s="215"/>
      <c r="J195" s="215"/>
      <c r="K195" s="215"/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  <c r="AD195" s="215"/>
      <c r="AE195" s="215"/>
      <c r="AF195" s="215"/>
      <c r="AG195" s="215"/>
      <c r="AH195" s="215"/>
      <c r="AI195" s="221"/>
      <c r="AJ195" s="221"/>
      <c r="AK195" s="221"/>
      <c r="AL195" s="221"/>
      <c r="AM195" s="221"/>
      <c r="AN195" s="229"/>
      <c r="AO195" s="229"/>
    </row>
    <row r="196" spans="1:41" s="165" customFormat="1">
      <c r="B196" s="228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  <c r="N196" s="229"/>
      <c r="O196" s="229"/>
      <c r="P196" s="229"/>
      <c r="Q196" s="229"/>
      <c r="R196" s="229"/>
      <c r="S196" s="229"/>
      <c r="T196" s="229"/>
      <c r="U196" s="229"/>
      <c r="V196" s="229"/>
      <c r="W196" s="229"/>
      <c r="X196" s="229"/>
      <c r="Y196" s="229"/>
      <c r="Z196" s="229"/>
      <c r="AA196" s="229"/>
      <c r="AB196" s="229"/>
      <c r="AC196" s="229"/>
      <c r="AD196" s="229"/>
      <c r="AE196" s="229"/>
      <c r="AF196" s="229"/>
      <c r="AG196" s="229"/>
      <c r="AH196" s="229"/>
      <c r="AN196" s="229"/>
      <c r="AO196" s="229"/>
    </row>
    <row r="197" spans="1:41" s="165" customFormat="1">
      <c r="A197" s="215"/>
      <c r="B197" s="220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  <c r="AD197" s="215"/>
      <c r="AE197" s="215"/>
      <c r="AF197" s="215"/>
      <c r="AG197" s="215"/>
      <c r="AH197" s="215"/>
      <c r="AI197" s="221"/>
      <c r="AJ197" s="221"/>
      <c r="AK197" s="221"/>
      <c r="AL197" s="221"/>
      <c r="AM197" s="221"/>
      <c r="AN197" s="229"/>
      <c r="AO197" s="229"/>
    </row>
    <row r="198" spans="1:41" s="165" customFormat="1">
      <c r="A198" s="215"/>
      <c r="B198" s="220"/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  <c r="AD198" s="215"/>
      <c r="AE198" s="215"/>
      <c r="AF198" s="215"/>
      <c r="AG198" s="215"/>
      <c r="AH198" s="215"/>
      <c r="AI198" s="221"/>
      <c r="AJ198" s="221"/>
      <c r="AK198" s="221"/>
      <c r="AL198" s="221"/>
      <c r="AM198" s="221"/>
      <c r="AN198" s="229"/>
      <c r="AO198" s="229"/>
    </row>
    <row r="199" spans="1:41" s="165" customFormat="1">
      <c r="A199" s="215"/>
      <c r="B199" s="220"/>
      <c r="C199" s="215"/>
      <c r="D199" s="215"/>
      <c r="E199" s="215"/>
      <c r="F199" s="215"/>
      <c r="G199" s="215"/>
      <c r="H199" s="215"/>
      <c r="I199" s="215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  <c r="AD199" s="215"/>
      <c r="AE199" s="215"/>
      <c r="AF199" s="215"/>
      <c r="AG199" s="215"/>
      <c r="AH199" s="215"/>
      <c r="AI199" s="221"/>
      <c r="AJ199" s="221"/>
      <c r="AK199" s="221"/>
      <c r="AL199" s="221"/>
      <c r="AM199" s="221"/>
      <c r="AN199" s="229"/>
      <c r="AO199" s="229"/>
    </row>
    <row r="200" spans="1:41" s="165" customFormat="1">
      <c r="A200" s="215"/>
      <c r="B200" s="220"/>
      <c r="C200" s="21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  <c r="AD200" s="215"/>
      <c r="AE200" s="215"/>
      <c r="AF200" s="215"/>
      <c r="AG200" s="215"/>
      <c r="AH200" s="215"/>
      <c r="AI200" s="221"/>
      <c r="AJ200" s="221"/>
      <c r="AK200" s="221"/>
      <c r="AL200" s="221"/>
      <c r="AM200" s="221"/>
      <c r="AN200" s="229"/>
      <c r="AO200" s="229"/>
    </row>
    <row r="201" spans="1:41" s="165" customFormat="1">
      <c r="A201" s="215"/>
      <c r="B201" s="220"/>
      <c r="C201" s="215"/>
      <c r="D201" s="215"/>
      <c r="E201" s="215"/>
      <c r="F201" s="215"/>
      <c r="G201" s="215"/>
      <c r="H201" s="215"/>
      <c r="I201" s="215"/>
      <c r="J201" s="215"/>
      <c r="K201" s="215"/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  <c r="AD201" s="215"/>
      <c r="AE201" s="215"/>
      <c r="AF201" s="215"/>
      <c r="AG201" s="215"/>
      <c r="AH201" s="215"/>
      <c r="AI201" s="221"/>
      <c r="AJ201" s="221"/>
      <c r="AK201" s="221"/>
      <c r="AL201" s="221"/>
      <c r="AM201" s="221"/>
      <c r="AN201" s="229"/>
      <c r="AO201" s="229"/>
    </row>
    <row r="202" spans="1:41" s="165" customFormat="1">
      <c r="A202" s="215"/>
      <c r="B202" s="220"/>
      <c r="C202" s="215"/>
      <c r="D202" s="215"/>
      <c r="E202" s="215"/>
      <c r="F202" s="215"/>
      <c r="G202" s="215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21"/>
      <c r="AJ202" s="221"/>
      <c r="AK202" s="221"/>
      <c r="AL202" s="221"/>
      <c r="AM202" s="221"/>
      <c r="AN202" s="229"/>
      <c r="AO202" s="229"/>
    </row>
    <row r="203" spans="1:41" s="165" customFormat="1">
      <c r="A203" s="215"/>
      <c r="B203" s="220"/>
      <c r="C203" s="215"/>
      <c r="D203" s="215"/>
      <c r="E203" s="215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21"/>
      <c r="AJ203" s="221"/>
      <c r="AK203" s="221"/>
      <c r="AL203" s="221"/>
      <c r="AM203" s="221"/>
      <c r="AN203" s="229"/>
      <c r="AO203" s="229"/>
    </row>
    <row r="204" spans="1:41" s="165" customFormat="1">
      <c r="A204" s="215"/>
      <c r="B204" s="220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21"/>
      <c r="AJ204" s="221"/>
      <c r="AK204" s="221"/>
      <c r="AL204" s="221"/>
      <c r="AM204" s="221"/>
      <c r="AN204" s="229"/>
      <c r="AO204" s="229"/>
    </row>
    <row r="205" spans="1:41" s="165" customFormat="1">
      <c r="A205" s="215"/>
      <c r="B205" s="220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21"/>
      <c r="AJ205" s="221"/>
      <c r="AK205" s="221"/>
      <c r="AL205" s="221"/>
      <c r="AM205" s="221"/>
      <c r="AN205" s="229"/>
      <c r="AO205" s="229"/>
    </row>
    <row r="206" spans="1:41" s="165" customFormat="1">
      <c r="B206" s="228"/>
      <c r="C206" s="229"/>
      <c r="D206" s="229"/>
      <c r="E206" s="229"/>
      <c r="F206" s="229"/>
      <c r="G206" s="229"/>
      <c r="H206" s="229"/>
      <c r="I206" s="229"/>
      <c r="J206" s="229"/>
      <c r="K206" s="229"/>
      <c r="L206" s="229"/>
      <c r="M206" s="229"/>
      <c r="N206" s="229"/>
      <c r="O206" s="229"/>
      <c r="P206" s="229"/>
      <c r="Q206" s="229"/>
      <c r="R206" s="229"/>
      <c r="S206" s="229"/>
      <c r="T206" s="229"/>
      <c r="U206" s="229"/>
      <c r="V206" s="229"/>
      <c r="W206" s="229"/>
      <c r="X206" s="229"/>
      <c r="Y206" s="229"/>
      <c r="Z206" s="229"/>
      <c r="AA206" s="229"/>
      <c r="AB206" s="229"/>
      <c r="AC206" s="229"/>
      <c r="AD206" s="229"/>
      <c r="AE206" s="229"/>
      <c r="AF206" s="229"/>
      <c r="AG206" s="229"/>
      <c r="AH206" s="229"/>
      <c r="AN206" s="229"/>
      <c r="AO206" s="229"/>
    </row>
    <row r="207" spans="1:41" s="165" customFormat="1">
      <c r="A207" s="215"/>
      <c r="B207" s="220"/>
      <c r="C207" s="21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  <c r="AD207" s="215"/>
      <c r="AE207" s="215"/>
      <c r="AF207" s="215"/>
      <c r="AG207" s="215"/>
      <c r="AH207" s="215"/>
      <c r="AI207" s="221"/>
      <c r="AJ207" s="221"/>
      <c r="AK207" s="221"/>
      <c r="AL207" s="221"/>
      <c r="AM207" s="221"/>
      <c r="AN207" s="229"/>
      <c r="AO207" s="229"/>
    </row>
    <row r="208" spans="1:41" s="165" customFormat="1">
      <c r="A208" s="215"/>
      <c r="B208" s="220"/>
      <c r="C208" s="215"/>
      <c r="D208" s="215"/>
      <c r="E208" s="215"/>
      <c r="F208" s="215"/>
      <c r="G208" s="215"/>
      <c r="H208" s="215"/>
      <c r="I208" s="215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21"/>
      <c r="AJ208" s="221"/>
      <c r="AK208" s="221"/>
      <c r="AL208" s="221"/>
      <c r="AM208" s="221"/>
      <c r="AN208" s="229"/>
      <c r="AO208" s="229"/>
    </row>
    <row r="209" spans="1:41" s="165" customFormat="1">
      <c r="A209" s="215"/>
      <c r="B209" s="220"/>
      <c r="C209" s="215"/>
      <c r="D209" s="215"/>
      <c r="E209" s="215"/>
      <c r="F209" s="215"/>
      <c r="G209" s="215"/>
      <c r="H209" s="215"/>
      <c r="I209" s="215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21"/>
      <c r="AJ209" s="221"/>
      <c r="AK209" s="221"/>
      <c r="AL209" s="221"/>
      <c r="AM209" s="221"/>
      <c r="AN209" s="229"/>
      <c r="AO209" s="229"/>
    </row>
    <row r="210" spans="1:41" s="165" customFormat="1">
      <c r="A210" s="215"/>
      <c r="B210" s="220"/>
      <c r="C210" s="21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21"/>
      <c r="AJ210" s="221"/>
      <c r="AK210" s="221"/>
      <c r="AL210" s="221"/>
      <c r="AM210" s="221"/>
      <c r="AN210" s="229"/>
      <c r="AO210" s="229"/>
    </row>
    <row r="211" spans="1:41" s="165" customFormat="1">
      <c r="A211" s="215"/>
      <c r="B211" s="220"/>
      <c r="C211" s="21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21"/>
      <c r="AJ211" s="221"/>
      <c r="AK211" s="221"/>
      <c r="AL211" s="221"/>
      <c r="AM211" s="221"/>
      <c r="AN211" s="229"/>
      <c r="AO211" s="229"/>
    </row>
    <row r="212" spans="1:41" s="165" customFormat="1">
      <c r="A212" s="215"/>
      <c r="B212" s="220"/>
      <c r="C212" s="215"/>
      <c r="D212" s="215"/>
      <c r="E212" s="215"/>
      <c r="F212" s="215"/>
      <c r="G212" s="215"/>
      <c r="H212" s="215"/>
      <c r="I212" s="215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21"/>
      <c r="AJ212" s="221"/>
      <c r="AK212" s="221"/>
      <c r="AL212" s="221"/>
      <c r="AM212" s="221"/>
      <c r="AN212" s="229"/>
      <c r="AO212" s="229"/>
    </row>
    <row r="213" spans="1:41" s="165" customFormat="1">
      <c r="A213" s="215"/>
      <c r="B213" s="220"/>
      <c r="C213" s="215"/>
      <c r="D213" s="215"/>
      <c r="E213" s="215"/>
      <c r="F213" s="215"/>
      <c r="G213" s="215"/>
      <c r="H213" s="215"/>
      <c r="I213" s="215"/>
      <c r="J213" s="215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  <c r="AD213" s="215"/>
      <c r="AE213" s="215"/>
      <c r="AF213" s="215"/>
      <c r="AG213" s="215"/>
      <c r="AH213" s="215"/>
      <c r="AI213" s="221"/>
      <c r="AJ213" s="221"/>
      <c r="AK213" s="221"/>
      <c r="AL213" s="221"/>
      <c r="AM213" s="221"/>
      <c r="AN213" s="229"/>
      <c r="AO213" s="229"/>
    </row>
    <row r="214" spans="1:41" s="165" customFormat="1">
      <c r="A214" s="215"/>
      <c r="B214" s="220"/>
      <c r="C214" s="21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21"/>
      <c r="AJ214" s="221"/>
      <c r="AK214" s="221"/>
      <c r="AL214" s="221"/>
      <c r="AM214" s="221"/>
      <c r="AN214" s="229"/>
      <c r="AO214" s="229"/>
    </row>
    <row r="215" spans="1:41" s="165" customFormat="1">
      <c r="A215" s="215"/>
      <c r="B215" s="220"/>
      <c r="C215" s="215"/>
      <c r="D215" s="215"/>
      <c r="E215" s="215"/>
      <c r="F215" s="215"/>
      <c r="G215" s="215"/>
      <c r="H215" s="215"/>
      <c r="I215" s="215"/>
      <c r="J215" s="215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21"/>
      <c r="AJ215" s="221"/>
      <c r="AK215" s="221"/>
      <c r="AL215" s="221"/>
      <c r="AM215" s="221"/>
      <c r="AN215" s="229"/>
      <c r="AO215" s="229"/>
    </row>
    <row r="216" spans="1:41" s="165" customFormat="1">
      <c r="A216" s="215"/>
      <c r="B216" s="220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  <c r="AD216" s="215"/>
      <c r="AE216" s="215"/>
      <c r="AF216" s="215"/>
      <c r="AG216" s="215"/>
      <c r="AH216" s="215"/>
      <c r="AI216" s="221"/>
      <c r="AJ216" s="221"/>
      <c r="AK216" s="221"/>
      <c r="AL216" s="221"/>
      <c r="AM216" s="221"/>
      <c r="AN216" s="229"/>
      <c r="AO216" s="229"/>
    </row>
    <row r="217" spans="1:41" s="165" customFormat="1">
      <c r="A217" s="215"/>
      <c r="B217" s="220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  <c r="AC217" s="215"/>
      <c r="AD217" s="215"/>
      <c r="AE217" s="215"/>
      <c r="AF217" s="215"/>
      <c r="AG217" s="215"/>
      <c r="AH217" s="215"/>
      <c r="AI217" s="221"/>
      <c r="AJ217" s="221"/>
      <c r="AK217" s="221"/>
      <c r="AL217" s="221"/>
      <c r="AM217" s="221"/>
      <c r="AN217" s="229"/>
      <c r="AO217" s="229"/>
    </row>
    <row r="218" spans="1:41" s="165" customFormat="1">
      <c r="A218" s="215"/>
      <c r="B218" s="220"/>
      <c r="C218" s="21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  <c r="AD218" s="215"/>
      <c r="AE218" s="215"/>
      <c r="AF218" s="215"/>
      <c r="AG218" s="215"/>
      <c r="AH218" s="215"/>
      <c r="AI218" s="221"/>
      <c r="AJ218" s="221"/>
      <c r="AK218" s="221"/>
      <c r="AL218" s="221"/>
      <c r="AM218" s="221"/>
      <c r="AN218" s="229"/>
      <c r="AO218" s="229"/>
    </row>
    <row r="219" spans="1:41" s="165" customFormat="1">
      <c r="A219" s="215"/>
      <c r="B219" s="220"/>
      <c r="C219" s="215"/>
      <c r="D219" s="215"/>
      <c r="E219" s="215"/>
      <c r="F219" s="215"/>
      <c r="G219" s="215"/>
      <c r="H219" s="215"/>
      <c r="I219" s="215"/>
      <c r="J219" s="215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  <c r="AD219" s="215"/>
      <c r="AE219" s="215"/>
      <c r="AF219" s="215"/>
      <c r="AG219" s="215"/>
      <c r="AH219" s="215"/>
      <c r="AI219" s="221"/>
      <c r="AJ219" s="221"/>
      <c r="AK219" s="221"/>
      <c r="AL219" s="221"/>
      <c r="AM219" s="221"/>
      <c r="AN219" s="229"/>
      <c r="AO219" s="229"/>
    </row>
    <row r="220" spans="1:41" s="165" customFormat="1">
      <c r="A220" s="215"/>
      <c r="B220" s="220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  <c r="AD220" s="215"/>
      <c r="AE220" s="215"/>
      <c r="AF220" s="215"/>
      <c r="AG220" s="215"/>
      <c r="AH220" s="215"/>
      <c r="AI220" s="221"/>
      <c r="AJ220" s="221"/>
      <c r="AK220" s="221"/>
      <c r="AL220" s="221"/>
      <c r="AM220" s="221"/>
      <c r="AN220" s="229"/>
      <c r="AO220" s="229"/>
    </row>
    <row r="221" spans="1:41" s="165" customFormat="1">
      <c r="A221" s="215"/>
      <c r="B221" s="220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  <c r="AD221" s="215"/>
      <c r="AE221" s="215"/>
      <c r="AF221" s="215"/>
      <c r="AG221" s="215"/>
      <c r="AH221" s="215"/>
      <c r="AI221" s="221"/>
      <c r="AJ221" s="221"/>
      <c r="AK221" s="221"/>
      <c r="AL221" s="221"/>
      <c r="AM221" s="221"/>
      <c r="AN221" s="229"/>
      <c r="AO221" s="229"/>
    </row>
    <row r="222" spans="1:41" s="165" customFormat="1">
      <c r="A222" s="215"/>
      <c r="B222" s="220"/>
      <c r="C222" s="21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215"/>
      <c r="AH222" s="215"/>
      <c r="AI222" s="221"/>
      <c r="AJ222" s="221"/>
      <c r="AK222" s="221"/>
      <c r="AL222" s="221"/>
      <c r="AM222" s="221"/>
      <c r="AN222" s="229"/>
      <c r="AO222" s="229"/>
    </row>
    <row r="223" spans="1:41" s="165" customFormat="1">
      <c r="A223" s="215"/>
      <c r="B223" s="209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15"/>
      <c r="AE223" s="215"/>
      <c r="AF223" s="215"/>
      <c r="AG223" s="215"/>
      <c r="AH223" s="215"/>
      <c r="AI223" s="221"/>
      <c r="AJ223" s="221"/>
      <c r="AK223" s="221"/>
      <c r="AL223" s="221"/>
      <c r="AM223" s="221"/>
      <c r="AN223" s="229"/>
      <c r="AO223" s="229"/>
    </row>
    <row r="224" spans="1:41" s="165" customFormat="1">
      <c r="A224" s="215"/>
      <c r="B224" s="220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  <c r="AD224" s="215"/>
      <c r="AE224" s="215"/>
      <c r="AF224" s="215"/>
      <c r="AG224" s="215"/>
      <c r="AH224" s="215"/>
      <c r="AI224" s="221"/>
      <c r="AJ224" s="221"/>
      <c r="AK224" s="221"/>
      <c r="AL224" s="221"/>
      <c r="AM224" s="221"/>
      <c r="AN224" s="229"/>
      <c r="AO224" s="229"/>
    </row>
    <row r="225" spans="1:41" s="165" customFormat="1">
      <c r="A225" s="215"/>
      <c r="B225" s="217"/>
      <c r="C225" s="21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  <c r="AD225" s="215"/>
      <c r="AE225" s="215"/>
      <c r="AF225" s="215"/>
      <c r="AG225" s="215"/>
      <c r="AH225" s="215"/>
      <c r="AI225" s="221"/>
      <c r="AJ225" s="221"/>
      <c r="AK225" s="221"/>
      <c r="AL225" s="221"/>
      <c r="AM225" s="221"/>
      <c r="AN225" s="229"/>
      <c r="AO225" s="229"/>
    </row>
    <row r="226" spans="1:41" s="165" customFormat="1">
      <c r="A226" s="208"/>
      <c r="B226" s="217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208"/>
      <c r="AA226" s="208"/>
      <c r="AB226" s="208"/>
      <c r="AC226" s="208"/>
      <c r="AD226" s="208"/>
      <c r="AE226" s="208"/>
      <c r="AF226" s="208"/>
      <c r="AG226" s="208"/>
      <c r="AH226" s="208"/>
      <c r="AI226" s="208"/>
      <c r="AJ226" s="208"/>
      <c r="AK226" s="208"/>
      <c r="AL226" s="208"/>
      <c r="AM226" s="208"/>
      <c r="AN226" s="229"/>
      <c r="AO226" s="229"/>
    </row>
    <row r="227" spans="1:41" s="165" customFormat="1">
      <c r="A227" s="231"/>
      <c r="B227" s="209"/>
      <c r="C227" s="231"/>
      <c r="D227" s="231"/>
      <c r="E227" s="231"/>
      <c r="F227" s="231"/>
      <c r="G227" s="231"/>
      <c r="H227" s="231"/>
      <c r="I227" s="231"/>
      <c r="J227" s="231"/>
      <c r="K227" s="231"/>
      <c r="L227" s="231"/>
      <c r="M227" s="231"/>
      <c r="N227" s="231"/>
      <c r="O227" s="231"/>
      <c r="P227" s="231"/>
      <c r="Q227" s="231"/>
      <c r="R227" s="231"/>
      <c r="S227" s="231"/>
      <c r="T227" s="231"/>
      <c r="U227" s="231"/>
      <c r="V227" s="231"/>
      <c r="W227" s="231"/>
      <c r="X227" s="231"/>
      <c r="Y227" s="231"/>
      <c r="Z227" s="231"/>
      <c r="AA227" s="231"/>
      <c r="AB227" s="231"/>
      <c r="AC227" s="231"/>
      <c r="AD227" s="231"/>
      <c r="AE227" s="231"/>
      <c r="AF227" s="231"/>
      <c r="AG227" s="231"/>
      <c r="AH227" s="231"/>
      <c r="AI227" s="231"/>
      <c r="AJ227" s="231"/>
      <c r="AK227" s="231"/>
      <c r="AL227" s="231"/>
      <c r="AM227" s="231"/>
      <c r="AN227" s="229"/>
      <c r="AO227" s="229"/>
    </row>
    <row r="228" spans="1:41" s="165" customFormat="1">
      <c r="A228" s="231"/>
      <c r="B228" s="233"/>
      <c r="C228" s="231"/>
      <c r="D228" s="231"/>
      <c r="E228" s="231"/>
      <c r="F228" s="231"/>
      <c r="G228" s="231"/>
      <c r="H228" s="231"/>
      <c r="I228" s="231"/>
      <c r="J228" s="231"/>
      <c r="K228" s="231"/>
      <c r="L228" s="231"/>
      <c r="M228" s="231"/>
      <c r="N228" s="231"/>
      <c r="O228" s="231"/>
      <c r="P228" s="231"/>
      <c r="Q228" s="231"/>
      <c r="R228" s="231"/>
      <c r="S228" s="231"/>
      <c r="T228" s="231"/>
      <c r="U228" s="231"/>
      <c r="V228" s="231"/>
      <c r="W228" s="231"/>
      <c r="X228" s="231"/>
      <c r="Y228" s="231"/>
      <c r="Z228" s="231"/>
      <c r="AA228" s="231"/>
      <c r="AB228" s="231"/>
      <c r="AC228" s="231"/>
      <c r="AD228" s="231"/>
      <c r="AE228" s="231"/>
      <c r="AF228" s="231"/>
      <c r="AG228" s="231"/>
      <c r="AH228" s="231"/>
      <c r="AI228" s="231"/>
      <c r="AJ228" s="231"/>
      <c r="AK228" s="231"/>
      <c r="AL228" s="231"/>
      <c r="AM228" s="231"/>
      <c r="AN228" s="229"/>
      <c r="AO228" s="229"/>
    </row>
    <row r="229" spans="1:41" s="165" customFormat="1">
      <c r="A229" s="231"/>
      <c r="B229" s="233"/>
      <c r="C229" s="231"/>
      <c r="D229" s="231"/>
      <c r="E229" s="231"/>
      <c r="F229" s="231"/>
      <c r="G229" s="231"/>
      <c r="H229" s="231"/>
      <c r="I229" s="231"/>
      <c r="J229" s="231"/>
      <c r="K229" s="231"/>
      <c r="L229" s="231"/>
      <c r="M229" s="231"/>
      <c r="N229" s="231"/>
      <c r="O229" s="231"/>
      <c r="P229" s="231"/>
      <c r="Q229" s="231"/>
      <c r="R229" s="231"/>
      <c r="S229" s="231"/>
      <c r="T229" s="231"/>
      <c r="U229" s="231"/>
      <c r="V229" s="231"/>
      <c r="W229" s="231"/>
      <c r="X229" s="231"/>
      <c r="Y229" s="231"/>
      <c r="Z229" s="231"/>
      <c r="AA229" s="231"/>
      <c r="AB229" s="231"/>
      <c r="AC229" s="231"/>
      <c r="AD229" s="231"/>
      <c r="AE229" s="231"/>
      <c r="AF229" s="231"/>
      <c r="AG229" s="231"/>
      <c r="AH229" s="231"/>
      <c r="AI229" s="231"/>
      <c r="AJ229" s="231"/>
      <c r="AK229" s="231"/>
      <c r="AL229" s="231"/>
      <c r="AM229" s="231"/>
      <c r="AN229" s="229"/>
      <c r="AO229" s="229"/>
    </row>
    <row r="230" spans="1:41" s="165" customFormat="1">
      <c r="A230" s="231"/>
      <c r="B230" s="233"/>
      <c r="C230" s="231"/>
      <c r="D230" s="231"/>
      <c r="E230" s="231"/>
      <c r="F230" s="231"/>
      <c r="G230" s="231"/>
      <c r="H230" s="231"/>
      <c r="I230" s="231"/>
      <c r="J230" s="231"/>
      <c r="K230" s="231"/>
      <c r="L230" s="231"/>
      <c r="M230" s="231"/>
      <c r="N230" s="231"/>
      <c r="O230" s="231"/>
      <c r="P230" s="231"/>
      <c r="Q230" s="231"/>
      <c r="R230" s="231"/>
      <c r="S230" s="231"/>
      <c r="T230" s="231"/>
      <c r="U230" s="231"/>
      <c r="V230" s="231"/>
      <c r="W230" s="231"/>
      <c r="X230" s="231"/>
      <c r="Y230" s="231"/>
      <c r="Z230" s="231"/>
      <c r="AA230" s="231"/>
      <c r="AB230" s="231"/>
      <c r="AC230" s="231"/>
      <c r="AD230" s="231"/>
      <c r="AE230" s="231"/>
      <c r="AF230" s="231"/>
      <c r="AG230" s="231"/>
      <c r="AH230" s="231"/>
      <c r="AI230" s="231"/>
      <c r="AJ230" s="231"/>
      <c r="AK230" s="231"/>
      <c r="AL230" s="231"/>
      <c r="AM230" s="231"/>
      <c r="AN230" s="229"/>
      <c r="AO230" s="229"/>
    </row>
    <row r="231" spans="1:41" s="165" customFormat="1">
      <c r="A231" s="231"/>
      <c r="B231" s="233"/>
      <c r="C231" s="231"/>
      <c r="D231" s="231"/>
      <c r="E231" s="231"/>
      <c r="F231" s="231"/>
      <c r="G231" s="231"/>
      <c r="H231" s="231"/>
      <c r="I231" s="231"/>
      <c r="J231" s="231"/>
      <c r="K231" s="231"/>
      <c r="L231" s="231"/>
      <c r="M231" s="231"/>
      <c r="N231" s="231"/>
      <c r="O231" s="231"/>
      <c r="P231" s="231"/>
      <c r="Q231" s="231"/>
      <c r="R231" s="231"/>
      <c r="S231" s="231"/>
      <c r="T231" s="231"/>
      <c r="U231" s="231"/>
      <c r="V231" s="231"/>
      <c r="W231" s="231"/>
      <c r="X231" s="231"/>
      <c r="Y231" s="231"/>
      <c r="Z231" s="231"/>
      <c r="AA231" s="231"/>
      <c r="AB231" s="231"/>
      <c r="AC231" s="231"/>
      <c r="AD231" s="231"/>
      <c r="AE231" s="231"/>
      <c r="AF231" s="231"/>
      <c r="AG231" s="231"/>
      <c r="AH231" s="231"/>
      <c r="AI231" s="231"/>
      <c r="AJ231" s="231"/>
      <c r="AK231" s="231"/>
      <c r="AL231" s="231"/>
      <c r="AM231" s="231"/>
      <c r="AN231" s="229"/>
      <c r="AO231" s="229"/>
    </row>
    <row r="232" spans="1:41" s="165" customFormat="1">
      <c r="A232" s="231"/>
      <c r="B232" s="233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231"/>
      <c r="Y232" s="231"/>
      <c r="Z232" s="231"/>
      <c r="AA232" s="231"/>
      <c r="AB232" s="231"/>
      <c r="AC232" s="231"/>
      <c r="AD232" s="231"/>
      <c r="AE232" s="231"/>
      <c r="AF232" s="231"/>
      <c r="AG232" s="231"/>
      <c r="AH232" s="231"/>
      <c r="AI232" s="231"/>
      <c r="AJ232" s="231"/>
      <c r="AK232" s="231"/>
      <c r="AL232" s="231"/>
      <c r="AM232" s="231"/>
      <c r="AN232" s="229"/>
      <c r="AO232" s="229"/>
    </row>
    <row r="233" spans="1:41" s="165" customFormat="1">
      <c r="A233" s="231"/>
      <c r="B233" s="233"/>
      <c r="C233" s="231"/>
      <c r="D233" s="231"/>
      <c r="E233" s="231"/>
      <c r="F233" s="231"/>
      <c r="G233" s="231"/>
      <c r="H233" s="231"/>
      <c r="I233" s="231"/>
      <c r="J233" s="231"/>
      <c r="K233" s="231"/>
      <c r="L233" s="231"/>
      <c r="M233" s="231"/>
      <c r="N233" s="231"/>
      <c r="O233" s="231"/>
      <c r="P233" s="231"/>
      <c r="Q233" s="231"/>
      <c r="R233" s="231"/>
      <c r="S233" s="231"/>
      <c r="T233" s="231"/>
      <c r="U233" s="231"/>
      <c r="V233" s="231"/>
      <c r="W233" s="231"/>
      <c r="X233" s="231"/>
      <c r="Y233" s="231"/>
      <c r="Z233" s="231"/>
      <c r="AA233" s="231"/>
      <c r="AB233" s="231"/>
      <c r="AC233" s="231"/>
      <c r="AD233" s="231"/>
      <c r="AE233" s="231"/>
      <c r="AF233" s="231"/>
      <c r="AG233" s="231"/>
      <c r="AH233" s="231"/>
      <c r="AI233" s="231"/>
      <c r="AJ233" s="231"/>
      <c r="AK233" s="231"/>
      <c r="AL233" s="231"/>
      <c r="AM233" s="231"/>
      <c r="AN233" s="229"/>
      <c r="AO233" s="229"/>
    </row>
    <row r="234" spans="1:41" s="165" customFormat="1">
      <c r="A234" s="231"/>
      <c r="B234" s="233"/>
      <c r="C234" s="231"/>
      <c r="D234" s="231"/>
      <c r="E234" s="231"/>
      <c r="F234" s="231"/>
      <c r="G234" s="231"/>
      <c r="H234" s="231"/>
      <c r="I234" s="231"/>
      <c r="J234" s="231"/>
      <c r="K234" s="231"/>
      <c r="L234" s="231"/>
      <c r="M234" s="231"/>
      <c r="N234" s="231"/>
      <c r="O234" s="231"/>
      <c r="P234" s="231"/>
      <c r="Q234" s="231"/>
      <c r="R234" s="231"/>
      <c r="S234" s="231"/>
      <c r="T234" s="231"/>
      <c r="U234" s="231"/>
      <c r="V234" s="231"/>
      <c r="W234" s="231"/>
      <c r="X234" s="231"/>
      <c r="Y234" s="231"/>
      <c r="Z234" s="231"/>
      <c r="AA234" s="231"/>
      <c r="AB234" s="231"/>
      <c r="AC234" s="231"/>
      <c r="AD234" s="231"/>
      <c r="AE234" s="231"/>
      <c r="AF234" s="231"/>
      <c r="AG234" s="231"/>
      <c r="AH234" s="231"/>
      <c r="AI234" s="231"/>
      <c r="AJ234" s="231"/>
      <c r="AK234" s="231"/>
      <c r="AL234" s="231"/>
      <c r="AM234" s="231"/>
      <c r="AN234" s="229"/>
      <c r="AO234" s="229"/>
    </row>
    <row r="235" spans="1:41" s="165" customFormat="1">
      <c r="A235" s="231"/>
      <c r="B235" s="233"/>
      <c r="C235" s="231"/>
      <c r="D235" s="231"/>
      <c r="E235" s="231"/>
      <c r="F235" s="231"/>
      <c r="G235" s="231"/>
      <c r="H235" s="231"/>
      <c r="I235" s="231"/>
      <c r="J235" s="231"/>
      <c r="K235" s="231"/>
      <c r="L235" s="231"/>
      <c r="M235" s="231"/>
      <c r="N235" s="231"/>
      <c r="O235" s="231"/>
      <c r="P235" s="231"/>
      <c r="Q235" s="231"/>
      <c r="R235" s="231"/>
      <c r="S235" s="231"/>
      <c r="T235" s="231"/>
      <c r="U235" s="231"/>
      <c r="V235" s="231"/>
      <c r="W235" s="231"/>
      <c r="X235" s="231"/>
      <c r="Y235" s="231"/>
      <c r="Z235" s="231"/>
      <c r="AA235" s="231"/>
      <c r="AB235" s="231"/>
      <c r="AC235" s="231"/>
      <c r="AD235" s="231"/>
      <c r="AE235" s="231"/>
      <c r="AF235" s="231"/>
      <c r="AG235" s="231"/>
      <c r="AH235" s="231"/>
      <c r="AI235" s="231"/>
      <c r="AJ235" s="231"/>
      <c r="AK235" s="231"/>
      <c r="AL235" s="231"/>
      <c r="AM235" s="231"/>
      <c r="AN235" s="229"/>
      <c r="AO235" s="229"/>
    </row>
    <row r="236" spans="1:41" s="165" customFormat="1">
      <c r="A236" s="231"/>
      <c r="B236" s="233"/>
      <c r="C236" s="231"/>
      <c r="D236" s="231"/>
      <c r="E236" s="231"/>
      <c r="F236" s="231"/>
      <c r="G236" s="231"/>
      <c r="H236" s="231"/>
      <c r="I236" s="231"/>
      <c r="J236" s="231"/>
      <c r="K236" s="231"/>
      <c r="L236" s="231"/>
      <c r="M236" s="231"/>
      <c r="N236" s="231"/>
      <c r="O236" s="231"/>
      <c r="P236" s="231"/>
      <c r="Q236" s="231"/>
      <c r="R236" s="231"/>
      <c r="S236" s="231"/>
      <c r="T236" s="231"/>
      <c r="U236" s="231"/>
      <c r="V236" s="231"/>
      <c r="W236" s="231"/>
      <c r="X236" s="231"/>
      <c r="Y236" s="231"/>
      <c r="Z236" s="231"/>
      <c r="AA236" s="231"/>
      <c r="AB236" s="231"/>
      <c r="AC236" s="231"/>
      <c r="AD236" s="231"/>
      <c r="AE236" s="231"/>
      <c r="AF236" s="231"/>
      <c r="AG236" s="231"/>
      <c r="AH236" s="231"/>
      <c r="AI236" s="231"/>
      <c r="AJ236" s="231"/>
      <c r="AK236" s="231"/>
      <c r="AL236" s="231"/>
      <c r="AM236" s="231"/>
      <c r="AN236" s="229"/>
      <c r="AO236" s="229"/>
    </row>
    <row r="237" spans="1:41" s="165" customFormat="1">
      <c r="A237" s="231"/>
      <c r="B237" s="233"/>
      <c r="C237" s="231"/>
      <c r="D237" s="231"/>
      <c r="E237" s="231"/>
      <c r="F237" s="231"/>
      <c r="G237" s="231"/>
      <c r="H237" s="231"/>
      <c r="I237" s="231"/>
      <c r="J237" s="231"/>
      <c r="K237" s="231"/>
      <c r="L237" s="231"/>
      <c r="M237" s="231"/>
      <c r="N237" s="231"/>
      <c r="O237" s="231"/>
      <c r="P237" s="231"/>
      <c r="Q237" s="231"/>
      <c r="R237" s="231"/>
      <c r="S237" s="231"/>
      <c r="T237" s="231"/>
      <c r="U237" s="231"/>
      <c r="V237" s="231"/>
      <c r="W237" s="231"/>
      <c r="X237" s="231"/>
      <c r="Y237" s="231"/>
      <c r="Z237" s="231"/>
      <c r="AA237" s="231"/>
      <c r="AB237" s="231"/>
      <c r="AC237" s="231"/>
      <c r="AD237" s="231"/>
      <c r="AE237" s="231"/>
      <c r="AF237" s="231"/>
      <c r="AG237" s="231"/>
      <c r="AH237" s="231"/>
      <c r="AI237" s="231"/>
      <c r="AJ237" s="231"/>
      <c r="AK237" s="231"/>
      <c r="AL237" s="231"/>
      <c r="AM237" s="231"/>
      <c r="AN237" s="229"/>
      <c r="AO237" s="229"/>
    </row>
  </sheetData>
  <autoFilter ref="A9:AM64"/>
  <mergeCells count="5">
    <mergeCell ref="A4:A8"/>
    <mergeCell ref="B4:B8"/>
    <mergeCell ref="C4:C6"/>
    <mergeCell ref="E4:E6"/>
    <mergeCell ref="D5:D8"/>
  </mergeCells>
  <conditionalFormatting sqref="B38:B62">
    <cfRule type="duplicateValues" dxfId="7" priority="1"/>
  </conditionalFormatting>
  <conditionalFormatting sqref="B11:B35">
    <cfRule type="duplicateValues" dxfId="6" priority="2"/>
  </conditionalFormatting>
  <printOptions horizontalCentered="1"/>
  <pageMargins left="0.25" right="0.25" top="0.5" bottom="0.25" header="0.3" footer="0.3"/>
  <pageSetup paperSize="9" scale="20" fitToHeight="0" orientation="landscape" r:id="rId1"/>
  <headerFooter>
    <oddFooter>&amp;R&amp;"-,Bold"&amp;14Page &amp;P of &amp;N</oddFooter>
  </headerFooter>
  <rowBreaks count="1" manualBreakCount="1">
    <brk id="64" max="15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L237"/>
  <sheetViews>
    <sheetView view="pageBreakPreview" zoomScale="45" zoomScaleNormal="60" zoomScaleSheetLayoutView="45" workbookViewId="0">
      <pane xSplit="3" ySplit="8" topLeftCell="D9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5"/>
  <cols>
    <col min="1" max="1" width="12.109375" style="231" bestFit="1" customWidth="1"/>
    <col min="2" max="2" width="27.33203125" style="233" customWidth="1"/>
    <col min="3" max="3" width="28.33203125" style="231" hidden="1" customWidth="1"/>
    <col min="4" max="4" width="16.33203125" style="231" customWidth="1"/>
    <col min="5" max="5" width="29.33203125" style="231" customWidth="1"/>
    <col min="6" max="6" width="29.44140625" style="231" customWidth="1"/>
    <col min="7" max="8" width="15.5546875" style="231" bestFit="1" customWidth="1"/>
    <col min="9" max="9" width="15.109375" style="231" customWidth="1"/>
    <col min="10" max="36" width="15.5546875" style="231" bestFit="1" customWidth="1"/>
    <col min="37" max="37" width="13.33203125" style="231" customWidth="1"/>
    <col min="38" max="38" width="29.33203125" style="231" customWidth="1"/>
    <col min="39" max="16384" width="8.88671875" style="214"/>
  </cols>
  <sheetData>
    <row r="1" spans="1:38" s="165" customFormat="1" ht="21" customHeight="1">
      <c r="A1" s="371"/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/>
      <c r="AB1" s="371"/>
      <c r="AC1" s="371"/>
      <c r="AD1" s="371"/>
      <c r="AE1" s="371"/>
      <c r="AF1" s="371"/>
      <c r="AG1" s="371"/>
      <c r="AH1" s="371"/>
      <c r="AI1" s="371"/>
      <c r="AJ1" s="371"/>
      <c r="AK1" s="371"/>
      <c r="AL1" s="371"/>
    </row>
    <row r="2" spans="1:38" s="165" customFormat="1" ht="86.25" customHeight="1">
      <c r="A2" s="372" t="s">
        <v>270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</row>
    <row r="3" spans="1:38" s="165" customFormat="1" ht="114.75" customHeight="1">
      <c r="A3" s="374" t="s">
        <v>331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  <c r="AE3" s="375"/>
      <c r="AF3" s="375"/>
      <c r="AG3" s="375"/>
      <c r="AH3" s="375"/>
      <c r="AI3" s="375"/>
      <c r="AJ3" s="375"/>
      <c r="AK3" s="375"/>
      <c r="AL3" s="375"/>
    </row>
    <row r="4" spans="1:38" s="379" customFormat="1" ht="35.25" customHeight="1">
      <c r="A4" s="716" t="s">
        <v>12</v>
      </c>
      <c r="B4" s="716" t="s">
        <v>49</v>
      </c>
      <c r="C4" s="716" t="s">
        <v>13</v>
      </c>
      <c r="D4" s="376"/>
      <c r="E4" s="716" t="s">
        <v>13</v>
      </c>
      <c r="F4" s="377" t="s">
        <v>142</v>
      </c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378"/>
      <c r="Z4" s="378"/>
      <c r="AA4" s="378"/>
      <c r="AB4" s="378"/>
      <c r="AC4" s="378"/>
      <c r="AD4" s="378"/>
      <c r="AE4" s="378"/>
      <c r="AF4" s="378"/>
      <c r="AG4" s="378"/>
      <c r="AH4" s="378"/>
      <c r="AI4" s="378"/>
      <c r="AJ4" s="378"/>
      <c r="AK4" s="378"/>
      <c r="AL4" s="378"/>
    </row>
    <row r="5" spans="1:38" s="379" customFormat="1" ht="72" customHeight="1">
      <c r="A5" s="717"/>
      <c r="B5" s="717"/>
      <c r="C5" s="717"/>
      <c r="D5" s="717"/>
      <c r="E5" s="717"/>
      <c r="F5" s="380" t="s">
        <v>143</v>
      </c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X5" s="378"/>
      <c r="Y5" s="378"/>
      <c r="Z5" s="378"/>
      <c r="AA5" s="378"/>
      <c r="AB5" s="378"/>
      <c r="AC5" s="378"/>
      <c r="AD5" s="378"/>
      <c r="AE5" s="378"/>
      <c r="AF5" s="378"/>
      <c r="AG5" s="378"/>
      <c r="AH5" s="378"/>
      <c r="AI5" s="378"/>
      <c r="AJ5" s="378"/>
      <c r="AK5" s="378"/>
      <c r="AL5" s="378"/>
    </row>
    <row r="6" spans="1:38" s="379" customFormat="1" ht="42.75" customHeight="1">
      <c r="A6" s="717"/>
      <c r="B6" s="717"/>
      <c r="C6" s="717"/>
      <c r="D6" s="717"/>
      <c r="E6" s="717"/>
      <c r="F6" s="380" t="s">
        <v>144</v>
      </c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78"/>
      <c r="S6" s="378"/>
      <c r="T6" s="378"/>
      <c r="U6" s="378"/>
      <c r="V6" s="378"/>
      <c r="W6" s="378"/>
      <c r="X6" s="378"/>
      <c r="Y6" s="378"/>
      <c r="Z6" s="378"/>
      <c r="AA6" s="378"/>
      <c r="AB6" s="378"/>
      <c r="AC6" s="378"/>
      <c r="AD6" s="378"/>
      <c r="AE6" s="378"/>
      <c r="AF6" s="378"/>
      <c r="AG6" s="378"/>
      <c r="AH6" s="378"/>
      <c r="AI6" s="378"/>
      <c r="AJ6" s="378"/>
      <c r="AK6" s="381"/>
      <c r="AL6" s="381"/>
    </row>
    <row r="7" spans="1:38" s="379" customFormat="1" ht="42.75" customHeight="1">
      <c r="A7" s="717"/>
      <c r="B7" s="717"/>
      <c r="C7" s="382"/>
      <c r="D7" s="717"/>
      <c r="E7" s="383"/>
      <c r="F7" s="380" t="s">
        <v>271</v>
      </c>
      <c r="G7" s="384" t="str">
        <f>TEXT(G8,"DDD")</f>
        <v>Mon</v>
      </c>
      <c r="H7" s="384" t="str">
        <f>TEXT(H8,"DDD")</f>
        <v>Tue</v>
      </c>
      <c r="I7" s="384" t="str">
        <f t="shared" ref="I7:AJ7" si="0">TEXT(I8,"DDD")</f>
        <v>Wed</v>
      </c>
      <c r="J7" s="384" t="str">
        <f t="shared" si="0"/>
        <v>Thu</v>
      </c>
      <c r="K7" s="384" t="str">
        <f t="shared" si="0"/>
        <v>Fri</v>
      </c>
      <c r="L7" s="384" t="str">
        <f t="shared" si="0"/>
        <v>Sat</v>
      </c>
      <c r="M7" s="384" t="str">
        <f t="shared" si="0"/>
        <v>Sun</v>
      </c>
      <c r="N7" s="384" t="str">
        <f t="shared" si="0"/>
        <v>Mon</v>
      </c>
      <c r="O7" s="384" t="str">
        <f t="shared" si="0"/>
        <v>Tue</v>
      </c>
      <c r="P7" s="384" t="str">
        <f t="shared" si="0"/>
        <v>Wed</v>
      </c>
      <c r="Q7" s="384" t="str">
        <f t="shared" si="0"/>
        <v>Thu</v>
      </c>
      <c r="R7" s="384" t="str">
        <f t="shared" si="0"/>
        <v>Fri</v>
      </c>
      <c r="S7" s="384" t="str">
        <f t="shared" si="0"/>
        <v>Sat</v>
      </c>
      <c r="T7" s="384" t="str">
        <f t="shared" si="0"/>
        <v>Sun</v>
      </c>
      <c r="U7" s="384" t="str">
        <f t="shared" si="0"/>
        <v>Mon</v>
      </c>
      <c r="V7" s="384" t="str">
        <f t="shared" si="0"/>
        <v>Tue</v>
      </c>
      <c r="W7" s="384" t="str">
        <f t="shared" si="0"/>
        <v>Wed</v>
      </c>
      <c r="X7" s="384" t="str">
        <f t="shared" si="0"/>
        <v>Thu</v>
      </c>
      <c r="Y7" s="384" t="str">
        <f t="shared" si="0"/>
        <v>Fri</v>
      </c>
      <c r="Z7" s="384" t="str">
        <f t="shared" si="0"/>
        <v>Sat</v>
      </c>
      <c r="AA7" s="384" t="str">
        <f t="shared" si="0"/>
        <v>Sun</v>
      </c>
      <c r="AB7" s="384" t="str">
        <f t="shared" si="0"/>
        <v>Mon</v>
      </c>
      <c r="AC7" s="384" t="str">
        <f t="shared" si="0"/>
        <v>Tue</v>
      </c>
      <c r="AD7" s="384" t="str">
        <f t="shared" si="0"/>
        <v>Wed</v>
      </c>
      <c r="AE7" s="384" t="str">
        <f t="shared" si="0"/>
        <v>Thu</v>
      </c>
      <c r="AF7" s="384" t="str">
        <f t="shared" si="0"/>
        <v>Fri</v>
      </c>
      <c r="AG7" s="384" t="str">
        <f t="shared" si="0"/>
        <v>Sat</v>
      </c>
      <c r="AH7" s="384" t="str">
        <f t="shared" si="0"/>
        <v>Sun</v>
      </c>
      <c r="AI7" s="384" t="str">
        <f t="shared" si="0"/>
        <v>Mon</v>
      </c>
      <c r="AJ7" s="384" t="str">
        <f t="shared" si="0"/>
        <v>Tue</v>
      </c>
      <c r="AK7" s="381"/>
      <c r="AL7" s="381" t="s">
        <v>272</v>
      </c>
    </row>
    <row r="8" spans="1:38" s="391" customFormat="1" ht="39" customHeight="1">
      <c r="A8" s="718"/>
      <c r="B8" s="718"/>
      <c r="C8" s="385"/>
      <c r="D8" s="718"/>
      <c r="E8" s="386"/>
      <c r="F8" s="387" t="s">
        <v>236</v>
      </c>
      <c r="G8" s="388">
        <v>41365</v>
      </c>
      <c r="H8" s="389">
        <f>G8+1</f>
        <v>41366</v>
      </c>
      <c r="I8" s="389">
        <f>H8+1</f>
        <v>41367</v>
      </c>
      <c r="J8" s="389">
        <f t="shared" ref="J8:AJ8" si="1">I8+1</f>
        <v>41368</v>
      </c>
      <c r="K8" s="389">
        <f t="shared" si="1"/>
        <v>41369</v>
      </c>
      <c r="L8" s="389">
        <f t="shared" si="1"/>
        <v>41370</v>
      </c>
      <c r="M8" s="389">
        <f t="shared" si="1"/>
        <v>41371</v>
      </c>
      <c r="N8" s="389">
        <f t="shared" si="1"/>
        <v>41372</v>
      </c>
      <c r="O8" s="389">
        <f t="shared" si="1"/>
        <v>41373</v>
      </c>
      <c r="P8" s="389">
        <f t="shared" si="1"/>
        <v>41374</v>
      </c>
      <c r="Q8" s="389">
        <f t="shared" si="1"/>
        <v>41375</v>
      </c>
      <c r="R8" s="389">
        <f t="shared" si="1"/>
        <v>41376</v>
      </c>
      <c r="S8" s="389">
        <f t="shared" si="1"/>
        <v>41377</v>
      </c>
      <c r="T8" s="389">
        <f t="shared" si="1"/>
        <v>41378</v>
      </c>
      <c r="U8" s="389">
        <f t="shared" si="1"/>
        <v>41379</v>
      </c>
      <c r="V8" s="389">
        <f t="shared" si="1"/>
        <v>41380</v>
      </c>
      <c r="W8" s="389">
        <f t="shared" si="1"/>
        <v>41381</v>
      </c>
      <c r="X8" s="389">
        <f t="shared" si="1"/>
        <v>41382</v>
      </c>
      <c r="Y8" s="389">
        <f t="shared" si="1"/>
        <v>41383</v>
      </c>
      <c r="Z8" s="389">
        <f t="shared" si="1"/>
        <v>41384</v>
      </c>
      <c r="AA8" s="389">
        <f t="shared" si="1"/>
        <v>41385</v>
      </c>
      <c r="AB8" s="389">
        <f t="shared" si="1"/>
        <v>41386</v>
      </c>
      <c r="AC8" s="389">
        <f t="shared" si="1"/>
        <v>41387</v>
      </c>
      <c r="AD8" s="389">
        <f t="shared" si="1"/>
        <v>41388</v>
      </c>
      <c r="AE8" s="389">
        <f t="shared" si="1"/>
        <v>41389</v>
      </c>
      <c r="AF8" s="389">
        <f t="shared" si="1"/>
        <v>41390</v>
      </c>
      <c r="AG8" s="389">
        <f t="shared" si="1"/>
        <v>41391</v>
      </c>
      <c r="AH8" s="389">
        <f t="shared" si="1"/>
        <v>41392</v>
      </c>
      <c r="AI8" s="389">
        <f t="shared" si="1"/>
        <v>41393</v>
      </c>
      <c r="AJ8" s="389">
        <f t="shared" si="1"/>
        <v>41394</v>
      </c>
      <c r="AK8" s="390"/>
      <c r="AL8" s="390"/>
    </row>
    <row r="9" spans="1:38" s="180" customFormat="1" ht="21.6" customHeight="1">
      <c r="A9" s="178"/>
      <c r="B9" s="392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9"/>
      <c r="AJ9" s="179"/>
      <c r="AK9" s="179"/>
      <c r="AL9" s="179"/>
    </row>
    <row r="10" spans="1:38" s="396" customFormat="1" ht="58.5" customHeight="1">
      <c r="A10" s="393"/>
      <c r="B10" s="394" t="s">
        <v>89</v>
      </c>
      <c r="C10" s="395"/>
      <c r="D10" s="395"/>
      <c r="E10" s="395"/>
      <c r="F10" s="395"/>
      <c r="G10" s="393" t="s">
        <v>178</v>
      </c>
      <c r="H10" s="393" t="s">
        <v>273</v>
      </c>
      <c r="I10" s="393" t="s">
        <v>273</v>
      </c>
      <c r="J10" s="393" t="s">
        <v>273</v>
      </c>
      <c r="K10" s="393" t="s">
        <v>273</v>
      </c>
      <c r="L10" s="393" t="s">
        <v>273</v>
      </c>
      <c r="M10" s="393" t="s">
        <v>273</v>
      </c>
      <c r="N10" s="393" t="s">
        <v>273</v>
      </c>
      <c r="O10" s="393" t="s">
        <v>273</v>
      </c>
      <c r="P10" s="393" t="s">
        <v>273</v>
      </c>
      <c r="Q10" s="393" t="s">
        <v>273</v>
      </c>
      <c r="R10" s="393" t="s">
        <v>273</v>
      </c>
      <c r="S10" s="393" t="s">
        <v>273</v>
      </c>
      <c r="T10" s="393" t="s">
        <v>273</v>
      </c>
      <c r="U10" s="393" t="s">
        <v>273</v>
      </c>
      <c r="V10" s="393" t="s">
        <v>273</v>
      </c>
      <c r="W10" s="393" t="s">
        <v>273</v>
      </c>
      <c r="X10" s="393" t="s">
        <v>273</v>
      </c>
      <c r="Y10" s="393" t="s">
        <v>273</v>
      </c>
      <c r="Z10" s="393" t="s">
        <v>273</v>
      </c>
      <c r="AA10" s="393" t="s">
        <v>273</v>
      </c>
      <c r="AB10" s="393" t="s">
        <v>273</v>
      </c>
      <c r="AC10" s="393" t="s">
        <v>273</v>
      </c>
      <c r="AD10" s="393" t="s">
        <v>273</v>
      </c>
      <c r="AE10" s="393" t="s">
        <v>273</v>
      </c>
      <c r="AF10" s="393" t="s">
        <v>273</v>
      </c>
      <c r="AG10" s="393" t="s">
        <v>273</v>
      </c>
      <c r="AH10" s="393" t="s">
        <v>273</v>
      </c>
      <c r="AI10" s="393" t="s">
        <v>273</v>
      </c>
      <c r="AJ10" s="393" t="s">
        <v>273</v>
      </c>
      <c r="AK10" s="393"/>
      <c r="AL10" s="393"/>
    </row>
    <row r="11" spans="1:38" s="396" customFormat="1" ht="58.5" customHeight="1">
      <c r="A11" s="397">
        <v>1</v>
      </c>
      <c r="B11" s="398" t="s">
        <v>17</v>
      </c>
      <c r="C11" s="399" t="s">
        <v>128</v>
      </c>
      <c r="D11" s="399"/>
      <c r="E11" s="399"/>
      <c r="F11" s="399"/>
      <c r="G11" s="400">
        <v>27</v>
      </c>
      <c r="H11" s="400">
        <v>16</v>
      </c>
      <c r="I11" s="400">
        <v>33</v>
      </c>
      <c r="J11" s="400">
        <v>15</v>
      </c>
      <c r="K11" s="400">
        <v>0</v>
      </c>
      <c r="L11" s="400">
        <v>33</v>
      </c>
      <c r="M11" s="400">
        <v>33</v>
      </c>
      <c r="N11" s="400">
        <v>35</v>
      </c>
      <c r="O11" s="400">
        <v>35</v>
      </c>
      <c r="P11" s="400">
        <v>35</v>
      </c>
      <c r="Q11" s="400">
        <v>35</v>
      </c>
      <c r="R11" s="400">
        <v>35</v>
      </c>
      <c r="S11" s="400">
        <v>35</v>
      </c>
      <c r="T11" s="400">
        <v>37</v>
      </c>
      <c r="U11" s="400">
        <v>37</v>
      </c>
      <c r="V11" s="400">
        <v>37</v>
      </c>
      <c r="W11" s="400">
        <v>34</v>
      </c>
      <c r="X11" s="400">
        <v>35</v>
      </c>
      <c r="Y11" s="400">
        <v>0</v>
      </c>
      <c r="Z11" s="400">
        <v>35</v>
      </c>
      <c r="AA11" s="400">
        <v>6</v>
      </c>
      <c r="AB11" s="400">
        <v>5</v>
      </c>
      <c r="AC11" s="400">
        <v>28</v>
      </c>
      <c r="AD11" s="400">
        <v>28</v>
      </c>
      <c r="AE11" s="400">
        <v>31</v>
      </c>
      <c r="AF11" s="400">
        <v>0</v>
      </c>
      <c r="AG11" s="400">
        <v>28</v>
      </c>
      <c r="AH11" s="400">
        <v>23</v>
      </c>
      <c r="AI11" s="400">
        <v>20</v>
      </c>
      <c r="AJ11" s="400">
        <v>20</v>
      </c>
      <c r="AK11" s="401"/>
      <c r="AL11" s="400">
        <f t="shared" ref="AL11:AL35" si="2">IFERROR((AVERAGE(F11:AJ11)),"00")</f>
        <v>25.7</v>
      </c>
    </row>
    <row r="12" spans="1:38" s="396" customFormat="1" ht="58.5" customHeight="1">
      <c r="A12" s="397">
        <v>2</v>
      </c>
      <c r="B12" s="398" t="s">
        <v>274</v>
      </c>
      <c r="C12" s="399" t="s">
        <v>201</v>
      </c>
      <c r="D12" s="399"/>
      <c r="E12" s="399"/>
      <c r="F12" s="399"/>
      <c r="G12" s="400">
        <v>6</v>
      </c>
      <c r="H12" s="400">
        <v>6</v>
      </c>
      <c r="I12" s="400">
        <v>8</v>
      </c>
      <c r="J12" s="400">
        <v>3</v>
      </c>
      <c r="K12" s="400">
        <v>0</v>
      </c>
      <c r="L12" s="400">
        <v>7</v>
      </c>
      <c r="M12" s="400">
        <v>7</v>
      </c>
      <c r="N12" s="400">
        <v>8</v>
      </c>
      <c r="O12" s="400">
        <v>8</v>
      </c>
      <c r="P12" s="400">
        <v>8</v>
      </c>
      <c r="Q12" s="400">
        <v>8</v>
      </c>
      <c r="R12" s="400">
        <v>8</v>
      </c>
      <c r="S12" s="400">
        <v>8</v>
      </c>
      <c r="T12" s="400">
        <v>8</v>
      </c>
      <c r="U12" s="400">
        <v>7</v>
      </c>
      <c r="V12" s="400">
        <v>7</v>
      </c>
      <c r="W12" s="400">
        <v>7</v>
      </c>
      <c r="X12" s="400">
        <v>7</v>
      </c>
      <c r="Y12" s="400">
        <v>0</v>
      </c>
      <c r="Z12" s="400">
        <v>7</v>
      </c>
      <c r="AA12" s="400">
        <v>6</v>
      </c>
      <c r="AB12" s="400">
        <v>1</v>
      </c>
      <c r="AC12" s="400">
        <v>5</v>
      </c>
      <c r="AD12" s="400">
        <v>5</v>
      </c>
      <c r="AE12" s="400">
        <v>6</v>
      </c>
      <c r="AF12" s="400">
        <v>0</v>
      </c>
      <c r="AG12" s="400">
        <v>5</v>
      </c>
      <c r="AH12" s="400">
        <v>5</v>
      </c>
      <c r="AI12" s="400">
        <v>5</v>
      </c>
      <c r="AJ12" s="400">
        <v>5</v>
      </c>
      <c r="AK12" s="401"/>
      <c r="AL12" s="400">
        <f t="shared" si="2"/>
        <v>5.7</v>
      </c>
    </row>
    <row r="13" spans="1:38" s="396" customFormat="1" ht="58.5" customHeight="1">
      <c r="A13" s="397">
        <v>3</v>
      </c>
      <c r="B13" s="398" t="s">
        <v>275</v>
      </c>
      <c r="C13" s="399" t="s">
        <v>129</v>
      </c>
      <c r="D13" s="399"/>
      <c r="E13" s="399"/>
      <c r="F13" s="399"/>
      <c r="G13" s="400">
        <v>22</v>
      </c>
      <c r="H13" s="400">
        <v>18</v>
      </c>
      <c r="I13" s="400">
        <v>18</v>
      </c>
      <c r="J13" s="400">
        <v>14</v>
      </c>
      <c r="K13" s="400">
        <v>0</v>
      </c>
      <c r="L13" s="400">
        <v>18</v>
      </c>
      <c r="M13" s="400">
        <v>18</v>
      </c>
      <c r="N13" s="400">
        <v>20</v>
      </c>
      <c r="O13" s="400">
        <v>20</v>
      </c>
      <c r="P13" s="400">
        <v>20</v>
      </c>
      <c r="Q13" s="400">
        <v>20</v>
      </c>
      <c r="R13" s="400">
        <v>20</v>
      </c>
      <c r="S13" s="400">
        <v>20</v>
      </c>
      <c r="T13" s="400">
        <v>20</v>
      </c>
      <c r="U13" s="400">
        <v>20</v>
      </c>
      <c r="V13" s="400">
        <v>20</v>
      </c>
      <c r="W13" s="400">
        <v>20</v>
      </c>
      <c r="X13" s="400">
        <v>20</v>
      </c>
      <c r="Y13" s="400">
        <v>0</v>
      </c>
      <c r="Z13" s="400">
        <v>20</v>
      </c>
      <c r="AA13" s="400">
        <v>4</v>
      </c>
      <c r="AB13" s="400">
        <v>0</v>
      </c>
      <c r="AC13" s="400">
        <v>18</v>
      </c>
      <c r="AD13" s="400">
        <v>18</v>
      </c>
      <c r="AE13" s="400">
        <v>20</v>
      </c>
      <c r="AF13" s="400">
        <v>0</v>
      </c>
      <c r="AG13" s="400">
        <v>20</v>
      </c>
      <c r="AH13" s="400">
        <v>17</v>
      </c>
      <c r="AI13" s="400">
        <v>16</v>
      </c>
      <c r="AJ13" s="400">
        <v>16</v>
      </c>
      <c r="AK13" s="401"/>
      <c r="AL13" s="400">
        <f t="shared" si="2"/>
        <v>15.9</v>
      </c>
    </row>
    <row r="14" spans="1:38" s="396" customFormat="1" ht="58.5" customHeight="1">
      <c r="A14" s="397">
        <v>4</v>
      </c>
      <c r="B14" s="398" t="s">
        <v>54</v>
      </c>
      <c r="C14" s="399" t="s">
        <v>205</v>
      </c>
      <c r="D14" s="399"/>
      <c r="E14" s="399"/>
      <c r="F14" s="399"/>
      <c r="G14" s="400">
        <v>4</v>
      </c>
      <c r="H14" s="400">
        <v>4</v>
      </c>
      <c r="I14" s="400">
        <v>4</v>
      </c>
      <c r="J14" s="400">
        <v>3</v>
      </c>
      <c r="K14" s="400">
        <v>2</v>
      </c>
      <c r="L14" s="400">
        <v>4</v>
      </c>
      <c r="M14" s="400">
        <v>4</v>
      </c>
      <c r="N14" s="400">
        <v>4</v>
      </c>
      <c r="O14" s="400">
        <v>4</v>
      </c>
      <c r="P14" s="400">
        <v>4</v>
      </c>
      <c r="Q14" s="400">
        <v>4</v>
      </c>
      <c r="R14" s="400">
        <v>4</v>
      </c>
      <c r="S14" s="400">
        <v>4</v>
      </c>
      <c r="T14" s="400">
        <v>4</v>
      </c>
      <c r="U14" s="400">
        <v>4</v>
      </c>
      <c r="V14" s="400">
        <v>4</v>
      </c>
      <c r="W14" s="400">
        <v>3</v>
      </c>
      <c r="X14" s="400">
        <v>4</v>
      </c>
      <c r="Y14" s="400">
        <v>3</v>
      </c>
      <c r="Z14" s="400">
        <v>4</v>
      </c>
      <c r="AA14" s="400">
        <v>2</v>
      </c>
      <c r="AB14" s="400">
        <v>2</v>
      </c>
      <c r="AC14" s="400">
        <v>3</v>
      </c>
      <c r="AD14" s="400">
        <v>3</v>
      </c>
      <c r="AE14" s="400">
        <v>3</v>
      </c>
      <c r="AF14" s="400">
        <v>3</v>
      </c>
      <c r="AG14" s="400">
        <v>3</v>
      </c>
      <c r="AH14" s="400">
        <v>3</v>
      </c>
      <c r="AI14" s="400">
        <v>3</v>
      </c>
      <c r="AJ14" s="400">
        <v>3</v>
      </c>
      <c r="AK14" s="401"/>
      <c r="AL14" s="400">
        <f t="shared" si="2"/>
        <v>3.4333333333333331</v>
      </c>
    </row>
    <row r="15" spans="1:38" s="396" customFormat="1" ht="58.5" customHeight="1">
      <c r="A15" s="397">
        <v>5</v>
      </c>
      <c r="B15" s="398" t="s">
        <v>113</v>
      </c>
      <c r="C15" s="399" t="s">
        <v>208</v>
      </c>
      <c r="D15" s="399"/>
      <c r="E15" s="399"/>
      <c r="F15" s="399"/>
      <c r="G15" s="400">
        <v>13</v>
      </c>
      <c r="H15" s="400">
        <v>14</v>
      </c>
      <c r="I15" s="400">
        <v>11</v>
      </c>
      <c r="J15" s="400">
        <v>10</v>
      </c>
      <c r="K15" s="400">
        <v>8</v>
      </c>
      <c r="L15" s="400">
        <v>11</v>
      </c>
      <c r="M15" s="400">
        <v>11</v>
      </c>
      <c r="N15" s="400">
        <v>12</v>
      </c>
      <c r="O15" s="400">
        <v>12</v>
      </c>
      <c r="P15" s="400">
        <v>12</v>
      </c>
      <c r="Q15" s="400">
        <v>12</v>
      </c>
      <c r="R15" s="400">
        <v>12</v>
      </c>
      <c r="S15" s="400">
        <v>12</v>
      </c>
      <c r="T15" s="400">
        <v>14</v>
      </c>
      <c r="U15" s="400">
        <v>14</v>
      </c>
      <c r="V15" s="400">
        <v>14</v>
      </c>
      <c r="W15" s="400">
        <v>10</v>
      </c>
      <c r="X15" s="400">
        <v>13</v>
      </c>
      <c r="Y15" s="400">
        <v>8</v>
      </c>
      <c r="Z15" s="400">
        <v>13</v>
      </c>
      <c r="AA15" s="400">
        <v>4</v>
      </c>
      <c r="AB15" s="400">
        <v>6</v>
      </c>
      <c r="AC15" s="400">
        <v>12</v>
      </c>
      <c r="AD15" s="400">
        <v>12</v>
      </c>
      <c r="AE15" s="400">
        <v>13</v>
      </c>
      <c r="AF15" s="400">
        <v>11</v>
      </c>
      <c r="AG15" s="400">
        <v>13</v>
      </c>
      <c r="AH15" s="400">
        <v>13</v>
      </c>
      <c r="AI15" s="400">
        <v>11</v>
      </c>
      <c r="AJ15" s="400">
        <v>9</v>
      </c>
      <c r="AK15" s="401"/>
      <c r="AL15" s="400">
        <f t="shared" si="2"/>
        <v>11.333333333333334</v>
      </c>
    </row>
    <row r="16" spans="1:38" s="396" customFormat="1" ht="58.5" customHeight="1">
      <c r="A16" s="397">
        <v>6</v>
      </c>
      <c r="B16" s="398" t="s">
        <v>20</v>
      </c>
      <c r="C16" s="399" t="s">
        <v>131</v>
      </c>
      <c r="D16" s="399"/>
      <c r="E16" s="399"/>
      <c r="F16" s="399"/>
      <c r="G16" s="400">
        <v>2</v>
      </c>
      <c r="H16" s="400">
        <v>2</v>
      </c>
      <c r="I16" s="400">
        <v>2</v>
      </c>
      <c r="J16" s="400">
        <v>2</v>
      </c>
      <c r="K16" s="400">
        <v>1</v>
      </c>
      <c r="L16" s="400">
        <v>1</v>
      </c>
      <c r="M16" s="400">
        <v>1</v>
      </c>
      <c r="N16" s="400">
        <v>1</v>
      </c>
      <c r="O16" s="400">
        <v>1</v>
      </c>
      <c r="P16" s="400">
        <v>1</v>
      </c>
      <c r="Q16" s="400">
        <v>1</v>
      </c>
      <c r="R16" s="400">
        <v>1</v>
      </c>
      <c r="S16" s="400">
        <v>1</v>
      </c>
      <c r="T16" s="400">
        <v>1</v>
      </c>
      <c r="U16" s="400">
        <v>1</v>
      </c>
      <c r="V16" s="400">
        <v>1</v>
      </c>
      <c r="W16" s="400">
        <v>1</v>
      </c>
      <c r="X16" s="400">
        <v>1</v>
      </c>
      <c r="Y16" s="400">
        <v>1</v>
      </c>
      <c r="Z16" s="400">
        <v>0</v>
      </c>
      <c r="AA16" s="400">
        <v>0</v>
      </c>
      <c r="AB16" s="400">
        <v>0</v>
      </c>
      <c r="AC16" s="400">
        <v>1</v>
      </c>
      <c r="AD16" s="400">
        <v>1</v>
      </c>
      <c r="AE16" s="400">
        <v>1</v>
      </c>
      <c r="AF16" s="400">
        <v>1</v>
      </c>
      <c r="AG16" s="400">
        <v>1</v>
      </c>
      <c r="AH16" s="400">
        <v>1</v>
      </c>
      <c r="AI16" s="400">
        <v>0</v>
      </c>
      <c r="AJ16" s="400">
        <v>0</v>
      </c>
      <c r="AK16" s="401"/>
      <c r="AL16" s="400">
        <f t="shared" si="2"/>
        <v>0.96666666666666667</v>
      </c>
    </row>
    <row r="17" spans="1:38" s="396" customFormat="1" ht="58.5" customHeight="1">
      <c r="A17" s="397">
        <v>7</v>
      </c>
      <c r="B17" s="398" t="s">
        <v>114</v>
      </c>
      <c r="C17" s="399" t="s">
        <v>130</v>
      </c>
      <c r="D17" s="399"/>
      <c r="E17" s="399"/>
      <c r="F17" s="399"/>
      <c r="G17" s="400">
        <v>54</v>
      </c>
      <c r="H17" s="400">
        <v>35</v>
      </c>
      <c r="I17" s="400">
        <v>54</v>
      </c>
      <c r="J17" s="400">
        <v>15</v>
      </c>
      <c r="K17" s="400">
        <v>0</v>
      </c>
      <c r="L17" s="400">
        <v>54</v>
      </c>
      <c r="M17" s="400">
        <v>54</v>
      </c>
      <c r="N17" s="400">
        <v>66</v>
      </c>
      <c r="O17" s="400">
        <v>66</v>
      </c>
      <c r="P17" s="400">
        <v>66</v>
      </c>
      <c r="Q17" s="400">
        <v>66</v>
      </c>
      <c r="R17" s="400">
        <v>66</v>
      </c>
      <c r="S17" s="400">
        <v>66</v>
      </c>
      <c r="T17" s="400">
        <v>75</v>
      </c>
      <c r="U17" s="400">
        <v>75</v>
      </c>
      <c r="V17" s="400">
        <v>75</v>
      </c>
      <c r="W17" s="400">
        <v>60</v>
      </c>
      <c r="X17" s="400">
        <v>68</v>
      </c>
      <c r="Y17" s="400">
        <v>0</v>
      </c>
      <c r="Z17" s="400">
        <v>68</v>
      </c>
      <c r="AA17" s="400">
        <v>0</v>
      </c>
      <c r="AB17" s="400">
        <v>0</v>
      </c>
      <c r="AC17" s="400">
        <v>51</v>
      </c>
      <c r="AD17" s="400">
        <v>51</v>
      </c>
      <c r="AE17" s="400">
        <v>56</v>
      </c>
      <c r="AF17" s="400">
        <v>0</v>
      </c>
      <c r="AG17" s="400">
        <v>56</v>
      </c>
      <c r="AH17" s="400">
        <v>40</v>
      </c>
      <c r="AI17" s="400">
        <v>35</v>
      </c>
      <c r="AJ17" s="400">
        <v>35</v>
      </c>
      <c r="AK17" s="401"/>
      <c r="AL17" s="400">
        <f t="shared" si="2"/>
        <v>46.9</v>
      </c>
    </row>
    <row r="18" spans="1:38" s="396" customFormat="1" ht="58.5" customHeight="1">
      <c r="A18" s="397">
        <v>8</v>
      </c>
      <c r="B18" s="398" t="s">
        <v>122</v>
      </c>
      <c r="C18" s="399" t="s">
        <v>276</v>
      </c>
      <c r="D18" s="399"/>
      <c r="E18" s="399"/>
      <c r="F18" s="399"/>
      <c r="G18" s="400">
        <v>20</v>
      </c>
      <c r="H18" s="400">
        <v>20</v>
      </c>
      <c r="I18" s="400">
        <v>20</v>
      </c>
      <c r="J18" s="400">
        <v>16</v>
      </c>
      <c r="K18" s="400">
        <v>0</v>
      </c>
      <c r="L18" s="400">
        <v>20</v>
      </c>
      <c r="M18" s="400">
        <v>20</v>
      </c>
      <c r="N18" s="400">
        <v>20</v>
      </c>
      <c r="O18" s="400">
        <v>20</v>
      </c>
      <c r="P18" s="400">
        <v>20</v>
      </c>
      <c r="Q18" s="400">
        <v>20</v>
      </c>
      <c r="R18" s="400">
        <v>20</v>
      </c>
      <c r="S18" s="400">
        <v>20</v>
      </c>
      <c r="T18" s="400">
        <v>20</v>
      </c>
      <c r="U18" s="400">
        <v>20</v>
      </c>
      <c r="V18" s="400">
        <v>20</v>
      </c>
      <c r="W18" s="400">
        <v>20</v>
      </c>
      <c r="X18" s="400">
        <v>20</v>
      </c>
      <c r="Y18" s="400">
        <v>0</v>
      </c>
      <c r="Z18" s="400">
        <v>20</v>
      </c>
      <c r="AA18" s="400">
        <v>15</v>
      </c>
      <c r="AB18" s="400">
        <v>10</v>
      </c>
      <c r="AC18" s="400">
        <v>18</v>
      </c>
      <c r="AD18" s="400">
        <v>18</v>
      </c>
      <c r="AE18" s="400">
        <v>20</v>
      </c>
      <c r="AF18" s="400">
        <v>0</v>
      </c>
      <c r="AG18" s="400">
        <v>20</v>
      </c>
      <c r="AH18" s="400">
        <v>18</v>
      </c>
      <c r="AI18" s="400">
        <v>18</v>
      </c>
      <c r="AJ18" s="400">
        <v>18</v>
      </c>
      <c r="AK18" s="401"/>
      <c r="AL18" s="400">
        <f t="shared" si="2"/>
        <v>17.033333333333335</v>
      </c>
    </row>
    <row r="19" spans="1:38" s="396" customFormat="1" ht="58.5" customHeight="1">
      <c r="A19" s="397">
        <v>9</v>
      </c>
      <c r="B19" s="398" t="s">
        <v>277</v>
      </c>
      <c r="C19" s="399" t="s">
        <v>212</v>
      </c>
      <c r="D19" s="399"/>
      <c r="E19" s="399"/>
      <c r="F19" s="399"/>
      <c r="G19" s="400">
        <v>16</v>
      </c>
      <c r="H19" s="400">
        <v>16</v>
      </c>
      <c r="I19" s="400">
        <v>16</v>
      </c>
      <c r="J19" s="400">
        <v>10</v>
      </c>
      <c r="K19" s="400">
        <v>8</v>
      </c>
      <c r="L19" s="400">
        <v>16</v>
      </c>
      <c r="M19" s="400">
        <v>16</v>
      </c>
      <c r="N19" s="400">
        <v>17</v>
      </c>
      <c r="O19" s="400">
        <v>17</v>
      </c>
      <c r="P19" s="400">
        <v>17</v>
      </c>
      <c r="Q19" s="400">
        <v>17</v>
      </c>
      <c r="R19" s="400">
        <v>17</v>
      </c>
      <c r="S19" s="400">
        <v>17</v>
      </c>
      <c r="T19" s="400">
        <v>17</v>
      </c>
      <c r="U19" s="400">
        <v>17</v>
      </c>
      <c r="V19" s="400">
        <v>17</v>
      </c>
      <c r="W19" s="400">
        <v>17</v>
      </c>
      <c r="X19" s="400">
        <v>16</v>
      </c>
      <c r="Y19" s="400">
        <v>8</v>
      </c>
      <c r="Z19" s="400">
        <v>16</v>
      </c>
      <c r="AA19" s="400">
        <v>4</v>
      </c>
      <c r="AB19" s="400">
        <v>0</v>
      </c>
      <c r="AC19" s="400">
        <v>15</v>
      </c>
      <c r="AD19" s="400">
        <v>15</v>
      </c>
      <c r="AE19" s="400">
        <v>15</v>
      </c>
      <c r="AF19" s="400">
        <v>8</v>
      </c>
      <c r="AG19" s="400">
        <v>15</v>
      </c>
      <c r="AH19" s="400">
        <v>17</v>
      </c>
      <c r="AI19" s="400">
        <v>15</v>
      </c>
      <c r="AJ19" s="400">
        <v>15</v>
      </c>
      <c r="AK19" s="401"/>
      <c r="AL19" s="400">
        <f t="shared" si="2"/>
        <v>14.233333333333333</v>
      </c>
    </row>
    <row r="20" spans="1:38" s="396" customFormat="1" ht="58.5" customHeight="1">
      <c r="A20" s="397">
        <v>10</v>
      </c>
      <c r="B20" s="398" t="s">
        <v>278</v>
      </c>
      <c r="C20" s="399" t="s">
        <v>214</v>
      </c>
      <c r="D20" s="402"/>
      <c r="E20" s="403"/>
      <c r="F20" s="399"/>
      <c r="G20" s="400">
        <v>1</v>
      </c>
      <c r="H20" s="400">
        <v>2</v>
      </c>
      <c r="I20" s="400">
        <v>2</v>
      </c>
      <c r="J20" s="400">
        <v>2</v>
      </c>
      <c r="K20" s="400">
        <v>1</v>
      </c>
      <c r="L20" s="400">
        <v>1</v>
      </c>
      <c r="M20" s="400">
        <v>1</v>
      </c>
      <c r="N20" s="400">
        <v>1</v>
      </c>
      <c r="O20" s="400">
        <v>1</v>
      </c>
      <c r="P20" s="400">
        <v>0</v>
      </c>
      <c r="Q20" s="400">
        <v>0</v>
      </c>
      <c r="R20" s="400">
        <v>0</v>
      </c>
      <c r="S20" s="400">
        <v>0</v>
      </c>
      <c r="T20" s="400">
        <v>0</v>
      </c>
      <c r="U20" s="400">
        <v>0</v>
      </c>
      <c r="V20" s="400">
        <v>0</v>
      </c>
      <c r="W20" s="400">
        <v>0</v>
      </c>
      <c r="X20" s="400">
        <v>0</v>
      </c>
      <c r="Y20" s="400">
        <v>0</v>
      </c>
      <c r="Z20" s="400">
        <v>0</v>
      </c>
      <c r="AA20" s="400">
        <v>0</v>
      </c>
      <c r="AB20" s="400">
        <v>0</v>
      </c>
      <c r="AC20" s="400">
        <v>0</v>
      </c>
      <c r="AD20" s="400">
        <v>0</v>
      </c>
      <c r="AE20" s="400">
        <v>0</v>
      </c>
      <c r="AF20" s="400">
        <v>0</v>
      </c>
      <c r="AG20" s="400">
        <v>0</v>
      </c>
      <c r="AH20" s="400">
        <v>0</v>
      </c>
      <c r="AI20" s="400">
        <v>0</v>
      </c>
      <c r="AJ20" s="400">
        <v>0</v>
      </c>
      <c r="AK20" s="401"/>
      <c r="AL20" s="400">
        <f t="shared" si="2"/>
        <v>0.4</v>
      </c>
    </row>
    <row r="21" spans="1:38" s="396" customFormat="1" ht="58.5" customHeight="1">
      <c r="A21" s="397">
        <v>11</v>
      </c>
      <c r="B21" s="398" t="s">
        <v>279</v>
      </c>
      <c r="C21" s="399" t="s">
        <v>222</v>
      </c>
      <c r="D21" s="399"/>
      <c r="E21" s="399"/>
      <c r="F21" s="399"/>
      <c r="G21" s="400">
        <v>0</v>
      </c>
      <c r="H21" s="400">
        <v>0</v>
      </c>
      <c r="I21" s="400">
        <v>0</v>
      </c>
      <c r="J21" s="400">
        <v>0</v>
      </c>
      <c r="K21" s="400">
        <v>0</v>
      </c>
      <c r="L21" s="400">
        <v>0</v>
      </c>
      <c r="M21" s="400">
        <v>0</v>
      </c>
      <c r="N21" s="400">
        <v>0</v>
      </c>
      <c r="O21" s="400">
        <v>0</v>
      </c>
      <c r="P21" s="400">
        <v>0</v>
      </c>
      <c r="Q21" s="400">
        <v>0</v>
      </c>
      <c r="R21" s="400">
        <v>0</v>
      </c>
      <c r="S21" s="400">
        <v>0</v>
      </c>
      <c r="T21" s="400">
        <v>0</v>
      </c>
      <c r="U21" s="400">
        <v>0</v>
      </c>
      <c r="V21" s="400">
        <v>0</v>
      </c>
      <c r="W21" s="400">
        <v>0</v>
      </c>
      <c r="X21" s="400">
        <v>0</v>
      </c>
      <c r="Y21" s="400">
        <v>0</v>
      </c>
      <c r="Z21" s="400">
        <v>0</v>
      </c>
      <c r="AA21" s="400">
        <v>0</v>
      </c>
      <c r="AB21" s="400">
        <v>0</v>
      </c>
      <c r="AC21" s="400">
        <v>0</v>
      </c>
      <c r="AD21" s="400">
        <v>0</v>
      </c>
      <c r="AE21" s="400">
        <v>0</v>
      </c>
      <c r="AF21" s="400">
        <v>0</v>
      </c>
      <c r="AG21" s="400">
        <v>0</v>
      </c>
      <c r="AH21" s="400">
        <v>0</v>
      </c>
      <c r="AI21" s="400">
        <v>0</v>
      </c>
      <c r="AJ21" s="400">
        <v>0</v>
      </c>
      <c r="AK21" s="401"/>
      <c r="AL21" s="400">
        <f t="shared" si="2"/>
        <v>0</v>
      </c>
    </row>
    <row r="22" spans="1:38" s="396" customFormat="1" ht="58.5" customHeight="1">
      <c r="A22" s="397">
        <v>12</v>
      </c>
      <c r="B22" s="398" t="s">
        <v>280</v>
      </c>
      <c r="C22" s="399"/>
      <c r="D22" s="399"/>
      <c r="E22" s="399"/>
      <c r="F22" s="399"/>
      <c r="G22" s="400">
        <v>0</v>
      </c>
      <c r="H22" s="400">
        <v>0</v>
      </c>
      <c r="I22" s="400">
        <v>0</v>
      </c>
      <c r="J22" s="400">
        <v>0</v>
      </c>
      <c r="K22" s="400">
        <v>0</v>
      </c>
      <c r="L22" s="400">
        <v>0</v>
      </c>
      <c r="M22" s="400">
        <v>0</v>
      </c>
      <c r="N22" s="400">
        <v>0</v>
      </c>
      <c r="O22" s="400">
        <v>0</v>
      </c>
      <c r="P22" s="400">
        <v>0</v>
      </c>
      <c r="Q22" s="400">
        <v>0</v>
      </c>
      <c r="R22" s="400">
        <v>0</v>
      </c>
      <c r="S22" s="400">
        <v>0</v>
      </c>
      <c r="T22" s="400">
        <v>0</v>
      </c>
      <c r="U22" s="400">
        <v>0</v>
      </c>
      <c r="V22" s="400">
        <v>0</v>
      </c>
      <c r="W22" s="400">
        <v>0</v>
      </c>
      <c r="X22" s="400">
        <v>0</v>
      </c>
      <c r="Y22" s="400">
        <v>0</v>
      </c>
      <c r="Z22" s="400">
        <v>0</v>
      </c>
      <c r="AA22" s="400">
        <v>0</v>
      </c>
      <c r="AB22" s="400">
        <v>0</v>
      </c>
      <c r="AC22" s="400">
        <v>0</v>
      </c>
      <c r="AD22" s="400">
        <v>0</v>
      </c>
      <c r="AE22" s="400">
        <v>0</v>
      </c>
      <c r="AF22" s="400">
        <v>0</v>
      </c>
      <c r="AG22" s="400">
        <v>0</v>
      </c>
      <c r="AH22" s="400">
        <v>0</v>
      </c>
      <c r="AI22" s="400">
        <v>0</v>
      </c>
      <c r="AJ22" s="400">
        <v>0</v>
      </c>
      <c r="AK22" s="401"/>
      <c r="AL22" s="400">
        <f t="shared" si="2"/>
        <v>0</v>
      </c>
    </row>
    <row r="23" spans="1:38" s="396" customFormat="1" ht="58.5" customHeight="1">
      <c r="A23" s="397">
        <v>13</v>
      </c>
      <c r="B23" s="398" t="s">
        <v>19</v>
      </c>
      <c r="C23" s="399"/>
      <c r="D23" s="399"/>
      <c r="E23" s="399"/>
      <c r="F23" s="399"/>
      <c r="G23" s="400">
        <v>0</v>
      </c>
      <c r="H23" s="400">
        <v>0</v>
      </c>
      <c r="I23" s="400">
        <v>0</v>
      </c>
      <c r="J23" s="400">
        <v>0</v>
      </c>
      <c r="K23" s="400">
        <v>0</v>
      </c>
      <c r="L23" s="400">
        <v>0</v>
      </c>
      <c r="M23" s="400">
        <v>0</v>
      </c>
      <c r="N23" s="400">
        <v>0</v>
      </c>
      <c r="O23" s="400">
        <v>0</v>
      </c>
      <c r="P23" s="400">
        <v>0</v>
      </c>
      <c r="Q23" s="400">
        <v>0</v>
      </c>
      <c r="R23" s="400">
        <v>0</v>
      </c>
      <c r="S23" s="400">
        <v>0</v>
      </c>
      <c r="T23" s="400">
        <v>0</v>
      </c>
      <c r="U23" s="400">
        <v>0</v>
      </c>
      <c r="V23" s="400">
        <v>0</v>
      </c>
      <c r="W23" s="400">
        <v>0</v>
      </c>
      <c r="X23" s="400">
        <v>0</v>
      </c>
      <c r="Y23" s="400">
        <v>0</v>
      </c>
      <c r="Z23" s="400">
        <v>0</v>
      </c>
      <c r="AA23" s="400">
        <v>0</v>
      </c>
      <c r="AB23" s="400">
        <v>1</v>
      </c>
      <c r="AC23" s="400">
        <v>0</v>
      </c>
      <c r="AD23" s="400">
        <v>0</v>
      </c>
      <c r="AE23" s="400">
        <v>0</v>
      </c>
      <c r="AF23" s="400">
        <v>0</v>
      </c>
      <c r="AG23" s="400">
        <v>0</v>
      </c>
      <c r="AH23" s="400">
        <v>0</v>
      </c>
      <c r="AI23" s="400">
        <v>0</v>
      </c>
      <c r="AJ23" s="400">
        <v>0</v>
      </c>
      <c r="AK23" s="401"/>
      <c r="AL23" s="400">
        <f t="shared" si="2"/>
        <v>3.3333333333333333E-2</v>
      </c>
    </row>
    <row r="24" spans="1:38" s="396" customFormat="1" ht="58.5" customHeight="1">
      <c r="A24" s="397">
        <v>14</v>
      </c>
      <c r="B24" s="398" t="s">
        <v>18</v>
      </c>
      <c r="C24" s="399" t="s">
        <v>186</v>
      </c>
      <c r="D24" s="399"/>
      <c r="E24" s="399"/>
      <c r="F24" s="399"/>
      <c r="G24" s="400">
        <v>1</v>
      </c>
      <c r="H24" s="400">
        <v>1</v>
      </c>
      <c r="I24" s="400">
        <v>1</v>
      </c>
      <c r="J24" s="400">
        <v>1</v>
      </c>
      <c r="K24" s="400">
        <v>1</v>
      </c>
      <c r="L24" s="400">
        <v>1</v>
      </c>
      <c r="M24" s="400">
        <v>1</v>
      </c>
      <c r="N24" s="400">
        <v>1</v>
      </c>
      <c r="O24" s="400">
        <v>1</v>
      </c>
      <c r="P24" s="400">
        <v>1</v>
      </c>
      <c r="Q24" s="400">
        <v>1</v>
      </c>
      <c r="R24" s="400">
        <v>1</v>
      </c>
      <c r="S24" s="400">
        <v>1</v>
      </c>
      <c r="T24" s="400">
        <v>1</v>
      </c>
      <c r="U24" s="400">
        <v>1</v>
      </c>
      <c r="V24" s="400">
        <v>1</v>
      </c>
      <c r="W24" s="400">
        <v>1</v>
      </c>
      <c r="X24" s="400">
        <v>1</v>
      </c>
      <c r="Y24" s="400">
        <v>1</v>
      </c>
      <c r="Z24" s="400">
        <v>1</v>
      </c>
      <c r="AA24" s="400">
        <v>1</v>
      </c>
      <c r="AB24" s="400">
        <v>0</v>
      </c>
      <c r="AC24" s="400">
        <v>1</v>
      </c>
      <c r="AD24" s="400">
        <v>1</v>
      </c>
      <c r="AE24" s="400">
        <v>1</v>
      </c>
      <c r="AF24" s="400">
        <v>1</v>
      </c>
      <c r="AG24" s="400">
        <v>1</v>
      </c>
      <c r="AH24" s="400">
        <v>1</v>
      </c>
      <c r="AI24" s="400">
        <v>1</v>
      </c>
      <c r="AJ24" s="400">
        <v>1</v>
      </c>
      <c r="AK24" s="401"/>
      <c r="AL24" s="400">
        <f t="shared" si="2"/>
        <v>0.96666666666666667</v>
      </c>
    </row>
    <row r="25" spans="1:38" s="396" customFormat="1" ht="58.5" customHeight="1">
      <c r="A25" s="397">
        <v>15</v>
      </c>
      <c r="B25" s="398" t="s">
        <v>56</v>
      </c>
      <c r="C25" s="399" t="s">
        <v>188</v>
      </c>
      <c r="D25" s="399"/>
      <c r="E25" s="399"/>
      <c r="F25" s="399"/>
      <c r="G25" s="400">
        <v>0</v>
      </c>
      <c r="H25" s="400">
        <v>0</v>
      </c>
      <c r="I25" s="400">
        <v>0</v>
      </c>
      <c r="J25" s="400">
        <v>0</v>
      </c>
      <c r="K25" s="400">
        <v>0</v>
      </c>
      <c r="L25" s="400">
        <v>0</v>
      </c>
      <c r="M25" s="400">
        <v>0</v>
      </c>
      <c r="N25" s="400">
        <v>1</v>
      </c>
      <c r="O25" s="400">
        <v>1</v>
      </c>
      <c r="P25" s="400">
        <v>1</v>
      </c>
      <c r="Q25" s="400">
        <v>1</v>
      </c>
      <c r="R25" s="400">
        <v>1</v>
      </c>
      <c r="S25" s="400">
        <v>1</v>
      </c>
      <c r="T25" s="400">
        <v>1</v>
      </c>
      <c r="U25" s="400">
        <v>1</v>
      </c>
      <c r="V25" s="400">
        <v>1</v>
      </c>
      <c r="W25" s="400">
        <v>1</v>
      </c>
      <c r="X25" s="400">
        <v>1</v>
      </c>
      <c r="Y25" s="400">
        <v>0</v>
      </c>
      <c r="Z25" s="400">
        <v>0</v>
      </c>
      <c r="AA25" s="400">
        <v>0</v>
      </c>
      <c r="AB25" s="400">
        <v>0</v>
      </c>
      <c r="AC25" s="400">
        <v>0</v>
      </c>
      <c r="AD25" s="400">
        <v>0</v>
      </c>
      <c r="AE25" s="400">
        <v>1</v>
      </c>
      <c r="AF25" s="400">
        <v>0</v>
      </c>
      <c r="AG25" s="400">
        <v>1</v>
      </c>
      <c r="AH25" s="400">
        <v>1</v>
      </c>
      <c r="AI25" s="400">
        <v>1</v>
      </c>
      <c r="AJ25" s="400">
        <v>1</v>
      </c>
      <c r="AK25" s="401"/>
      <c r="AL25" s="400">
        <f t="shared" si="2"/>
        <v>0.53333333333333333</v>
      </c>
    </row>
    <row r="26" spans="1:38" s="396" customFormat="1" ht="58.5" customHeight="1">
      <c r="A26" s="397">
        <v>16</v>
      </c>
      <c r="B26" s="398" t="s">
        <v>281</v>
      </c>
      <c r="C26" s="399" t="s">
        <v>190</v>
      </c>
      <c r="D26" s="399"/>
      <c r="E26" s="399"/>
      <c r="F26" s="399"/>
      <c r="G26" s="400">
        <v>0</v>
      </c>
      <c r="H26" s="400">
        <v>0</v>
      </c>
      <c r="I26" s="400">
        <v>0</v>
      </c>
      <c r="J26" s="400">
        <v>0</v>
      </c>
      <c r="K26" s="400">
        <v>0</v>
      </c>
      <c r="L26" s="400">
        <v>0</v>
      </c>
      <c r="M26" s="400">
        <v>0</v>
      </c>
      <c r="N26" s="400">
        <v>0</v>
      </c>
      <c r="O26" s="400">
        <v>0</v>
      </c>
      <c r="P26" s="400">
        <v>0</v>
      </c>
      <c r="Q26" s="400">
        <v>0</v>
      </c>
      <c r="R26" s="400">
        <v>0</v>
      </c>
      <c r="S26" s="400">
        <v>0</v>
      </c>
      <c r="T26" s="400">
        <v>0</v>
      </c>
      <c r="U26" s="400">
        <v>0</v>
      </c>
      <c r="V26" s="400">
        <v>0</v>
      </c>
      <c r="W26" s="400">
        <v>0</v>
      </c>
      <c r="X26" s="400">
        <v>0</v>
      </c>
      <c r="Y26" s="400">
        <v>0</v>
      </c>
      <c r="Z26" s="400">
        <v>0</v>
      </c>
      <c r="AA26" s="400">
        <v>0</v>
      </c>
      <c r="AB26" s="400">
        <v>1</v>
      </c>
      <c r="AC26" s="400">
        <v>0</v>
      </c>
      <c r="AD26" s="400">
        <v>0</v>
      </c>
      <c r="AE26" s="400">
        <v>0</v>
      </c>
      <c r="AF26" s="400">
        <v>0</v>
      </c>
      <c r="AG26" s="400">
        <v>0</v>
      </c>
      <c r="AH26" s="400">
        <v>0</v>
      </c>
      <c r="AI26" s="400">
        <v>0</v>
      </c>
      <c r="AJ26" s="400">
        <v>0</v>
      </c>
      <c r="AK26" s="401"/>
      <c r="AL26" s="400">
        <f t="shared" si="2"/>
        <v>3.3333333333333333E-2</v>
      </c>
    </row>
    <row r="27" spans="1:38" s="396" customFormat="1" ht="58.5" customHeight="1">
      <c r="A27" s="397">
        <v>17</v>
      </c>
      <c r="B27" s="398" t="s">
        <v>282</v>
      </c>
      <c r="C27" s="399"/>
      <c r="D27" s="399"/>
      <c r="E27" s="399"/>
      <c r="F27" s="399"/>
      <c r="G27" s="400">
        <v>1</v>
      </c>
      <c r="H27" s="400">
        <v>1</v>
      </c>
      <c r="I27" s="400">
        <v>1</v>
      </c>
      <c r="J27" s="400">
        <v>1</v>
      </c>
      <c r="K27" s="400">
        <v>1</v>
      </c>
      <c r="L27" s="400">
        <v>1</v>
      </c>
      <c r="M27" s="400">
        <v>1</v>
      </c>
      <c r="N27" s="400">
        <v>1</v>
      </c>
      <c r="O27" s="400">
        <v>1</v>
      </c>
      <c r="P27" s="400">
        <v>1</v>
      </c>
      <c r="Q27" s="400">
        <v>1</v>
      </c>
      <c r="R27" s="400">
        <v>1</v>
      </c>
      <c r="S27" s="400">
        <v>1</v>
      </c>
      <c r="T27" s="400">
        <v>1</v>
      </c>
      <c r="U27" s="400">
        <v>1</v>
      </c>
      <c r="V27" s="400">
        <v>1</v>
      </c>
      <c r="W27" s="400">
        <v>1</v>
      </c>
      <c r="X27" s="400">
        <v>1</v>
      </c>
      <c r="Y27" s="400">
        <v>1</v>
      </c>
      <c r="Z27" s="400">
        <v>1</v>
      </c>
      <c r="AA27" s="400">
        <v>1</v>
      </c>
      <c r="AB27" s="400">
        <v>0</v>
      </c>
      <c r="AC27" s="400">
        <v>1</v>
      </c>
      <c r="AD27" s="400">
        <v>1</v>
      </c>
      <c r="AE27" s="400">
        <v>1</v>
      </c>
      <c r="AF27" s="400">
        <v>1</v>
      </c>
      <c r="AG27" s="400">
        <v>1</v>
      </c>
      <c r="AH27" s="400">
        <v>1</v>
      </c>
      <c r="AI27" s="400">
        <v>0</v>
      </c>
      <c r="AJ27" s="400">
        <v>0</v>
      </c>
      <c r="AK27" s="401"/>
      <c r="AL27" s="400">
        <f t="shared" si="2"/>
        <v>0.9</v>
      </c>
    </row>
    <row r="28" spans="1:38" s="396" customFormat="1" ht="58.5" customHeight="1">
      <c r="A28" s="397">
        <v>18</v>
      </c>
      <c r="B28" s="398" t="s">
        <v>283</v>
      </c>
      <c r="C28" s="399" t="s">
        <v>194</v>
      </c>
      <c r="D28" s="399"/>
      <c r="E28" s="399"/>
      <c r="F28" s="399"/>
      <c r="G28" s="400">
        <v>0</v>
      </c>
      <c r="H28" s="400">
        <v>0</v>
      </c>
      <c r="I28" s="400">
        <v>0</v>
      </c>
      <c r="J28" s="400">
        <v>0</v>
      </c>
      <c r="K28" s="400">
        <v>0</v>
      </c>
      <c r="L28" s="400">
        <v>0</v>
      </c>
      <c r="M28" s="400">
        <v>0</v>
      </c>
      <c r="N28" s="400">
        <v>0</v>
      </c>
      <c r="O28" s="400">
        <v>0</v>
      </c>
      <c r="P28" s="400">
        <v>0</v>
      </c>
      <c r="Q28" s="400">
        <v>0</v>
      </c>
      <c r="R28" s="400">
        <v>0</v>
      </c>
      <c r="S28" s="400">
        <v>0</v>
      </c>
      <c r="T28" s="400">
        <v>0</v>
      </c>
      <c r="U28" s="400">
        <v>0</v>
      </c>
      <c r="V28" s="400">
        <v>0</v>
      </c>
      <c r="W28" s="400">
        <v>0</v>
      </c>
      <c r="X28" s="400">
        <v>0</v>
      </c>
      <c r="Y28" s="400">
        <v>0</v>
      </c>
      <c r="Z28" s="400">
        <v>0</v>
      </c>
      <c r="AA28" s="400">
        <v>0</v>
      </c>
      <c r="AB28" s="400">
        <v>0</v>
      </c>
      <c r="AC28" s="400">
        <v>0</v>
      </c>
      <c r="AD28" s="400">
        <v>0</v>
      </c>
      <c r="AE28" s="400">
        <v>0</v>
      </c>
      <c r="AF28" s="400">
        <v>0</v>
      </c>
      <c r="AG28" s="400">
        <v>0</v>
      </c>
      <c r="AH28" s="400">
        <v>0</v>
      </c>
      <c r="AI28" s="400">
        <v>0</v>
      </c>
      <c r="AJ28" s="400">
        <v>0</v>
      </c>
      <c r="AK28" s="401"/>
      <c r="AL28" s="400">
        <f t="shared" si="2"/>
        <v>0</v>
      </c>
    </row>
    <row r="29" spans="1:38" s="396" customFormat="1" ht="58.5" customHeight="1">
      <c r="A29" s="397">
        <v>19</v>
      </c>
      <c r="B29" s="398" t="s">
        <v>55</v>
      </c>
      <c r="C29" s="399" t="s">
        <v>284</v>
      </c>
      <c r="D29" s="399"/>
      <c r="E29" s="399"/>
      <c r="F29" s="399"/>
      <c r="G29" s="400">
        <v>0</v>
      </c>
      <c r="H29" s="400">
        <v>0</v>
      </c>
      <c r="I29" s="400">
        <v>0</v>
      </c>
      <c r="J29" s="400">
        <v>0</v>
      </c>
      <c r="K29" s="400">
        <v>0</v>
      </c>
      <c r="L29" s="400">
        <v>0</v>
      </c>
      <c r="M29" s="400">
        <v>1</v>
      </c>
      <c r="N29" s="400">
        <v>1</v>
      </c>
      <c r="O29" s="400">
        <v>1</v>
      </c>
      <c r="P29" s="400">
        <v>1</v>
      </c>
      <c r="Q29" s="400">
        <v>1</v>
      </c>
      <c r="R29" s="400">
        <v>1</v>
      </c>
      <c r="S29" s="400">
        <v>1</v>
      </c>
      <c r="T29" s="400">
        <v>1</v>
      </c>
      <c r="U29" s="400">
        <v>1</v>
      </c>
      <c r="V29" s="400">
        <v>1</v>
      </c>
      <c r="W29" s="400">
        <v>1</v>
      </c>
      <c r="X29" s="400">
        <v>1</v>
      </c>
      <c r="Y29" s="400">
        <v>0</v>
      </c>
      <c r="Z29" s="400">
        <v>1</v>
      </c>
      <c r="AA29" s="400">
        <v>1</v>
      </c>
      <c r="AB29" s="400">
        <v>0</v>
      </c>
      <c r="AC29" s="400">
        <v>1</v>
      </c>
      <c r="AD29" s="400">
        <v>1</v>
      </c>
      <c r="AE29" s="400">
        <v>1</v>
      </c>
      <c r="AF29" s="400">
        <v>0</v>
      </c>
      <c r="AG29" s="400">
        <v>1</v>
      </c>
      <c r="AH29" s="400">
        <v>1</v>
      </c>
      <c r="AI29" s="400">
        <v>1</v>
      </c>
      <c r="AJ29" s="400">
        <v>1</v>
      </c>
      <c r="AK29" s="401"/>
      <c r="AL29" s="400">
        <f t="shared" si="2"/>
        <v>0.7</v>
      </c>
    </row>
    <row r="30" spans="1:38" s="396" customFormat="1" ht="58.5" customHeight="1">
      <c r="A30" s="397">
        <v>20</v>
      </c>
      <c r="B30" s="398" t="s">
        <v>285</v>
      </c>
      <c r="C30" s="399" t="s">
        <v>197</v>
      </c>
      <c r="D30" s="399"/>
      <c r="E30" s="399"/>
      <c r="F30" s="399"/>
      <c r="G30" s="400">
        <v>2</v>
      </c>
      <c r="H30" s="400">
        <v>2</v>
      </c>
      <c r="I30" s="400">
        <v>2</v>
      </c>
      <c r="J30" s="400">
        <v>2</v>
      </c>
      <c r="K30" s="400">
        <v>1</v>
      </c>
      <c r="L30" s="400">
        <v>1</v>
      </c>
      <c r="M30" s="400">
        <v>1</v>
      </c>
      <c r="N30" s="400">
        <v>1</v>
      </c>
      <c r="O30" s="400">
        <v>1</v>
      </c>
      <c r="P30" s="400">
        <v>1</v>
      </c>
      <c r="Q30" s="400">
        <v>1</v>
      </c>
      <c r="R30" s="400">
        <v>1</v>
      </c>
      <c r="S30" s="400">
        <v>1</v>
      </c>
      <c r="T30" s="400">
        <v>1</v>
      </c>
      <c r="U30" s="400">
        <v>1</v>
      </c>
      <c r="V30" s="400">
        <v>1</v>
      </c>
      <c r="W30" s="400">
        <v>1</v>
      </c>
      <c r="X30" s="400">
        <v>1</v>
      </c>
      <c r="Y30" s="400">
        <v>1</v>
      </c>
      <c r="Z30" s="400">
        <v>1</v>
      </c>
      <c r="AA30" s="400">
        <v>0</v>
      </c>
      <c r="AB30" s="400">
        <v>0</v>
      </c>
      <c r="AC30" s="400">
        <v>1</v>
      </c>
      <c r="AD30" s="400">
        <v>1</v>
      </c>
      <c r="AE30" s="400">
        <v>1</v>
      </c>
      <c r="AF30" s="400">
        <v>1</v>
      </c>
      <c r="AG30" s="400">
        <v>1</v>
      </c>
      <c r="AH30" s="400">
        <v>1</v>
      </c>
      <c r="AI30" s="400">
        <v>1</v>
      </c>
      <c r="AJ30" s="400">
        <v>1</v>
      </c>
      <c r="AK30" s="401"/>
      <c r="AL30" s="400">
        <f t="shared" si="2"/>
        <v>1.0666666666666667</v>
      </c>
    </row>
    <row r="31" spans="1:38" s="396" customFormat="1" ht="58.5" customHeight="1">
      <c r="A31" s="397">
        <v>21</v>
      </c>
      <c r="B31" s="398" t="s">
        <v>286</v>
      </c>
      <c r="C31" s="399" t="s">
        <v>217</v>
      </c>
      <c r="D31" s="399"/>
      <c r="E31" s="399"/>
      <c r="F31" s="399"/>
      <c r="G31" s="400">
        <v>0</v>
      </c>
      <c r="H31" s="400">
        <v>0</v>
      </c>
      <c r="I31" s="400">
        <v>0</v>
      </c>
      <c r="J31" s="400">
        <v>0</v>
      </c>
      <c r="K31" s="400">
        <v>0</v>
      </c>
      <c r="L31" s="400">
        <v>0</v>
      </c>
      <c r="M31" s="400">
        <v>0</v>
      </c>
      <c r="N31" s="400">
        <v>0</v>
      </c>
      <c r="O31" s="400">
        <v>0</v>
      </c>
      <c r="P31" s="400">
        <v>0</v>
      </c>
      <c r="Q31" s="400">
        <v>0</v>
      </c>
      <c r="R31" s="400">
        <v>0</v>
      </c>
      <c r="S31" s="400">
        <v>0</v>
      </c>
      <c r="T31" s="400">
        <v>0</v>
      </c>
      <c r="U31" s="400">
        <v>0</v>
      </c>
      <c r="V31" s="400">
        <v>0</v>
      </c>
      <c r="W31" s="400">
        <v>0</v>
      </c>
      <c r="X31" s="400">
        <v>0</v>
      </c>
      <c r="Y31" s="400">
        <v>0</v>
      </c>
      <c r="Z31" s="400">
        <v>0</v>
      </c>
      <c r="AA31" s="400">
        <v>1</v>
      </c>
      <c r="AB31" s="400">
        <v>0</v>
      </c>
      <c r="AC31" s="400">
        <v>0</v>
      </c>
      <c r="AD31" s="400">
        <v>0</v>
      </c>
      <c r="AE31" s="400">
        <v>0</v>
      </c>
      <c r="AF31" s="400">
        <v>0</v>
      </c>
      <c r="AG31" s="400">
        <v>0</v>
      </c>
      <c r="AH31" s="400">
        <v>0</v>
      </c>
      <c r="AI31" s="400">
        <v>0</v>
      </c>
      <c r="AJ31" s="400">
        <v>0</v>
      </c>
      <c r="AK31" s="401"/>
      <c r="AL31" s="400">
        <f t="shared" si="2"/>
        <v>3.3333333333333333E-2</v>
      </c>
    </row>
    <row r="32" spans="1:38" s="396" customFormat="1" ht="58.5" customHeight="1">
      <c r="A32" s="397">
        <v>22</v>
      </c>
      <c r="B32" s="398" t="s">
        <v>287</v>
      </c>
      <c r="C32" s="399" t="s">
        <v>219</v>
      </c>
      <c r="D32" s="399"/>
      <c r="E32" s="399"/>
      <c r="F32" s="399"/>
      <c r="G32" s="400">
        <v>0</v>
      </c>
      <c r="H32" s="400">
        <v>0</v>
      </c>
      <c r="I32" s="400">
        <v>0</v>
      </c>
      <c r="J32" s="400">
        <v>0</v>
      </c>
      <c r="K32" s="400">
        <v>0</v>
      </c>
      <c r="L32" s="400">
        <v>0</v>
      </c>
      <c r="M32" s="400">
        <v>0</v>
      </c>
      <c r="N32" s="400">
        <v>0</v>
      </c>
      <c r="O32" s="400">
        <v>0</v>
      </c>
      <c r="P32" s="400">
        <v>0</v>
      </c>
      <c r="Q32" s="400">
        <v>0</v>
      </c>
      <c r="R32" s="400">
        <v>0</v>
      </c>
      <c r="S32" s="400">
        <v>0</v>
      </c>
      <c r="T32" s="400">
        <v>0</v>
      </c>
      <c r="U32" s="400">
        <v>0</v>
      </c>
      <c r="V32" s="400">
        <v>0</v>
      </c>
      <c r="W32" s="400">
        <v>0</v>
      </c>
      <c r="X32" s="400">
        <v>0</v>
      </c>
      <c r="Y32" s="400">
        <v>0</v>
      </c>
      <c r="Z32" s="400">
        <v>0</v>
      </c>
      <c r="AA32" s="400">
        <v>0</v>
      </c>
      <c r="AB32" s="400">
        <v>0</v>
      </c>
      <c r="AC32" s="400">
        <v>0</v>
      </c>
      <c r="AD32" s="400">
        <v>0</v>
      </c>
      <c r="AE32" s="400">
        <v>0</v>
      </c>
      <c r="AF32" s="400">
        <v>0</v>
      </c>
      <c r="AG32" s="400">
        <v>0</v>
      </c>
      <c r="AH32" s="400">
        <v>0</v>
      </c>
      <c r="AI32" s="400">
        <v>0</v>
      </c>
      <c r="AJ32" s="400">
        <v>0</v>
      </c>
      <c r="AK32" s="401"/>
      <c r="AL32" s="400">
        <f t="shared" si="2"/>
        <v>0</v>
      </c>
    </row>
    <row r="33" spans="1:38" s="396" customFormat="1" ht="58.5" customHeight="1">
      <c r="A33" s="397">
        <v>23</v>
      </c>
      <c r="B33" s="398" t="s">
        <v>288</v>
      </c>
      <c r="C33" s="399" t="s">
        <v>289</v>
      </c>
      <c r="D33" s="399"/>
      <c r="E33" s="399"/>
      <c r="F33" s="399"/>
      <c r="G33" s="400">
        <v>0</v>
      </c>
      <c r="H33" s="400">
        <v>0</v>
      </c>
      <c r="I33" s="400">
        <v>0</v>
      </c>
      <c r="J33" s="400">
        <v>0</v>
      </c>
      <c r="K33" s="400">
        <v>0</v>
      </c>
      <c r="L33" s="400">
        <v>0</v>
      </c>
      <c r="M33" s="400">
        <v>0</v>
      </c>
      <c r="N33" s="400">
        <v>0</v>
      </c>
      <c r="O33" s="400">
        <v>0</v>
      </c>
      <c r="P33" s="400">
        <v>0</v>
      </c>
      <c r="Q33" s="400">
        <v>0</v>
      </c>
      <c r="R33" s="400">
        <v>0</v>
      </c>
      <c r="S33" s="400">
        <v>0</v>
      </c>
      <c r="T33" s="400">
        <v>0</v>
      </c>
      <c r="U33" s="400">
        <v>0</v>
      </c>
      <c r="V33" s="400">
        <v>0</v>
      </c>
      <c r="W33" s="400">
        <v>0</v>
      </c>
      <c r="X33" s="400">
        <v>0</v>
      </c>
      <c r="Y33" s="400">
        <v>0</v>
      </c>
      <c r="Z33" s="400">
        <v>0</v>
      </c>
      <c r="AA33" s="400">
        <v>0</v>
      </c>
      <c r="AB33" s="400">
        <v>0</v>
      </c>
      <c r="AC33" s="400">
        <v>0</v>
      </c>
      <c r="AD33" s="400">
        <v>0</v>
      </c>
      <c r="AE33" s="400">
        <v>0</v>
      </c>
      <c r="AF33" s="400">
        <v>0</v>
      </c>
      <c r="AG33" s="400">
        <v>0</v>
      </c>
      <c r="AH33" s="400">
        <v>0</v>
      </c>
      <c r="AI33" s="400">
        <v>0</v>
      </c>
      <c r="AJ33" s="400">
        <v>0</v>
      </c>
      <c r="AK33" s="401"/>
      <c r="AL33" s="400">
        <f t="shared" si="2"/>
        <v>0</v>
      </c>
    </row>
    <row r="34" spans="1:38" s="396" customFormat="1" ht="58.5" customHeight="1">
      <c r="A34" s="397">
        <v>24</v>
      </c>
      <c r="B34" s="398" t="s">
        <v>290</v>
      </c>
      <c r="C34" s="399" t="s">
        <v>231</v>
      </c>
      <c r="D34" s="399"/>
      <c r="E34" s="399"/>
      <c r="F34" s="399"/>
      <c r="G34" s="400">
        <v>1</v>
      </c>
      <c r="H34" s="400">
        <v>1</v>
      </c>
      <c r="I34" s="400">
        <v>1</v>
      </c>
      <c r="J34" s="400">
        <v>1</v>
      </c>
      <c r="K34" s="400">
        <v>1</v>
      </c>
      <c r="L34" s="400">
        <v>1</v>
      </c>
      <c r="M34" s="400">
        <v>1</v>
      </c>
      <c r="N34" s="400">
        <v>1</v>
      </c>
      <c r="O34" s="400">
        <v>1</v>
      </c>
      <c r="P34" s="400">
        <v>1</v>
      </c>
      <c r="Q34" s="400">
        <v>1</v>
      </c>
      <c r="R34" s="400">
        <v>1</v>
      </c>
      <c r="S34" s="400">
        <v>1</v>
      </c>
      <c r="T34" s="400">
        <v>1</v>
      </c>
      <c r="U34" s="400">
        <v>1</v>
      </c>
      <c r="V34" s="400">
        <v>1</v>
      </c>
      <c r="W34" s="400">
        <v>1</v>
      </c>
      <c r="X34" s="400">
        <v>1</v>
      </c>
      <c r="Y34" s="400">
        <v>0</v>
      </c>
      <c r="Z34" s="400">
        <v>1</v>
      </c>
      <c r="AA34" s="400">
        <v>0</v>
      </c>
      <c r="AB34" s="400">
        <v>0</v>
      </c>
      <c r="AC34" s="400">
        <v>0</v>
      </c>
      <c r="AD34" s="400">
        <v>0</v>
      </c>
      <c r="AE34" s="400">
        <v>0</v>
      </c>
      <c r="AF34" s="400">
        <v>0</v>
      </c>
      <c r="AG34" s="400">
        <v>0</v>
      </c>
      <c r="AH34" s="400">
        <v>0</v>
      </c>
      <c r="AI34" s="400">
        <v>0</v>
      </c>
      <c r="AJ34" s="400">
        <v>0</v>
      </c>
      <c r="AK34" s="401"/>
      <c r="AL34" s="400">
        <f t="shared" si="2"/>
        <v>0.6333333333333333</v>
      </c>
    </row>
    <row r="35" spans="1:38" s="396" customFormat="1" ht="58.5" customHeight="1">
      <c r="A35" s="397">
        <v>25</v>
      </c>
      <c r="B35" s="398" t="s">
        <v>291</v>
      </c>
      <c r="C35" s="399" t="s">
        <v>87</v>
      </c>
      <c r="D35" s="399"/>
      <c r="E35" s="399"/>
      <c r="F35" s="399"/>
      <c r="G35" s="400">
        <v>2</v>
      </c>
      <c r="H35" s="400">
        <v>2</v>
      </c>
      <c r="I35" s="400">
        <v>2</v>
      </c>
      <c r="J35" s="400">
        <v>2</v>
      </c>
      <c r="K35" s="400">
        <v>2</v>
      </c>
      <c r="L35" s="400">
        <v>2</v>
      </c>
      <c r="M35" s="400">
        <v>2</v>
      </c>
      <c r="N35" s="400">
        <v>2</v>
      </c>
      <c r="O35" s="400">
        <v>2</v>
      </c>
      <c r="P35" s="400">
        <v>2</v>
      </c>
      <c r="Q35" s="400">
        <v>2</v>
      </c>
      <c r="R35" s="400">
        <v>2</v>
      </c>
      <c r="S35" s="400">
        <v>2</v>
      </c>
      <c r="T35" s="400">
        <v>2</v>
      </c>
      <c r="U35" s="400">
        <v>2</v>
      </c>
      <c r="V35" s="400">
        <v>2</v>
      </c>
      <c r="W35" s="400">
        <v>2</v>
      </c>
      <c r="X35" s="400">
        <v>2</v>
      </c>
      <c r="Y35" s="400">
        <v>2</v>
      </c>
      <c r="Z35" s="400">
        <v>2</v>
      </c>
      <c r="AA35" s="400">
        <v>2</v>
      </c>
      <c r="AB35" s="400">
        <v>2</v>
      </c>
      <c r="AC35" s="400">
        <v>2</v>
      </c>
      <c r="AD35" s="400">
        <v>2</v>
      </c>
      <c r="AE35" s="400">
        <v>2</v>
      </c>
      <c r="AF35" s="400">
        <v>2</v>
      </c>
      <c r="AG35" s="400">
        <v>2</v>
      </c>
      <c r="AH35" s="400">
        <v>2</v>
      </c>
      <c r="AI35" s="400">
        <v>2</v>
      </c>
      <c r="AJ35" s="400">
        <v>2</v>
      </c>
      <c r="AK35" s="401"/>
      <c r="AL35" s="400">
        <f t="shared" si="2"/>
        <v>2</v>
      </c>
    </row>
    <row r="36" spans="1:38" s="409" customFormat="1" ht="63.75" customHeight="1">
      <c r="A36" s="404"/>
      <c r="B36" s="405"/>
      <c r="C36" s="406"/>
      <c r="D36" s="406"/>
      <c r="E36" s="406"/>
      <c r="F36" s="407" t="str">
        <f>CONCATENATE("TOTAL"," ","For"," ",B10)</f>
        <v>TOTAL For SECTION-B</v>
      </c>
      <c r="G36" s="408">
        <f>SUBTOTAL(109,G11:G35)</f>
        <v>172</v>
      </c>
      <c r="H36" s="408">
        <f>SUBTOTAL(109,H11:H35)</f>
        <v>140</v>
      </c>
      <c r="I36" s="408">
        <f t="shared" ref="I36:AJ36" si="3">SUBTOTAL(109,I11:I35)</f>
        <v>175</v>
      </c>
      <c r="J36" s="408">
        <f t="shared" si="3"/>
        <v>97</v>
      </c>
      <c r="K36" s="408">
        <f t="shared" si="3"/>
        <v>26</v>
      </c>
      <c r="L36" s="408">
        <f t="shared" si="3"/>
        <v>171</v>
      </c>
      <c r="M36" s="408">
        <f t="shared" si="3"/>
        <v>172</v>
      </c>
      <c r="N36" s="408">
        <f t="shared" si="3"/>
        <v>192</v>
      </c>
      <c r="O36" s="408">
        <f t="shared" si="3"/>
        <v>192</v>
      </c>
      <c r="P36" s="408">
        <f t="shared" si="3"/>
        <v>191</v>
      </c>
      <c r="Q36" s="408">
        <f t="shared" si="3"/>
        <v>191</v>
      </c>
      <c r="R36" s="408">
        <f t="shared" si="3"/>
        <v>191</v>
      </c>
      <c r="S36" s="408">
        <f t="shared" si="3"/>
        <v>191</v>
      </c>
      <c r="T36" s="408">
        <f t="shared" si="3"/>
        <v>204</v>
      </c>
      <c r="U36" s="408">
        <f t="shared" si="3"/>
        <v>203</v>
      </c>
      <c r="V36" s="408">
        <f t="shared" si="3"/>
        <v>203</v>
      </c>
      <c r="W36" s="408">
        <f t="shared" si="3"/>
        <v>180</v>
      </c>
      <c r="X36" s="408">
        <f t="shared" si="3"/>
        <v>192</v>
      </c>
      <c r="Y36" s="408">
        <f t="shared" si="3"/>
        <v>25</v>
      </c>
      <c r="Z36" s="408">
        <f t="shared" si="3"/>
        <v>190</v>
      </c>
      <c r="AA36" s="408">
        <f t="shared" si="3"/>
        <v>47</v>
      </c>
      <c r="AB36" s="408">
        <f t="shared" si="3"/>
        <v>28</v>
      </c>
      <c r="AC36" s="408">
        <f t="shared" si="3"/>
        <v>157</v>
      </c>
      <c r="AD36" s="408">
        <f t="shared" si="3"/>
        <v>157</v>
      </c>
      <c r="AE36" s="408">
        <f t="shared" si="3"/>
        <v>172</v>
      </c>
      <c r="AF36" s="408">
        <f t="shared" si="3"/>
        <v>28</v>
      </c>
      <c r="AG36" s="408">
        <f t="shared" si="3"/>
        <v>168</v>
      </c>
      <c r="AH36" s="408">
        <f t="shared" si="3"/>
        <v>144</v>
      </c>
      <c r="AI36" s="408">
        <f t="shared" si="3"/>
        <v>129</v>
      </c>
      <c r="AJ36" s="408">
        <f t="shared" si="3"/>
        <v>127</v>
      </c>
      <c r="AK36" s="408"/>
      <c r="AL36" s="400"/>
    </row>
    <row r="37" spans="1:38" s="396" customFormat="1" ht="58.5" customHeight="1">
      <c r="A37" s="393"/>
      <c r="B37" s="394" t="s">
        <v>88</v>
      </c>
      <c r="C37" s="395"/>
      <c r="D37" s="395"/>
      <c r="E37" s="395"/>
      <c r="F37" s="395"/>
      <c r="G37" s="393" t="s">
        <v>178</v>
      </c>
      <c r="H37" s="393" t="s">
        <v>273</v>
      </c>
      <c r="I37" s="393" t="s">
        <v>273</v>
      </c>
      <c r="J37" s="393" t="s">
        <v>273</v>
      </c>
      <c r="K37" s="393" t="s">
        <v>273</v>
      </c>
      <c r="L37" s="393" t="s">
        <v>273</v>
      </c>
      <c r="M37" s="393" t="s">
        <v>273</v>
      </c>
      <c r="N37" s="393" t="s">
        <v>273</v>
      </c>
      <c r="O37" s="393" t="s">
        <v>273</v>
      </c>
      <c r="P37" s="393" t="s">
        <v>273</v>
      </c>
      <c r="Q37" s="393" t="s">
        <v>273</v>
      </c>
      <c r="R37" s="393" t="s">
        <v>273</v>
      </c>
      <c r="S37" s="393" t="s">
        <v>273</v>
      </c>
      <c r="T37" s="393" t="s">
        <v>273</v>
      </c>
      <c r="U37" s="393" t="s">
        <v>273</v>
      </c>
      <c r="V37" s="393" t="s">
        <v>273</v>
      </c>
      <c r="W37" s="393" t="s">
        <v>273</v>
      </c>
      <c r="X37" s="393" t="s">
        <v>273</v>
      </c>
      <c r="Y37" s="393" t="s">
        <v>273</v>
      </c>
      <c r="Z37" s="393" t="s">
        <v>273</v>
      </c>
      <c r="AA37" s="393" t="s">
        <v>273</v>
      </c>
      <c r="AB37" s="393" t="s">
        <v>273</v>
      </c>
      <c r="AC37" s="393" t="s">
        <v>273</v>
      </c>
      <c r="AD37" s="393" t="s">
        <v>273</v>
      </c>
      <c r="AE37" s="393" t="s">
        <v>273</v>
      </c>
      <c r="AF37" s="393" t="s">
        <v>273</v>
      </c>
      <c r="AG37" s="393" t="s">
        <v>273</v>
      </c>
      <c r="AH37" s="393" t="s">
        <v>273</v>
      </c>
      <c r="AI37" s="393" t="s">
        <v>273</v>
      </c>
      <c r="AJ37" s="393" t="s">
        <v>273</v>
      </c>
      <c r="AK37" s="393"/>
      <c r="AL37" s="400"/>
    </row>
    <row r="38" spans="1:38" s="396" customFormat="1" ht="58.5" customHeight="1">
      <c r="A38" s="397">
        <v>1</v>
      </c>
      <c r="B38" s="398" t="s">
        <v>17</v>
      </c>
      <c r="C38" s="399" t="s">
        <v>128</v>
      </c>
      <c r="D38" s="399"/>
      <c r="E38" s="399"/>
      <c r="F38" s="399"/>
      <c r="G38" s="400">
        <v>52</v>
      </c>
      <c r="H38" s="400">
        <v>52</v>
      </c>
      <c r="I38" s="400">
        <v>52</v>
      </c>
      <c r="J38" s="400">
        <v>52</v>
      </c>
      <c r="K38" s="400">
        <v>0</v>
      </c>
      <c r="L38" s="400">
        <v>52</v>
      </c>
      <c r="M38" s="400">
        <v>52</v>
      </c>
      <c r="N38" s="400">
        <v>55</v>
      </c>
      <c r="O38" s="400">
        <v>55</v>
      </c>
      <c r="P38" s="400">
        <v>55</v>
      </c>
      <c r="Q38" s="400">
        <v>55</v>
      </c>
      <c r="R38" s="400">
        <v>55</v>
      </c>
      <c r="S38" s="400">
        <v>55</v>
      </c>
      <c r="T38" s="400">
        <v>55</v>
      </c>
      <c r="U38" s="400">
        <v>55</v>
      </c>
      <c r="V38" s="400">
        <v>55</v>
      </c>
      <c r="W38" s="400">
        <v>55</v>
      </c>
      <c r="X38" s="400">
        <v>55</v>
      </c>
      <c r="Y38" s="400">
        <v>0</v>
      </c>
      <c r="Z38" s="400">
        <v>55</v>
      </c>
      <c r="AA38" s="400">
        <v>55</v>
      </c>
      <c r="AB38" s="400">
        <v>55</v>
      </c>
      <c r="AC38" s="400">
        <v>55</v>
      </c>
      <c r="AD38" s="400">
        <v>55</v>
      </c>
      <c r="AE38" s="400">
        <v>55</v>
      </c>
      <c r="AF38" s="400">
        <v>0</v>
      </c>
      <c r="AG38" s="400">
        <v>55</v>
      </c>
      <c r="AH38" s="400">
        <v>55</v>
      </c>
      <c r="AI38" s="400">
        <v>55</v>
      </c>
      <c r="AJ38" s="400">
        <v>55</v>
      </c>
      <c r="AK38" s="401"/>
      <c r="AL38" s="400">
        <f t="shared" ref="AL38:AL62" si="4">IFERROR((AVERAGE(F38:AJ38)),"00")</f>
        <v>48.9</v>
      </c>
    </row>
    <row r="39" spans="1:38" s="396" customFormat="1" ht="58.5" customHeight="1">
      <c r="A39" s="397">
        <v>2</v>
      </c>
      <c r="B39" s="398" t="s">
        <v>274</v>
      </c>
      <c r="C39" s="399" t="s">
        <v>201</v>
      </c>
      <c r="D39" s="399"/>
      <c r="E39" s="399"/>
      <c r="F39" s="399"/>
      <c r="G39" s="400">
        <v>23</v>
      </c>
      <c r="H39" s="400">
        <v>23</v>
      </c>
      <c r="I39" s="400">
        <v>23</v>
      </c>
      <c r="J39" s="400">
        <v>23</v>
      </c>
      <c r="K39" s="400">
        <v>0</v>
      </c>
      <c r="L39" s="400">
        <v>23</v>
      </c>
      <c r="M39" s="400">
        <v>23</v>
      </c>
      <c r="N39" s="400">
        <v>16</v>
      </c>
      <c r="O39" s="400">
        <v>16</v>
      </c>
      <c r="P39" s="400">
        <v>16</v>
      </c>
      <c r="Q39" s="400">
        <v>16</v>
      </c>
      <c r="R39" s="400">
        <v>16</v>
      </c>
      <c r="S39" s="400">
        <v>16</v>
      </c>
      <c r="T39" s="400">
        <v>16</v>
      </c>
      <c r="U39" s="400">
        <v>16</v>
      </c>
      <c r="V39" s="400">
        <v>16</v>
      </c>
      <c r="W39" s="400">
        <v>16</v>
      </c>
      <c r="X39" s="400">
        <v>16</v>
      </c>
      <c r="Y39" s="400">
        <v>0</v>
      </c>
      <c r="Z39" s="400">
        <v>16</v>
      </c>
      <c r="AA39" s="400">
        <v>16</v>
      </c>
      <c r="AB39" s="400">
        <v>16</v>
      </c>
      <c r="AC39" s="400">
        <v>16</v>
      </c>
      <c r="AD39" s="400">
        <v>16</v>
      </c>
      <c r="AE39" s="400">
        <v>16</v>
      </c>
      <c r="AF39" s="400">
        <v>0</v>
      </c>
      <c r="AG39" s="400">
        <v>16</v>
      </c>
      <c r="AH39" s="400">
        <v>16</v>
      </c>
      <c r="AI39" s="400">
        <v>16</v>
      </c>
      <c r="AJ39" s="400">
        <v>16</v>
      </c>
      <c r="AK39" s="401"/>
      <c r="AL39" s="400">
        <f t="shared" si="4"/>
        <v>15.8</v>
      </c>
    </row>
    <row r="40" spans="1:38" s="396" customFormat="1" ht="58.5" customHeight="1">
      <c r="A40" s="397">
        <v>3</v>
      </c>
      <c r="B40" s="398" t="s">
        <v>275</v>
      </c>
      <c r="C40" s="399" t="s">
        <v>129</v>
      </c>
      <c r="D40" s="399"/>
      <c r="E40" s="399"/>
      <c r="F40" s="399"/>
      <c r="G40" s="400">
        <v>36</v>
      </c>
      <c r="H40" s="400">
        <v>36</v>
      </c>
      <c r="I40" s="400">
        <v>36</v>
      </c>
      <c r="J40" s="400">
        <v>36</v>
      </c>
      <c r="K40" s="400">
        <v>0</v>
      </c>
      <c r="L40" s="400">
        <v>36</v>
      </c>
      <c r="M40" s="400">
        <v>36</v>
      </c>
      <c r="N40" s="400">
        <v>34</v>
      </c>
      <c r="O40" s="400">
        <v>34</v>
      </c>
      <c r="P40" s="400">
        <v>34</v>
      </c>
      <c r="Q40" s="400">
        <v>34</v>
      </c>
      <c r="R40" s="400">
        <v>34</v>
      </c>
      <c r="S40" s="400">
        <v>34</v>
      </c>
      <c r="T40" s="400">
        <v>34</v>
      </c>
      <c r="U40" s="400">
        <v>34</v>
      </c>
      <c r="V40" s="400">
        <v>34</v>
      </c>
      <c r="W40" s="400">
        <v>34</v>
      </c>
      <c r="X40" s="400">
        <v>34</v>
      </c>
      <c r="Y40" s="400">
        <v>0</v>
      </c>
      <c r="Z40" s="400">
        <v>34</v>
      </c>
      <c r="AA40" s="400">
        <v>34</v>
      </c>
      <c r="AB40" s="400">
        <v>34</v>
      </c>
      <c r="AC40" s="400">
        <v>34</v>
      </c>
      <c r="AD40" s="400">
        <v>34</v>
      </c>
      <c r="AE40" s="400">
        <v>34</v>
      </c>
      <c r="AF40" s="400">
        <v>0</v>
      </c>
      <c r="AG40" s="400">
        <v>34</v>
      </c>
      <c r="AH40" s="400">
        <v>34</v>
      </c>
      <c r="AI40" s="400">
        <v>34</v>
      </c>
      <c r="AJ40" s="400">
        <v>34</v>
      </c>
      <c r="AK40" s="401"/>
      <c r="AL40" s="400">
        <f t="shared" si="4"/>
        <v>31</v>
      </c>
    </row>
    <row r="41" spans="1:38" s="396" customFormat="1" ht="58.5" customHeight="1">
      <c r="A41" s="397">
        <v>4</v>
      </c>
      <c r="B41" s="398" t="s">
        <v>54</v>
      </c>
      <c r="C41" s="399" t="s">
        <v>205</v>
      </c>
      <c r="D41" s="399"/>
      <c r="E41" s="399"/>
      <c r="F41" s="399"/>
      <c r="G41" s="400">
        <v>8</v>
      </c>
      <c r="H41" s="400">
        <v>8</v>
      </c>
      <c r="I41" s="400">
        <v>8</v>
      </c>
      <c r="J41" s="400">
        <v>8</v>
      </c>
      <c r="K41" s="400">
        <v>2</v>
      </c>
      <c r="L41" s="400">
        <v>8</v>
      </c>
      <c r="M41" s="400">
        <v>8</v>
      </c>
      <c r="N41" s="400">
        <v>8</v>
      </c>
      <c r="O41" s="400">
        <v>8</v>
      </c>
      <c r="P41" s="400">
        <v>8</v>
      </c>
      <c r="Q41" s="400">
        <v>8</v>
      </c>
      <c r="R41" s="400">
        <v>8</v>
      </c>
      <c r="S41" s="400">
        <v>8</v>
      </c>
      <c r="T41" s="400">
        <v>8</v>
      </c>
      <c r="U41" s="400">
        <v>8</v>
      </c>
      <c r="V41" s="400">
        <v>8</v>
      </c>
      <c r="W41" s="400">
        <v>8</v>
      </c>
      <c r="X41" s="400">
        <v>8</v>
      </c>
      <c r="Y41" s="400">
        <v>2</v>
      </c>
      <c r="Z41" s="400">
        <v>8</v>
      </c>
      <c r="AA41" s="400">
        <v>8</v>
      </c>
      <c r="AB41" s="400">
        <v>8</v>
      </c>
      <c r="AC41" s="400">
        <v>8</v>
      </c>
      <c r="AD41" s="400">
        <v>8</v>
      </c>
      <c r="AE41" s="400">
        <v>8</v>
      </c>
      <c r="AF41" s="400">
        <v>2</v>
      </c>
      <c r="AG41" s="400">
        <v>8</v>
      </c>
      <c r="AH41" s="400">
        <v>8</v>
      </c>
      <c r="AI41" s="400">
        <v>8</v>
      </c>
      <c r="AJ41" s="400">
        <v>8</v>
      </c>
      <c r="AK41" s="401"/>
      <c r="AL41" s="400">
        <f t="shared" si="4"/>
        <v>7.4</v>
      </c>
    </row>
    <row r="42" spans="1:38" s="396" customFormat="1" ht="58.5" customHeight="1">
      <c r="A42" s="397">
        <v>5</v>
      </c>
      <c r="B42" s="398" t="s">
        <v>113</v>
      </c>
      <c r="C42" s="399" t="s">
        <v>208</v>
      </c>
      <c r="D42" s="399"/>
      <c r="E42" s="399"/>
      <c r="F42" s="399"/>
      <c r="G42" s="400">
        <v>11</v>
      </c>
      <c r="H42" s="400">
        <v>11</v>
      </c>
      <c r="I42" s="400">
        <v>11</v>
      </c>
      <c r="J42" s="400">
        <v>11</v>
      </c>
      <c r="K42" s="400">
        <v>16</v>
      </c>
      <c r="L42" s="400">
        <v>11</v>
      </c>
      <c r="M42" s="400">
        <v>11</v>
      </c>
      <c r="N42" s="400">
        <v>16</v>
      </c>
      <c r="O42" s="400">
        <v>16</v>
      </c>
      <c r="P42" s="400">
        <v>16</v>
      </c>
      <c r="Q42" s="400">
        <v>16</v>
      </c>
      <c r="R42" s="400">
        <v>16</v>
      </c>
      <c r="S42" s="400">
        <v>16</v>
      </c>
      <c r="T42" s="400">
        <v>16</v>
      </c>
      <c r="U42" s="400">
        <v>16</v>
      </c>
      <c r="V42" s="400">
        <v>16</v>
      </c>
      <c r="W42" s="400">
        <v>16</v>
      </c>
      <c r="X42" s="400">
        <v>16</v>
      </c>
      <c r="Y42" s="400">
        <v>16</v>
      </c>
      <c r="Z42" s="400">
        <v>16</v>
      </c>
      <c r="AA42" s="400">
        <v>16</v>
      </c>
      <c r="AB42" s="400">
        <v>16</v>
      </c>
      <c r="AC42" s="400">
        <v>16</v>
      </c>
      <c r="AD42" s="400">
        <v>16</v>
      </c>
      <c r="AE42" s="400">
        <v>16</v>
      </c>
      <c r="AF42" s="400">
        <v>16</v>
      </c>
      <c r="AG42" s="400">
        <v>16</v>
      </c>
      <c r="AH42" s="400">
        <v>16</v>
      </c>
      <c r="AI42" s="400">
        <v>16</v>
      </c>
      <c r="AJ42" s="400">
        <v>16</v>
      </c>
      <c r="AK42" s="401"/>
      <c r="AL42" s="400">
        <f t="shared" si="4"/>
        <v>15</v>
      </c>
    </row>
    <row r="43" spans="1:38" s="396" customFormat="1" ht="58.5" customHeight="1">
      <c r="A43" s="397">
        <v>6</v>
      </c>
      <c r="B43" s="398" t="s">
        <v>20</v>
      </c>
      <c r="C43" s="399" t="s">
        <v>131</v>
      </c>
      <c r="D43" s="399"/>
      <c r="E43" s="399"/>
      <c r="F43" s="399"/>
      <c r="G43" s="400">
        <v>1</v>
      </c>
      <c r="H43" s="400">
        <v>1</v>
      </c>
      <c r="I43" s="400">
        <v>1</v>
      </c>
      <c r="J43" s="400">
        <v>1</v>
      </c>
      <c r="K43" s="400">
        <v>1</v>
      </c>
      <c r="L43" s="400">
        <v>1</v>
      </c>
      <c r="M43" s="400">
        <v>1</v>
      </c>
      <c r="N43" s="400">
        <v>2</v>
      </c>
      <c r="O43" s="400">
        <v>2</v>
      </c>
      <c r="P43" s="400">
        <v>2</v>
      </c>
      <c r="Q43" s="400">
        <v>2</v>
      </c>
      <c r="R43" s="400">
        <v>2</v>
      </c>
      <c r="S43" s="400">
        <v>2</v>
      </c>
      <c r="T43" s="400">
        <v>2</v>
      </c>
      <c r="U43" s="400">
        <v>2</v>
      </c>
      <c r="V43" s="400">
        <v>2</v>
      </c>
      <c r="W43" s="400">
        <v>2</v>
      </c>
      <c r="X43" s="400">
        <v>2</v>
      </c>
      <c r="Y43" s="400">
        <v>1</v>
      </c>
      <c r="Z43" s="400">
        <v>2</v>
      </c>
      <c r="AA43" s="400">
        <v>2</v>
      </c>
      <c r="AB43" s="400">
        <v>2</v>
      </c>
      <c r="AC43" s="400">
        <v>2</v>
      </c>
      <c r="AD43" s="400">
        <v>2</v>
      </c>
      <c r="AE43" s="400">
        <v>2</v>
      </c>
      <c r="AF43" s="400">
        <v>2</v>
      </c>
      <c r="AG43" s="400">
        <v>2</v>
      </c>
      <c r="AH43" s="400">
        <v>2</v>
      </c>
      <c r="AI43" s="400">
        <v>2</v>
      </c>
      <c r="AJ43" s="400">
        <v>2</v>
      </c>
      <c r="AK43" s="401"/>
      <c r="AL43" s="400">
        <f t="shared" si="4"/>
        <v>1.7333333333333334</v>
      </c>
    </row>
    <row r="44" spans="1:38" s="396" customFormat="1" ht="58.5" customHeight="1">
      <c r="A44" s="397">
        <v>7</v>
      </c>
      <c r="B44" s="398" t="s">
        <v>114</v>
      </c>
      <c r="C44" s="399" t="s">
        <v>130</v>
      </c>
      <c r="D44" s="399"/>
      <c r="E44" s="399"/>
      <c r="F44" s="399"/>
      <c r="G44" s="400">
        <v>56</v>
      </c>
      <c r="H44" s="400">
        <v>56</v>
      </c>
      <c r="I44" s="400">
        <v>56</v>
      </c>
      <c r="J44" s="400">
        <v>56</v>
      </c>
      <c r="K44" s="400">
        <v>0</v>
      </c>
      <c r="L44" s="400">
        <v>56</v>
      </c>
      <c r="M44" s="400">
        <v>56</v>
      </c>
      <c r="N44" s="400">
        <v>40</v>
      </c>
      <c r="O44" s="400">
        <v>40</v>
      </c>
      <c r="P44" s="400">
        <v>40</v>
      </c>
      <c r="Q44" s="400">
        <v>40</v>
      </c>
      <c r="R44" s="400">
        <v>40</v>
      </c>
      <c r="S44" s="400">
        <v>40</v>
      </c>
      <c r="T44" s="400">
        <v>40</v>
      </c>
      <c r="U44" s="400">
        <v>40</v>
      </c>
      <c r="V44" s="400">
        <v>40</v>
      </c>
      <c r="W44" s="400">
        <v>40</v>
      </c>
      <c r="X44" s="400">
        <v>40</v>
      </c>
      <c r="Y44" s="400">
        <v>0</v>
      </c>
      <c r="Z44" s="400">
        <v>40</v>
      </c>
      <c r="AA44" s="400">
        <v>40</v>
      </c>
      <c r="AB44" s="400">
        <v>40</v>
      </c>
      <c r="AC44" s="400">
        <v>40</v>
      </c>
      <c r="AD44" s="400">
        <v>40</v>
      </c>
      <c r="AE44" s="400">
        <v>40</v>
      </c>
      <c r="AF44" s="400">
        <v>0</v>
      </c>
      <c r="AG44" s="400">
        <v>40</v>
      </c>
      <c r="AH44" s="400">
        <v>40</v>
      </c>
      <c r="AI44" s="400">
        <v>40</v>
      </c>
      <c r="AJ44" s="400">
        <v>40</v>
      </c>
      <c r="AK44" s="401"/>
      <c r="AL44" s="400">
        <f t="shared" si="4"/>
        <v>39.200000000000003</v>
      </c>
    </row>
    <row r="45" spans="1:38" s="396" customFormat="1" ht="58.5" customHeight="1">
      <c r="A45" s="397">
        <v>8</v>
      </c>
      <c r="B45" s="398" t="s">
        <v>122</v>
      </c>
      <c r="C45" s="399" t="s">
        <v>276</v>
      </c>
      <c r="D45" s="399"/>
      <c r="E45" s="399"/>
      <c r="F45" s="399"/>
      <c r="G45" s="400">
        <v>149</v>
      </c>
      <c r="H45" s="400">
        <v>149</v>
      </c>
      <c r="I45" s="400">
        <v>149</v>
      </c>
      <c r="J45" s="400">
        <v>149</v>
      </c>
      <c r="K45" s="400">
        <v>2</v>
      </c>
      <c r="L45" s="400">
        <v>149</v>
      </c>
      <c r="M45" s="400">
        <v>149</v>
      </c>
      <c r="N45" s="400">
        <v>159</v>
      </c>
      <c r="O45" s="400">
        <v>159</v>
      </c>
      <c r="P45" s="400">
        <v>159</v>
      </c>
      <c r="Q45" s="400">
        <v>159</v>
      </c>
      <c r="R45" s="400">
        <v>159</v>
      </c>
      <c r="S45" s="400">
        <v>159</v>
      </c>
      <c r="T45" s="400">
        <v>159</v>
      </c>
      <c r="U45" s="400">
        <v>159</v>
      </c>
      <c r="V45" s="400">
        <v>159</v>
      </c>
      <c r="W45" s="400">
        <v>159</v>
      </c>
      <c r="X45" s="400">
        <v>159</v>
      </c>
      <c r="Y45" s="400">
        <v>2</v>
      </c>
      <c r="Z45" s="400">
        <v>159</v>
      </c>
      <c r="AA45" s="400">
        <v>159</v>
      </c>
      <c r="AB45" s="400">
        <v>159</v>
      </c>
      <c r="AC45" s="400">
        <v>159</v>
      </c>
      <c r="AD45" s="400">
        <v>159</v>
      </c>
      <c r="AE45" s="400">
        <v>159</v>
      </c>
      <c r="AF45" s="400">
        <v>3</v>
      </c>
      <c r="AG45" s="400">
        <v>159</v>
      </c>
      <c r="AH45" s="400">
        <v>159</v>
      </c>
      <c r="AI45" s="400">
        <v>159</v>
      </c>
      <c r="AJ45" s="400">
        <v>159</v>
      </c>
      <c r="AK45" s="401"/>
      <c r="AL45" s="400">
        <f t="shared" si="4"/>
        <v>141.33333333333334</v>
      </c>
    </row>
    <row r="46" spans="1:38" s="396" customFormat="1" ht="58.5" customHeight="1">
      <c r="A46" s="397">
        <v>9</v>
      </c>
      <c r="B46" s="398" t="s">
        <v>277</v>
      </c>
      <c r="C46" s="399" t="s">
        <v>212</v>
      </c>
      <c r="D46" s="399"/>
      <c r="E46" s="399"/>
      <c r="F46" s="399"/>
      <c r="G46" s="400">
        <v>27</v>
      </c>
      <c r="H46" s="400">
        <v>27</v>
      </c>
      <c r="I46" s="400">
        <v>27</v>
      </c>
      <c r="J46" s="400">
        <v>27</v>
      </c>
      <c r="K46" s="400">
        <v>2</v>
      </c>
      <c r="L46" s="400">
        <v>27</v>
      </c>
      <c r="M46" s="400">
        <v>27</v>
      </c>
      <c r="N46" s="400">
        <v>27</v>
      </c>
      <c r="O46" s="400">
        <v>27</v>
      </c>
      <c r="P46" s="400">
        <v>27</v>
      </c>
      <c r="Q46" s="400">
        <v>27</v>
      </c>
      <c r="R46" s="400">
        <v>27</v>
      </c>
      <c r="S46" s="400">
        <v>27</v>
      </c>
      <c r="T46" s="400">
        <v>27</v>
      </c>
      <c r="U46" s="400">
        <v>27</v>
      </c>
      <c r="V46" s="400">
        <v>27</v>
      </c>
      <c r="W46" s="400">
        <v>27</v>
      </c>
      <c r="X46" s="400">
        <v>27</v>
      </c>
      <c r="Y46" s="400">
        <v>3</v>
      </c>
      <c r="Z46" s="400">
        <v>27</v>
      </c>
      <c r="AA46" s="400">
        <v>27</v>
      </c>
      <c r="AB46" s="400">
        <v>27</v>
      </c>
      <c r="AC46" s="400">
        <v>27</v>
      </c>
      <c r="AD46" s="400">
        <v>27</v>
      </c>
      <c r="AE46" s="400">
        <v>27</v>
      </c>
      <c r="AF46" s="400">
        <v>4</v>
      </c>
      <c r="AG46" s="400">
        <v>27</v>
      </c>
      <c r="AH46" s="400">
        <v>27</v>
      </c>
      <c r="AI46" s="400">
        <v>27</v>
      </c>
      <c r="AJ46" s="400">
        <v>27</v>
      </c>
      <c r="AK46" s="401"/>
      <c r="AL46" s="400">
        <f t="shared" si="4"/>
        <v>24.6</v>
      </c>
    </row>
    <row r="47" spans="1:38" s="396" customFormat="1" ht="58.5" customHeight="1">
      <c r="A47" s="397">
        <v>10</v>
      </c>
      <c r="B47" s="398" t="s">
        <v>278</v>
      </c>
      <c r="C47" s="399" t="s">
        <v>214</v>
      </c>
      <c r="D47" s="402"/>
      <c r="E47" s="403"/>
      <c r="F47" s="399"/>
      <c r="G47" s="400">
        <v>0</v>
      </c>
      <c r="H47" s="400">
        <v>0</v>
      </c>
      <c r="I47" s="400">
        <v>0</v>
      </c>
      <c r="J47" s="400">
        <v>0</v>
      </c>
      <c r="K47" s="400">
        <v>0</v>
      </c>
      <c r="L47" s="400">
        <v>0</v>
      </c>
      <c r="M47" s="400">
        <v>0</v>
      </c>
      <c r="N47" s="400">
        <v>0</v>
      </c>
      <c r="O47" s="400">
        <v>0</v>
      </c>
      <c r="P47" s="400">
        <v>0</v>
      </c>
      <c r="Q47" s="400">
        <v>0</v>
      </c>
      <c r="R47" s="400">
        <v>0</v>
      </c>
      <c r="S47" s="400">
        <v>0</v>
      </c>
      <c r="T47" s="400">
        <v>0</v>
      </c>
      <c r="U47" s="400">
        <v>0</v>
      </c>
      <c r="V47" s="400">
        <v>0</v>
      </c>
      <c r="W47" s="400">
        <v>0</v>
      </c>
      <c r="X47" s="400">
        <v>0</v>
      </c>
      <c r="Y47" s="400">
        <v>0</v>
      </c>
      <c r="Z47" s="400">
        <v>0</v>
      </c>
      <c r="AA47" s="400">
        <v>0</v>
      </c>
      <c r="AB47" s="400">
        <v>0</v>
      </c>
      <c r="AC47" s="400">
        <v>0</v>
      </c>
      <c r="AD47" s="400">
        <v>0</v>
      </c>
      <c r="AE47" s="400">
        <v>0</v>
      </c>
      <c r="AF47" s="400">
        <v>0</v>
      </c>
      <c r="AG47" s="400">
        <v>0</v>
      </c>
      <c r="AH47" s="400">
        <v>0</v>
      </c>
      <c r="AI47" s="400">
        <v>0</v>
      </c>
      <c r="AJ47" s="400">
        <v>0</v>
      </c>
      <c r="AK47" s="401"/>
      <c r="AL47" s="400">
        <f t="shared" si="4"/>
        <v>0</v>
      </c>
    </row>
    <row r="48" spans="1:38" s="396" customFormat="1" ht="58.5" customHeight="1">
      <c r="A48" s="397">
        <v>11</v>
      </c>
      <c r="B48" s="398" t="s">
        <v>279</v>
      </c>
      <c r="C48" s="399" t="s">
        <v>222</v>
      </c>
      <c r="D48" s="399"/>
      <c r="E48" s="399"/>
      <c r="F48" s="399"/>
      <c r="G48" s="400">
        <v>0</v>
      </c>
      <c r="H48" s="400">
        <v>0</v>
      </c>
      <c r="I48" s="400">
        <v>0</v>
      </c>
      <c r="J48" s="400">
        <v>0</v>
      </c>
      <c r="K48" s="400">
        <v>0</v>
      </c>
      <c r="L48" s="400">
        <v>0</v>
      </c>
      <c r="M48" s="400">
        <v>0</v>
      </c>
      <c r="N48" s="400">
        <v>0</v>
      </c>
      <c r="O48" s="400">
        <v>0</v>
      </c>
      <c r="P48" s="400">
        <v>0</v>
      </c>
      <c r="Q48" s="400">
        <v>0</v>
      </c>
      <c r="R48" s="400">
        <v>0</v>
      </c>
      <c r="S48" s="400">
        <v>0</v>
      </c>
      <c r="T48" s="400">
        <v>0</v>
      </c>
      <c r="U48" s="400">
        <v>0</v>
      </c>
      <c r="V48" s="400">
        <v>0</v>
      </c>
      <c r="W48" s="400">
        <v>0</v>
      </c>
      <c r="X48" s="400">
        <v>0</v>
      </c>
      <c r="Y48" s="400">
        <v>0</v>
      </c>
      <c r="Z48" s="400">
        <v>0</v>
      </c>
      <c r="AA48" s="400">
        <v>0</v>
      </c>
      <c r="AB48" s="400">
        <v>0</v>
      </c>
      <c r="AC48" s="400">
        <v>0</v>
      </c>
      <c r="AD48" s="400">
        <v>0</v>
      </c>
      <c r="AE48" s="400">
        <v>0</v>
      </c>
      <c r="AF48" s="400">
        <v>0</v>
      </c>
      <c r="AG48" s="400">
        <v>0</v>
      </c>
      <c r="AH48" s="400">
        <v>0</v>
      </c>
      <c r="AI48" s="400">
        <v>0</v>
      </c>
      <c r="AJ48" s="400">
        <v>0</v>
      </c>
      <c r="AK48" s="401"/>
      <c r="AL48" s="400">
        <f t="shared" si="4"/>
        <v>0</v>
      </c>
    </row>
    <row r="49" spans="1:38" s="396" customFormat="1" ht="58.5" customHeight="1">
      <c r="A49" s="397">
        <v>12</v>
      </c>
      <c r="B49" s="398" t="s">
        <v>280</v>
      </c>
      <c r="C49" s="399"/>
      <c r="D49" s="399"/>
      <c r="E49" s="399"/>
      <c r="F49" s="399"/>
      <c r="G49" s="400">
        <v>0</v>
      </c>
      <c r="H49" s="400">
        <v>0</v>
      </c>
      <c r="I49" s="400">
        <v>0</v>
      </c>
      <c r="J49" s="400">
        <v>0</v>
      </c>
      <c r="K49" s="400">
        <v>0</v>
      </c>
      <c r="L49" s="400">
        <v>0</v>
      </c>
      <c r="M49" s="400">
        <v>0</v>
      </c>
      <c r="N49" s="400">
        <v>0</v>
      </c>
      <c r="O49" s="400">
        <v>0</v>
      </c>
      <c r="P49" s="400">
        <v>0</v>
      </c>
      <c r="Q49" s="400">
        <v>0</v>
      </c>
      <c r="R49" s="400">
        <v>0</v>
      </c>
      <c r="S49" s="400">
        <v>0</v>
      </c>
      <c r="T49" s="400">
        <v>0</v>
      </c>
      <c r="U49" s="400">
        <v>0</v>
      </c>
      <c r="V49" s="400">
        <v>0</v>
      </c>
      <c r="W49" s="400">
        <v>0</v>
      </c>
      <c r="X49" s="400">
        <v>0</v>
      </c>
      <c r="Y49" s="400">
        <v>0</v>
      </c>
      <c r="Z49" s="400">
        <v>0</v>
      </c>
      <c r="AA49" s="400">
        <v>0</v>
      </c>
      <c r="AB49" s="400">
        <v>0</v>
      </c>
      <c r="AC49" s="400">
        <v>0</v>
      </c>
      <c r="AD49" s="400">
        <v>0</v>
      </c>
      <c r="AE49" s="400">
        <v>0</v>
      </c>
      <c r="AF49" s="400">
        <v>0</v>
      </c>
      <c r="AG49" s="400">
        <v>0</v>
      </c>
      <c r="AH49" s="400">
        <v>0</v>
      </c>
      <c r="AI49" s="400">
        <v>0</v>
      </c>
      <c r="AJ49" s="400">
        <v>0</v>
      </c>
      <c r="AK49" s="401"/>
      <c r="AL49" s="400">
        <f t="shared" si="4"/>
        <v>0</v>
      </c>
    </row>
    <row r="50" spans="1:38" s="396" customFormat="1" ht="58.5" customHeight="1">
      <c r="A50" s="397">
        <v>13</v>
      </c>
      <c r="B50" s="398" t="s">
        <v>19</v>
      </c>
      <c r="C50" s="399"/>
      <c r="D50" s="399"/>
      <c r="E50" s="399"/>
      <c r="F50" s="399"/>
      <c r="G50" s="400">
        <v>1</v>
      </c>
      <c r="H50" s="400">
        <v>1</v>
      </c>
      <c r="I50" s="400">
        <v>1</v>
      </c>
      <c r="J50" s="400">
        <v>1</v>
      </c>
      <c r="K50" s="400">
        <v>1</v>
      </c>
      <c r="L50" s="400">
        <v>1</v>
      </c>
      <c r="M50" s="400">
        <v>1</v>
      </c>
      <c r="N50" s="400">
        <v>1</v>
      </c>
      <c r="O50" s="400">
        <v>1</v>
      </c>
      <c r="P50" s="400">
        <v>1</v>
      </c>
      <c r="Q50" s="400">
        <v>1</v>
      </c>
      <c r="R50" s="400">
        <v>1</v>
      </c>
      <c r="S50" s="400">
        <v>1</v>
      </c>
      <c r="T50" s="400">
        <v>1</v>
      </c>
      <c r="U50" s="400">
        <v>1</v>
      </c>
      <c r="V50" s="400">
        <v>1</v>
      </c>
      <c r="W50" s="400">
        <v>1</v>
      </c>
      <c r="X50" s="400">
        <v>1</v>
      </c>
      <c r="Y50" s="400">
        <v>1</v>
      </c>
      <c r="Z50" s="400">
        <v>1</v>
      </c>
      <c r="AA50" s="400">
        <v>1</v>
      </c>
      <c r="AB50" s="400">
        <v>1</v>
      </c>
      <c r="AC50" s="400">
        <v>1</v>
      </c>
      <c r="AD50" s="400">
        <v>1</v>
      </c>
      <c r="AE50" s="400">
        <v>1</v>
      </c>
      <c r="AF50" s="400">
        <v>1</v>
      </c>
      <c r="AG50" s="400">
        <v>1</v>
      </c>
      <c r="AH50" s="400">
        <v>1</v>
      </c>
      <c r="AI50" s="400">
        <v>1</v>
      </c>
      <c r="AJ50" s="400">
        <v>1</v>
      </c>
      <c r="AK50" s="401"/>
      <c r="AL50" s="400">
        <f t="shared" si="4"/>
        <v>1</v>
      </c>
    </row>
    <row r="51" spans="1:38" s="396" customFormat="1" ht="58.5" customHeight="1">
      <c r="A51" s="397">
        <v>14</v>
      </c>
      <c r="B51" s="398" t="s">
        <v>18</v>
      </c>
      <c r="C51" s="399" t="s">
        <v>186</v>
      </c>
      <c r="D51" s="399"/>
      <c r="E51" s="399"/>
      <c r="F51" s="399"/>
      <c r="G51" s="400">
        <v>0</v>
      </c>
      <c r="H51" s="400">
        <v>0</v>
      </c>
      <c r="I51" s="400">
        <v>0</v>
      </c>
      <c r="J51" s="400">
        <v>0</v>
      </c>
      <c r="K51" s="400">
        <v>0</v>
      </c>
      <c r="L51" s="400">
        <v>0</v>
      </c>
      <c r="M51" s="400">
        <v>0</v>
      </c>
      <c r="N51" s="400">
        <v>0</v>
      </c>
      <c r="O51" s="400">
        <v>0</v>
      </c>
      <c r="P51" s="400">
        <v>0</v>
      </c>
      <c r="Q51" s="400">
        <v>0</v>
      </c>
      <c r="R51" s="400">
        <v>0</v>
      </c>
      <c r="S51" s="400">
        <v>0</v>
      </c>
      <c r="T51" s="400">
        <v>0</v>
      </c>
      <c r="U51" s="400">
        <v>0</v>
      </c>
      <c r="V51" s="400">
        <v>0</v>
      </c>
      <c r="W51" s="400">
        <v>0</v>
      </c>
      <c r="X51" s="400">
        <v>0</v>
      </c>
      <c r="Y51" s="400">
        <v>0</v>
      </c>
      <c r="Z51" s="400">
        <v>0</v>
      </c>
      <c r="AA51" s="400">
        <v>0</v>
      </c>
      <c r="AB51" s="400">
        <v>0</v>
      </c>
      <c r="AC51" s="400">
        <v>0</v>
      </c>
      <c r="AD51" s="400">
        <v>0</v>
      </c>
      <c r="AE51" s="400">
        <v>0</v>
      </c>
      <c r="AF51" s="400">
        <v>0</v>
      </c>
      <c r="AG51" s="400">
        <v>0</v>
      </c>
      <c r="AH51" s="400">
        <v>0</v>
      </c>
      <c r="AI51" s="400">
        <v>0</v>
      </c>
      <c r="AJ51" s="400">
        <v>0</v>
      </c>
      <c r="AK51" s="401"/>
      <c r="AL51" s="400">
        <f t="shared" si="4"/>
        <v>0</v>
      </c>
    </row>
    <row r="52" spans="1:38" s="396" customFormat="1" ht="58.5" customHeight="1">
      <c r="A52" s="397">
        <v>15</v>
      </c>
      <c r="B52" s="398" t="s">
        <v>56</v>
      </c>
      <c r="C52" s="399" t="s">
        <v>188</v>
      </c>
      <c r="D52" s="399"/>
      <c r="E52" s="399"/>
      <c r="F52" s="399"/>
      <c r="G52" s="400">
        <v>1</v>
      </c>
      <c r="H52" s="400">
        <v>1</v>
      </c>
      <c r="I52" s="400">
        <v>1</v>
      </c>
      <c r="J52" s="400">
        <v>1</v>
      </c>
      <c r="K52" s="400">
        <v>0</v>
      </c>
      <c r="L52" s="400">
        <v>1</v>
      </c>
      <c r="M52" s="400">
        <v>1</v>
      </c>
      <c r="N52" s="400">
        <v>6</v>
      </c>
      <c r="O52" s="400">
        <v>6</v>
      </c>
      <c r="P52" s="400">
        <v>6</v>
      </c>
      <c r="Q52" s="400">
        <v>6</v>
      </c>
      <c r="R52" s="400">
        <v>6</v>
      </c>
      <c r="S52" s="400">
        <v>6</v>
      </c>
      <c r="T52" s="400">
        <v>6</v>
      </c>
      <c r="U52" s="400">
        <v>6</v>
      </c>
      <c r="V52" s="400">
        <v>6</v>
      </c>
      <c r="W52" s="400">
        <v>6</v>
      </c>
      <c r="X52" s="400">
        <v>6</v>
      </c>
      <c r="Y52" s="400">
        <v>0</v>
      </c>
      <c r="Z52" s="400">
        <v>6</v>
      </c>
      <c r="AA52" s="400">
        <v>6</v>
      </c>
      <c r="AB52" s="400">
        <v>6</v>
      </c>
      <c r="AC52" s="400">
        <v>6</v>
      </c>
      <c r="AD52" s="400">
        <v>6</v>
      </c>
      <c r="AE52" s="400">
        <v>6</v>
      </c>
      <c r="AF52" s="400">
        <v>0</v>
      </c>
      <c r="AG52" s="400">
        <v>6</v>
      </c>
      <c r="AH52" s="400">
        <v>6</v>
      </c>
      <c r="AI52" s="400">
        <v>6</v>
      </c>
      <c r="AJ52" s="400">
        <v>6</v>
      </c>
      <c r="AK52" s="401"/>
      <c r="AL52" s="400">
        <f t="shared" si="4"/>
        <v>4.4000000000000004</v>
      </c>
    </row>
    <row r="53" spans="1:38" s="396" customFormat="1" ht="58.5" customHeight="1">
      <c r="A53" s="397">
        <v>16</v>
      </c>
      <c r="B53" s="398" t="s">
        <v>281</v>
      </c>
      <c r="C53" s="399" t="s">
        <v>190</v>
      </c>
      <c r="D53" s="399"/>
      <c r="E53" s="399"/>
      <c r="F53" s="399"/>
      <c r="G53" s="400">
        <v>0</v>
      </c>
      <c r="H53" s="400">
        <v>0</v>
      </c>
      <c r="I53" s="400">
        <v>0</v>
      </c>
      <c r="J53" s="400">
        <v>0</v>
      </c>
      <c r="K53" s="400">
        <v>0</v>
      </c>
      <c r="L53" s="400">
        <v>0</v>
      </c>
      <c r="M53" s="400">
        <v>0</v>
      </c>
      <c r="N53" s="400">
        <v>0</v>
      </c>
      <c r="O53" s="400">
        <v>0</v>
      </c>
      <c r="P53" s="400">
        <v>0</v>
      </c>
      <c r="Q53" s="400">
        <v>0</v>
      </c>
      <c r="R53" s="400">
        <v>0</v>
      </c>
      <c r="S53" s="400">
        <v>0</v>
      </c>
      <c r="T53" s="400">
        <v>0</v>
      </c>
      <c r="U53" s="400">
        <v>0</v>
      </c>
      <c r="V53" s="400">
        <v>0</v>
      </c>
      <c r="W53" s="400">
        <v>0</v>
      </c>
      <c r="X53" s="400">
        <v>0</v>
      </c>
      <c r="Y53" s="400">
        <v>0</v>
      </c>
      <c r="Z53" s="400">
        <v>0</v>
      </c>
      <c r="AA53" s="400">
        <v>0</v>
      </c>
      <c r="AB53" s="400">
        <v>0</v>
      </c>
      <c r="AC53" s="400">
        <v>0</v>
      </c>
      <c r="AD53" s="400">
        <v>0</v>
      </c>
      <c r="AE53" s="400">
        <v>0</v>
      </c>
      <c r="AF53" s="400">
        <v>0</v>
      </c>
      <c r="AG53" s="400">
        <v>0</v>
      </c>
      <c r="AH53" s="400">
        <v>0</v>
      </c>
      <c r="AI53" s="400">
        <v>0</v>
      </c>
      <c r="AJ53" s="400">
        <v>0</v>
      </c>
      <c r="AK53" s="401"/>
      <c r="AL53" s="400">
        <f t="shared" si="4"/>
        <v>0</v>
      </c>
    </row>
    <row r="54" spans="1:38" s="396" customFormat="1" ht="58.5" customHeight="1">
      <c r="A54" s="397">
        <v>17</v>
      </c>
      <c r="B54" s="398" t="s">
        <v>282</v>
      </c>
      <c r="C54" s="399"/>
      <c r="D54" s="399"/>
      <c r="E54" s="399"/>
      <c r="F54" s="399"/>
      <c r="G54" s="400">
        <v>0</v>
      </c>
      <c r="H54" s="400">
        <v>0</v>
      </c>
      <c r="I54" s="400">
        <v>0</v>
      </c>
      <c r="J54" s="400">
        <v>0</v>
      </c>
      <c r="K54" s="400">
        <v>0</v>
      </c>
      <c r="L54" s="400">
        <v>0</v>
      </c>
      <c r="M54" s="400">
        <v>0</v>
      </c>
      <c r="N54" s="400">
        <v>0</v>
      </c>
      <c r="O54" s="400">
        <v>0</v>
      </c>
      <c r="P54" s="400">
        <v>0</v>
      </c>
      <c r="Q54" s="400">
        <v>0</v>
      </c>
      <c r="R54" s="400">
        <v>0</v>
      </c>
      <c r="S54" s="400">
        <v>0</v>
      </c>
      <c r="T54" s="400">
        <v>0</v>
      </c>
      <c r="U54" s="400">
        <v>0</v>
      </c>
      <c r="V54" s="400">
        <v>0</v>
      </c>
      <c r="W54" s="400">
        <v>0</v>
      </c>
      <c r="X54" s="400">
        <v>0</v>
      </c>
      <c r="Y54" s="400">
        <v>0</v>
      </c>
      <c r="Z54" s="400">
        <v>0</v>
      </c>
      <c r="AA54" s="400">
        <v>0</v>
      </c>
      <c r="AB54" s="400">
        <v>0</v>
      </c>
      <c r="AC54" s="400">
        <v>0</v>
      </c>
      <c r="AD54" s="400">
        <v>0</v>
      </c>
      <c r="AE54" s="400">
        <v>0</v>
      </c>
      <c r="AF54" s="400">
        <v>0</v>
      </c>
      <c r="AG54" s="400">
        <v>0</v>
      </c>
      <c r="AH54" s="400">
        <v>0</v>
      </c>
      <c r="AI54" s="400">
        <v>0</v>
      </c>
      <c r="AJ54" s="400">
        <v>0</v>
      </c>
      <c r="AK54" s="401"/>
      <c r="AL54" s="400">
        <f t="shared" si="4"/>
        <v>0</v>
      </c>
    </row>
    <row r="55" spans="1:38" s="396" customFormat="1" ht="58.5" customHeight="1">
      <c r="A55" s="397">
        <v>18</v>
      </c>
      <c r="B55" s="398" t="s">
        <v>283</v>
      </c>
      <c r="C55" s="399" t="s">
        <v>194</v>
      </c>
      <c r="D55" s="399"/>
      <c r="E55" s="399"/>
      <c r="F55" s="399"/>
      <c r="G55" s="400">
        <v>0</v>
      </c>
      <c r="H55" s="400">
        <v>0</v>
      </c>
      <c r="I55" s="400">
        <v>0</v>
      </c>
      <c r="J55" s="400">
        <v>0</v>
      </c>
      <c r="K55" s="400">
        <v>0</v>
      </c>
      <c r="L55" s="400">
        <v>0</v>
      </c>
      <c r="M55" s="400">
        <v>0</v>
      </c>
      <c r="N55" s="400">
        <v>0</v>
      </c>
      <c r="O55" s="400">
        <v>0</v>
      </c>
      <c r="P55" s="400">
        <v>0</v>
      </c>
      <c r="Q55" s="400">
        <v>0</v>
      </c>
      <c r="R55" s="400">
        <v>0</v>
      </c>
      <c r="S55" s="400">
        <v>0</v>
      </c>
      <c r="T55" s="400">
        <v>0</v>
      </c>
      <c r="U55" s="400">
        <v>0</v>
      </c>
      <c r="V55" s="400">
        <v>0</v>
      </c>
      <c r="W55" s="400">
        <v>0</v>
      </c>
      <c r="X55" s="400">
        <v>0</v>
      </c>
      <c r="Y55" s="400">
        <v>0</v>
      </c>
      <c r="Z55" s="400">
        <v>0</v>
      </c>
      <c r="AA55" s="400">
        <v>0</v>
      </c>
      <c r="AB55" s="400">
        <v>0</v>
      </c>
      <c r="AC55" s="400">
        <v>0</v>
      </c>
      <c r="AD55" s="400">
        <v>0</v>
      </c>
      <c r="AE55" s="400">
        <v>0</v>
      </c>
      <c r="AF55" s="400">
        <v>0</v>
      </c>
      <c r="AG55" s="400">
        <v>0</v>
      </c>
      <c r="AH55" s="400">
        <v>0</v>
      </c>
      <c r="AI55" s="400">
        <v>0</v>
      </c>
      <c r="AJ55" s="400">
        <v>0</v>
      </c>
      <c r="AK55" s="401"/>
      <c r="AL55" s="400">
        <f t="shared" si="4"/>
        <v>0</v>
      </c>
    </row>
    <row r="56" spans="1:38" s="396" customFormat="1" ht="58.5" customHeight="1">
      <c r="A56" s="397">
        <v>19</v>
      </c>
      <c r="B56" s="398" t="s">
        <v>55</v>
      </c>
      <c r="C56" s="399" t="s">
        <v>284</v>
      </c>
      <c r="D56" s="399"/>
      <c r="E56" s="399"/>
      <c r="F56" s="399"/>
      <c r="G56" s="400">
        <v>1</v>
      </c>
      <c r="H56" s="400">
        <v>1</v>
      </c>
      <c r="I56" s="400">
        <v>1</v>
      </c>
      <c r="J56" s="400">
        <v>1</v>
      </c>
      <c r="K56" s="400">
        <v>0</v>
      </c>
      <c r="L56" s="400">
        <v>1</v>
      </c>
      <c r="M56" s="400">
        <v>1</v>
      </c>
      <c r="N56" s="400">
        <v>1</v>
      </c>
      <c r="O56" s="400">
        <v>1</v>
      </c>
      <c r="P56" s="400">
        <v>1</v>
      </c>
      <c r="Q56" s="400">
        <v>1</v>
      </c>
      <c r="R56" s="400">
        <v>1</v>
      </c>
      <c r="S56" s="400">
        <v>1</v>
      </c>
      <c r="T56" s="400">
        <v>1</v>
      </c>
      <c r="U56" s="400">
        <v>1</v>
      </c>
      <c r="V56" s="400">
        <v>1</v>
      </c>
      <c r="W56" s="400">
        <v>1</v>
      </c>
      <c r="X56" s="400">
        <v>1</v>
      </c>
      <c r="Y56" s="400">
        <v>0</v>
      </c>
      <c r="Z56" s="400">
        <v>1</v>
      </c>
      <c r="AA56" s="400">
        <v>1</v>
      </c>
      <c r="AB56" s="400">
        <v>1</v>
      </c>
      <c r="AC56" s="400">
        <v>1</v>
      </c>
      <c r="AD56" s="400">
        <v>1</v>
      </c>
      <c r="AE56" s="400">
        <v>1</v>
      </c>
      <c r="AF56" s="400">
        <v>1</v>
      </c>
      <c r="AG56" s="400">
        <v>1</v>
      </c>
      <c r="AH56" s="400">
        <v>1</v>
      </c>
      <c r="AI56" s="400">
        <v>1</v>
      </c>
      <c r="AJ56" s="400">
        <v>1</v>
      </c>
      <c r="AK56" s="401"/>
      <c r="AL56" s="400">
        <f t="shared" si="4"/>
        <v>0.93333333333333335</v>
      </c>
    </row>
    <row r="57" spans="1:38" s="396" customFormat="1" ht="58.5" customHeight="1">
      <c r="A57" s="397">
        <v>20</v>
      </c>
      <c r="B57" s="398" t="s">
        <v>285</v>
      </c>
      <c r="C57" s="399" t="s">
        <v>197</v>
      </c>
      <c r="D57" s="399"/>
      <c r="E57" s="399"/>
      <c r="F57" s="399"/>
      <c r="G57" s="400">
        <v>0</v>
      </c>
      <c r="H57" s="400">
        <v>0</v>
      </c>
      <c r="I57" s="400">
        <v>0</v>
      </c>
      <c r="J57" s="400">
        <v>0</v>
      </c>
      <c r="K57" s="400">
        <v>0</v>
      </c>
      <c r="L57" s="400">
        <v>0</v>
      </c>
      <c r="M57" s="400">
        <v>0</v>
      </c>
      <c r="N57" s="400">
        <v>0</v>
      </c>
      <c r="O57" s="400">
        <v>0</v>
      </c>
      <c r="P57" s="400">
        <v>0</v>
      </c>
      <c r="Q57" s="400">
        <v>0</v>
      </c>
      <c r="R57" s="400">
        <v>0</v>
      </c>
      <c r="S57" s="400">
        <v>0</v>
      </c>
      <c r="T57" s="400">
        <v>0</v>
      </c>
      <c r="U57" s="400">
        <v>0</v>
      </c>
      <c r="V57" s="400">
        <v>0</v>
      </c>
      <c r="W57" s="400">
        <v>0</v>
      </c>
      <c r="X57" s="400">
        <v>0</v>
      </c>
      <c r="Y57" s="400">
        <v>0</v>
      </c>
      <c r="Z57" s="400">
        <v>0</v>
      </c>
      <c r="AA57" s="400">
        <v>0</v>
      </c>
      <c r="AB57" s="400">
        <v>0</v>
      </c>
      <c r="AC57" s="400">
        <v>0</v>
      </c>
      <c r="AD57" s="400">
        <v>0</v>
      </c>
      <c r="AE57" s="400">
        <v>0</v>
      </c>
      <c r="AF57" s="400">
        <v>0</v>
      </c>
      <c r="AG57" s="400">
        <v>0</v>
      </c>
      <c r="AH57" s="400">
        <v>0</v>
      </c>
      <c r="AI57" s="400">
        <v>0</v>
      </c>
      <c r="AJ57" s="400">
        <v>0</v>
      </c>
      <c r="AK57" s="401"/>
      <c r="AL57" s="400">
        <f t="shared" si="4"/>
        <v>0</v>
      </c>
    </row>
    <row r="58" spans="1:38" s="396" customFormat="1" ht="58.5" customHeight="1">
      <c r="A58" s="397">
        <v>21</v>
      </c>
      <c r="B58" s="398" t="s">
        <v>286</v>
      </c>
      <c r="C58" s="399" t="s">
        <v>217</v>
      </c>
      <c r="D58" s="399"/>
      <c r="E58" s="399"/>
      <c r="F58" s="399"/>
      <c r="G58" s="400">
        <v>3</v>
      </c>
      <c r="H58" s="400">
        <v>3</v>
      </c>
      <c r="I58" s="400">
        <v>3</v>
      </c>
      <c r="J58" s="400">
        <v>3</v>
      </c>
      <c r="K58" s="400">
        <v>2</v>
      </c>
      <c r="L58" s="400">
        <v>3</v>
      </c>
      <c r="M58" s="400">
        <v>3</v>
      </c>
      <c r="N58" s="400">
        <v>4</v>
      </c>
      <c r="O58" s="400">
        <v>4</v>
      </c>
      <c r="P58" s="400">
        <v>4</v>
      </c>
      <c r="Q58" s="400">
        <v>4</v>
      </c>
      <c r="R58" s="400">
        <v>4</v>
      </c>
      <c r="S58" s="400">
        <v>4</v>
      </c>
      <c r="T58" s="400">
        <v>4</v>
      </c>
      <c r="U58" s="400">
        <v>4</v>
      </c>
      <c r="V58" s="400">
        <v>4</v>
      </c>
      <c r="W58" s="400">
        <v>4</v>
      </c>
      <c r="X58" s="400">
        <v>4</v>
      </c>
      <c r="Y58" s="400">
        <v>3</v>
      </c>
      <c r="Z58" s="400">
        <v>4</v>
      </c>
      <c r="AA58" s="400">
        <v>4</v>
      </c>
      <c r="AB58" s="400">
        <v>4</v>
      </c>
      <c r="AC58" s="400">
        <v>4</v>
      </c>
      <c r="AD58" s="400">
        <v>8</v>
      </c>
      <c r="AE58" s="400">
        <v>8</v>
      </c>
      <c r="AF58" s="400">
        <v>8</v>
      </c>
      <c r="AG58" s="400">
        <v>8</v>
      </c>
      <c r="AH58" s="400">
        <v>8</v>
      </c>
      <c r="AI58" s="400">
        <v>8</v>
      </c>
      <c r="AJ58" s="400">
        <v>8</v>
      </c>
      <c r="AK58" s="401"/>
      <c r="AL58" s="400">
        <f t="shared" si="4"/>
        <v>4.6333333333333337</v>
      </c>
    </row>
    <row r="59" spans="1:38" s="396" customFormat="1" ht="58.5" customHeight="1">
      <c r="A59" s="397">
        <v>22</v>
      </c>
      <c r="B59" s="398" t="s">
        <v>287</v>
      </c>
      <c r="C59" s="399" t="s">
        <v>219</v>
      </c>
      <c r="D59" s="399"/>
      <c r="E59" s="399"/>
      <c r="F59" s="399"/>
      <c r="G59" s="400">
        <v>0</v>
      </c>
      <c r="H59" s="400">
        <v>0</v>
      </c>
      <c r="I59" s="400">
        <v>0</v>
      </c>
      <c r="J59" s="400">
        <v>0</v>
      </c>
      <c r="K59" s="400">
        <v>0</v>
      </c>
      <c r="L59" s="400">
        <v>0</v>
      </c>
      <c r="M59" s="400">
        <v>0</v>
      </c>
      <c r="N59" s="400">
        <v>0</v>
      </c>
      <c r="O59" s="400">
        <v>0</v>
      </c>
      <c r="P59" s="400">
        <v>0</v>
      </c>
      <c r="Q59" s="400">
        <v>0</v>
      </c>
      <c r="R59" s="400">
        <v>0</v>
      </c>
      <c r="S59" s="400">
        <v>0</v>
      </c>
      <c r="T59" s="400">
        <v>0</v>
      </c>
      <c r="U59" s="400">
        <v>0</v>
      </c>
      <c r="V59" s="400">
        <v>0</v>
      </c>
      <c r="W59" s="400">
        <v>0</v>
      </c>
      <c r="X59" s="400">
        <v>0</v>
      </c>
      <c r="Y59" s="400">
        <v>0</v>
      </c>
      <c r="Z59" s="400">
        <v>0</v>
      </c>
      <c r="AA59" s="400">
        <v>0</v>
      </c>
      <c r="AB59" s="400">
        <v>0</v>
      </c>
      <c r="AC59" s="400">
        <v>0</v>
      </c>
      <c r="AD59" s="400">
        <v>0</v>
      </c>
      <c r="AE59" s="400">
        <v>0</v>
      </c>
      <c r="AF59" s="400">
        <v>0</v>
      </c>
      <c r="AG59" s="400">
        <v>0</v>
      </c>
      <c r="AH59" s="400">
        <v>0</v>
      </c>
      <c r="AI59" s="400">
        <v>0</v>
      </c>
      <c r="AJ59" s="400">
        <v>0</v>
      </c>
      <c r="AK59" s="401"/>
      <c r="AL59" s="400">
        <f t="shared" si="4"/>
        <v>0</v>
      </c>
    </row>
    <row r="60" spans="1:38" s="396" customFormat="1" ht="58.5" customHeight="1">
      <c r="A60" s="397">
        <v>23</v>
      </c>
      <c r="B60" s="398" t="s">
        <v>288</v>
      </c>
      <c r="C60" s="399" t="s">
        <v>289</v>
      </c>
      <c r="D60" s="399"/>
      <c r="E60" s="399"/>
      <c r="F60" s="399"/>
      <c r="G60" s="400">
        <v>0</v>
      </c>
      <c r="H60" s="400">
        <v>0</v>
      </c>
      <c r="I60" s="400">
        <v>0</v>
      </c>
      <c r="J60" s="400">
        <v>0</v>
      </c>
      <c r="K60" s="400">
        <v>0</v>
      </c>
      <c r="L60" s="400">
        <v>0</v>
      </c>
      <c r="M60" s="400">
        <v>0</v>
      </c>
      <c r="N60" s="400">
        <v>0</v>
      </c>
      <c r="O60" s="400">
        <v>0</v>
      </c>
      <c r="P60" s="400">
        <v>0</v>
      </c>
      <c r="Q60" s="400">
        <v>0</v>
      </c>
      <c r="R60" s="400">
        <v>0</v>
      </c>
      <c r="S60" s="400">
        <v>0</v>
      </c>
      <c r="T60" s="400">
        <v>0</v>
      </c>
      <c r="U60" s="400">
        <v>0</v>
      </c>
      <c r="V60" s="400">
        <v>0</v>
      </c>
      <c r="W60" s="400">
        <v>0</v>
      </c>
      <c r="X60" s="400">
        <v>0</v>
      </c>
      <c r="Y60" s="400">
        <v>0</v>
      </c>
      <c r="Z60" s="400">
        <v>0</v>
      </c>
      <c r="AA60" s="400">
        <v>0</v>
      </c>
      <c r="AB60" s="400">
        <v>0</v>
      </c>
      <c r="AC60" s="400">
        <v>0</v>
      </c>
      <c r="AD60" s="400">
        <v>0</v>
      </c>
      <c r="AE60" s="400">
        <v>0</v>
      </c>
      <c r="AF60" s="400">
        <v>0</v>
      </c>
      <c r="AG60" s="400">
        <v>0</v>
      </c>
      <c r="AH60" s="400">
        <v>0</v>
      </c>
      <c r="AI60" s="400">
        <v>0</v>
      </c>
      <c r="AJ60" s="400">
        <v>0</v>
      </c>
      <c r="AK60" s="401"/>
      <c r="AL60" s="400">
        <f t="shared" si="4"/>
        <v>0</v>
      </c>
    </row>
    <row r="61" spans="1:38" s="396" customFormat="1" ht="58.5" customHeight="1">
      <c r="A61" s="397">
        <v>24</v>
      </c>
      <c r="B61" s="398" t="s">
        <v>290</v>
      </c>
      <c r="C61" s="399" t="s">
        <v>231</v>
      </c>
      <c r="D61" s="399"/>
      <c r="E61" s="399"/>
      <c r="F61" s="399"/>
      <c r="G61" s="400">
        <v>0</v>
      </c>
      <c r="H61" s="400">
        <v>0</v>
      </c>
      <c r="I61" s="400">
        <v>0</v>
      </c>
      <c r="J61" s="400">
        <v>0</v>
      </c>
      <c r="K61" s="400">
        <v>0</v>
      </c>
      <c r="L61" s="400">
        <v>0</v>
      </c>
      <c r="M61" s="400">
        <v>0</v>
      </c>
      <c r="N61" s="400">
        <v>0</v>
      </c>
      <c r="O61" s="400">
        <v>0</v>
      </c>
      <c r="P61" s="400">
        <v>0</v>
      </c>
      <c r="Q61" s="400">
        <v>0</v>
      </c>
      <c r="R61" s="400">
        <v>0</v>
      </c>
      <c r="S61" s="400">
        <v>0</v>
      </c>
      <c r="T61" s="400">
        <v>0</v>
      </c>
      <c r="U61" s="400">
        <v>0</v>
      </c>
      <c r="V61" s="400">
        <v>0</v>
      </c>
      <c r="W61" s="400">
        <v>0</v>
      </c>
      <c r="X61" s="400">
        <v>0</v>
      </c>
      <c r="Y61" s="400">
        <v>0</v>
      </c>
      <c r="Z61" s="400">
        <v>0</v>
      </c>
      <c r="AA61" s="400">
        <v>0</v>
      </c>
      <c r="AB61" s="400">
        <v>0</v>
      </c>
      <c r="AC61" s="400">
        <v>0</v>
      </c>
      <c r="AD61" s="400">
        <v>0</v>
      </c>
      <c r="AE61" s="400">
        <v>0</v>
      </c>
      <c r="AF61" s="400">
        <v>0</v>
      </c>
      <c r="AG61" s="400">
        <v>0</v>
      </c>
      <c r="AH61" s="400">
        <v>0</v>
      </c>
      <c r="AI61" s="400">
        <v>0</v>
      </c>
      <c r="AJ61" s="400">
        <v>0</v>
      </c>
      <c r="AK61" s="401"/>
      <c r="AL61" s="400">
        <f t="shared" si="4"/>
        <v>0</v>
      </c>
    </row>
    <row r="62" spans="1:38" s="396" customFormat="1" ht="58.5" customHeight="1">
      <c r="A62" s="397">
        <v>25</v>
      </c>
      <c r="B62" s="398" t="s">
        <v>291</v>
      </c>
      <c r="C62" s="399" t="s">
        <v>87</v>
      </c>
      <c r="D62" s="399"/>
      <c r="E62" s="399"/>
      <c r="F62" s="399"/>
      <c r="G62" s="400">
        <v>0</v>
      </c>
      <c r="H62" s="400">
        <v>0</v>
      </c>
      <c r="I62" s="400">
        <v>0</v>
      </c>
      <c r="J62" s="400">
        <v>0</v>
      </c>
      <c r="K62" s="400">
        <v>0</v>
      </c>
      <c r="L62" s="400">
        <v>0</v>
      </c>
      <c r="M62" s="400">
        <v>0</v>
      </c>
      <c r="N62" s="400">
        <v>0</v>
      </c>
      <c r="O62" s="400">
        <v>0</v>
      </c>
      <c r="P62" s="400">
        <v>0</v>
      </c>
      <c r="Q62" s="400">
        <v>0</v>
      </c>
      <c r="R62" s="400">
        <v>0</v>
      </c>
      <c r="S62" s="400">
        <v>0</v>
      </c>
      <c r="T62" s="400">
        <v>0</v>
      </c>
      <c r="U62" s="400">
        <v>0</v>
      </c>
      <c r="V62" s="400">
        <v>0</v>
      </c>
      <c r="W62" s="400">
        <v>0</v>
      </c>
      <c r="X62" s="400">
        <v>0</v>
      </c>
      <c r="Y62" s="400">
        <v>0</v>
      </c>
      <c r="Z62" s="400">
        <v>0</v>
      </c>
      <c r="AA62" s="400">
        <v>0</v>
      </c>
      <c r="AB62" s="400">
        <v>0</v>
      </c>
      <c r="AC62" s="400">
        <v>0</v>
      </c>
      <c r="AD62" s="400">
        <v>0</v>
      </c>
      <c r="AE62" s="400">
        <v>0</v>
      </c>
      <c r="AF62" s="400">
        <v>0</v>
      </c>
      <c r="AG62" s="400">
        <v>0</v>
      </c>
      <c r="AH62" s="400">
        <v>0</v>
      </c>
      <c r="AI62" s="400">
        <v>0</v>
      </c>
      <c r="AJ62" s="400">
        <v>0</v>
      </c>
      <c r="AK62" s="401"/>
      <c r="AL62" s="400">
        <f t="shared" si="4"/>
        <v>0</v>
      </c>
    </row>
    <row r="63" spans="1:38" s="409" customFormat="1" ht="63.75" customHeight="1">
      <c r="A63" s="404"/>
      <c r="B63" s="405"/>
      <c r="C63" s="406"/>
      <c r="D63" s="406"/>
      <c r="E63" s="406"/>
      <c r="F63" s="407" t="str">
        <f>CONCATENATE("TOTAL"," ","For"," ",B37)</f>
        <v>TOTAL For SECTION-D</v>
      </c>
      <c r="G63" s="408">
        <f>SUBTOTAL(109,G38:G62)</f>
        <v>369</v>
      </c>
      <c r="H63" s="408">
        <f>SUBTOTAL(109,H38:H62)</f>
        <v>369</v>
      </c>
      <c r="I63" s="408">
        <f t="shared" ref="I63:AJ63" si="5">SUBTOTAL(109,I38:I62)</f>
        <v>369</v>
      </c>
      <c r="J63" s="408">
        <f t="shared" si="5"/>
        <v>369</v>
      </c>
      <c r="K63" s="408">
        <f t="shared" si="5"/>
        <v>26</v>
      </c>
      <c r="L63" s="408">
        <f t="shared" si="5"/>
        <v>369</v>
      </c>
      <c r="M63" s="408">
        <f t="shared" si="5"/>
        <v>369</v>
      </c>
      <c r="N63" s="408">
        <f t="shared" si="5"/>
        <v>369</v>
      </c>
      <c r="O63" s="408">
        <f t="shared" si="5"/>
        <v>369</v>
      </c>
      <c r="P63" s="408">
        <f t="shared" si="5"/>
        <v>369</v>
      </c>
      <c r="Q63" s="408">
        <f t="shared" si="5"/>
        <v>369</v>
      </c>
      <c r="R63" s="408">
        <f t="shared" si="5"/>
        <v>369</v>
      </c>
      <c r="S63" s="408">
        <f t="shared" si="5"/>
        <v>369</v>
      </c>
      <c r="T63" s="408">
        <f t="shared" si="5"/>
        <v>369</v>
      </c>
      <c r="U63" s="408">
        <f t="shared" si="5"/>
        <v>369</v>
      </c>
      <c r="V63" s="408">
        <f t="shared" si="5"/>
        <v>369</v>
      </c>
      <c r="W63" s="408">
        <f t="shared" si="5"/>
        <v>369</v>
      </c>
      <c r="X63" s="408">
        <f t="shared" si="5"/>
        <v>369</v>
      </c>
      <c r="Y63" s="408">
        <f t="shared" si="5"/>
        <v>28</v>
      </c>
      <c r="Z63" s="408">
        <f t="shared" si="5"/>
        <v>369</v>
      </c>
      <c r="AA63" s="408">
        <f t="shared" si="5"/>
        <v>369</v>
      </c>
      <c r="AB63" s="408">
        <f t="shared" si="5"/>
        <v>369</v>
      </c>
      <c r="AC63" s="408">
        <f t="shared" si="5"/>
        <v>369</v>
      </c>
      <c r="AD63" s="408">
        <f t="shared" si="5"/>
        <v>373</v>
      </c>
      <c r="AE63" s="408">
        <f t="shared" si="5"/>
        <v>373</v>
      </c>
      <c r="AF63" s="408">
        <f t="shared" si="5"/>
        <v>37</v>
      </c>
      <c r="AG63" s="408">
        <f t="shared" si="5"/>
        <v>373</v>
      </c>
      <c r="AH63" s="408">
        <f t="shared" si="5"/>
        <v>373</v>
      </c>
      <c r="AI63" s="408">
        <f t="shared" si="5"/>
        <v>373</v>
      </c>
      <c r="AJ63" s="408">
        <f t="shared" si="5"/>
        <v>373</v>
      </c>
      <c r="AK63" s="408"/>
      <c r="AL63" s="400"/>
    </row>
    <row r="64" spans="1:38" s="409" customFormat="1" ht="82.5" customHeight="1">
      <c r="A64" s="404"/>
      <c r="B64" s="405"/>
      <c r="C64" s="406"/>
      <c r="D64" s="406"/>
      <c r="E64" s="406"/>
      <c r="F64" s="407" t="s">
        <v>292</v>
      </c>
      <c r="G64" s="408">
        <f>SUBTOTAL(109,G11:G63)</f>
        <v>541</v>
      </c>
      <c r="H64" s="408">
        <f t="shared" ref="H64:AJ64" si="6">SUBTOTAL(109,H11:H63)</f>
        <v>509</v>
      </c>
      <c r="I64" s="408">
        <f t="shared" si="6"/>
        <v>544</v>
      </c>
      <c r="J64" s="408">
        <f t="shared" si="6"/>
        <v>466</v>
      </c>
      <c r="K64" s="408">
        <f t="shared" si="6"/>
        <v>52</v>
      </c>
      <c r="L64" s="408">
        <f t="shared" si="6"/>
        <v>540</v>
      </c>
      <c r="M64" s="408">
        <f t="shared" si="6"/>
        <v>541</v>
      </c>
      <c r="N64" s="408">
        <f t="shared" si="6"/>
        <v>561</v>
      </c>
      <c r="O64" s="408">
        <f t="shared" si="6"/>
        <v>561</v>
      </c>
      <c r="P64" s="408">
        <f t="shared" si="6"/>
        <v>560</v>
      </c>
      <c r="Q64" s="408">
        <f t="shared" si="6"/>
        <v>560</v>
      </c>
      <c r="R64" s="408">
        <f t="shared" si="6"/>
        <v>560</v>
      </c>
      <c r="S64" s="408">
        <f t="shared" si="6"/>
        <v>560</v>
      </c>
      <c r="T64" s="408">
        <f t="shared" si="6"/>
        <v>573</v>
      </c>
      <c r="U64" s="408">
        <f t="shared" si="6"/>
        <v>572</v>
      </c>
      <c r="V64" s="408">
        <f t="shared" si="6"/>
        <v>572</v>
      </c>
      <c r="W64" s="408">
        <f t="shared" si="6"/>
        <v>549</v>
      </c>
      <c r="X64" s="408">
        <f t="shared" si="6"/>
        <v>561</v>
      </c>
      <c r="Y64" s="408">
        <f t="shared" si="6"/>
        <v>53</v>
      </c>
      <c r="Z64" s="408">
        <f t="shared" si="6"/>
        <v>559</v>
      </c>
      <c r="AA64" s="408">
        <f t="shared" si="6"/>
        <v>416</v>
      </c>
      <c r="AB64" s="408">
        <f t="shared" si="6"/>
        <v>397</v>
      </c>
      <c r="AC64" s="408">
        <f t="shared" si="6"/>
        <v>526</v>
      </c>
      <c r="AD64" s="408">
        <f t="shared" si="6"/>
        <v>530</v>
      </c>
      <c r="AE64" s="408">
        <f t="shared" si="6"/>
        <v>545</v>
      </c>
      <c r="AF64" s="408">
        <f t="shared" si="6"/>
        <v>65</v>
      </c>
      <c r="AG64" s="408">
        <f t="shared" si="6"/>
        <v>541</v>
      </c>
      <c r="AH64" s="408">
        <f t="shared" si="6"/>
        <v>517</v>
      </c>
      <c r="AI64" s="408">
        <f t="shared" si="6"/>
        <v>502</v>
      </c>
      <c r="AJ64" s="408">
        <f t="shared" si="6"/>
        <v>500</v>
      </c>
      <c r="AK64" s="408"/>
      <c r="AL64" s="400"/>
    </row>
    <row r="65" spans="1:38" s="165" customFormat="1" ht="45" customHeight="1">
      <c r="A65" s="183"/>
      <c r="B65" s="198"/>
      <c r="C65" s="182"/>
      <c r="D65" s="182"/>
      <c r="E65" s="182"/>
      <c r="F65" s="199"/>
      <c r="G65" s="200"/>
      <c r="H65" s="370"/>
      <c r="I65" s="370"/>
      <c r="J65" s="370"/>
      <c r="K65" s="370"/>
      <c r="L65" s="370"/>
      <c r="M65" s="370"/>
      <c r="N65" s="370"/>
      <c r="O65" s="370"/>
      <c r="P65" s="370"/>
      <c r="Q65" s="370"/>
      <c r="R65" s="370"/>
      <c r="S65" s="370"/>
      <c r="T65" s="370"/>
      <c r="U65" s="370"/>
      <c r="V65" s="370"/>
      <c r="W65" s="370"/>
      <c r="X65" s="370"/>
      <c r="Y65" s="370"/>
      <c r="Z65" s="370"/>
      <c r="AA65" s="370"/>
      <c r="AB65" s="370"/>
      <c r="AC65" s="370"/>
      <c r="AD65" s="370"/>
      <c r="AE65" s="370"/>
      <c r="AF65" s="370"/>
      <c r="AG65" s="370"/>
      <c r="AH65" s="370"/>
      <c r="AI65" s="370"/>
      <c r="AJ65" s="370"/>
      <c r="AK65" s="201"/>
      <c r="AL65" s="201"/>
    </row>
    <row r="66" spans="1:38" s="165" customFormat="1" ht="45" customHeight="1">
      <c r="A66" s="183"/>
      <c r="B66" s="410"/>
      <c r="C66" s="182"/>
      <c r="D66" s="182"/>
      <c r="E66" s="182"/>
      <c r="F66" s="182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</row>
    <row r="67" spans="1:38" s="165" customFormat="1" ht="45" customHeight="1">
      <c r="A67" s="183"/>
      <c r="B67" s="410"/>
      <c r="C67" s="182"/>
      <c r="D67" s="182"/>
      <c r="E67" s="182"/>
      <c r="F67" s="182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</row>
    <row r="68" spans="1:38" s="165" customFormat="1" ht="45" customHeight="1">
      <c r="A68" s="183"/>
      <c r="B68" s="410"/>
      <c r="C68" s="182"/>
      <c r="D68" s="182"/>
      <c r="E68" s="182"/>
      <c r="F68" s="182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203"/>
    </row>
    <row r="69" spans="1:38" s="165" customFormat="1" ht="45" customHeight="1">
      <c r="A69" s="183"/>
      <c r="B69" s="410"/>
      <c r="C69" s="182"/>
      <c r="D69" s="182"/>
      <c r="E69" s="182"/>
      <c r="F69" s="182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</row>
    <row r="70" spans="1:38" s="165" customFormat="1" ht="45" customHeight="1">
      <c r="A70" s="183"/>
      <c r="B70" s="410"/>
      <c r="C70" s="182"/>
      <c r="D70" s="182"/>
      <c r="E70" s="182"/>
      <c r="F70" s="182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203"/>
      <c r="AA70" s="203"/>
      <c r="AB70" s="203"/>
      <c r="AC70" s="203"/>
      <c r="AD70" s="203"/>
      <c r="AE70" s="203"/>
      <c r="AF70" s="203"/>
      <c r="AG70" s="203"/>
      <c r="AH70" s="203"/>
      <c r="AI70" s="203"/>
      <c r="AJ70" s="203"/>
      <c r="AK70" s="203"/>
      <c r="AL70" s="203"/>
    </row>
    <row r="71" spans="1:38" s="165" customFormat="1" ht="45" customHeight="1">
      <c r="A71" s="183"/>
      <c r="B71" s="410"/>
      <c r="C71" s="182"/>
      <c r="D71" s="182"/>
      <c r="E71" s="182"/>
      <c r="F71" s="182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3"/>
      <c r="AH71" s="203"/>
      <c r="AI71" s="203"/>
      <c r="AJ71" s="203"/>
      <c r="AK71" s="203"/>
      <c r="AL71" s="203"/>
    </row>
    <row r="72" spans="1:38" s="165" customFormat="1" ht="45" customHeight="1">
      <c r="A72" s="183"/>
      <c r="B72" s="410"/>
      <c r="C72" s="182"/>
      <c r="D72" s="182"/>
      <c r="E72" s="182"/>
      <c r="F72" s="182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203"/>
      <c r="AB72" s="203"/>
      <c r="AC72" s="203"/>
      <c r="AD72" s="203"/>
      <c r="AE72" s="203"/>
      <c r="AF72" s="203"/>
      <c r="AG72" s="203"/>
      <c r="AH72" s="203"/>
      <c r="AI72" s="203"/>
      <c r="AJ72" s="203"/>
      <c r="AK72" s="203"/>
      <c r="AL72" s="203"/>
    </row>
    <row r="73" spans="1:38" s="165" customFormat="1" ht="45" customHeight="1">
      <c r="A73" s="183"/>
      <c r="B73" s="410"/>
      <c r="C73" s="182"/>
      <c r="D73" s="182"/>
      <c r="E73" s="182"/>
      <c r="F73" s="182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3"/>
      <c r="AH73" s="203"/>
      <c r="AI73" s="203"/>
      <c r="AJ73" s="203"/>
      <c r="AK73" s="203"/>
      <c r="AL73" s="203"/>
    </row>
    <row r="74" spans="1:38" s="165" customFormat="1" ht="45" customHeight="1">
      <c r="A74" s="183"/>
      <c r="B74" s="410"/>
      <c r="C74" s="182"/>
      <c r="D74" s="182"/>
      <c r="E74" s="182"/>
      <c r="F74" s="182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</row>
    <row r="75" spans="1:38" s="165" customFormat="1" ht="45" customHeight="1">
      <c r="A75" s="183"/>
      <c r="B75" s="410"/>
      <c r="C75" s="182"/>
      <c r="D75" s="182"/>
      <c r="E75" s="182"/>
      <c r="F75" s="182"/>
      <c r="G75" s="203"/>
      <c r="H75" s="203"/>
      <c r="I75" s="203"/>
      <c r="J75" s="203"/>
      <c r="K75" s="203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</row>
    <row r="76" spans="1:38" s="165" customFormat="1" ht="45" customHeight="1">
      <c r="A76" s="183"/>
      <c r="B76" s="410"/>
      <c r="C76" s="182"/>
      <c r="D76" s="182"/>
      <c r="E76" s="182"/>
      <c r="F76" s="182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</row>
    <row r="77" spans="1:38" s="165" customFormat="1" ht="45" customHeight="1">
      <c r="A77" s="183"/>
      <c r="B77" s="410"/>
      <c r="C77" s="182"/>
      <c r="D77" s="182"/>
      <c r="E77" s="182"/>
      <c r="F77" s="182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</row>
    <row r="78" spans="1:38" s="165" customFormat="1" ht="45" customHeight="1">
      <c r="A78" s="183"/>
      <c r="B78" s="410"/>
      <c r="C78" s="182"/>
      <c r="D78" s="182"/>
      <c r="E78" s="182"/>
      <c r="F78" s="182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</row>
    <row r="79" spans="1:38" s="165" customFormat="1" ht="45" customHeight="1">
      <c r="A79" s="183"/>
      <c r="B79" s="410"/>
      <c r="C79" s="182"/>
      <c r="D79" s="182"/>
      <c r="E79" s="182"/>
      <c r="F79" s="182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</row>
    <row r="80" spans="1:38" s="165" customFormat="1" ht="45" customHeight="1">
      <c r="A80" s="183"/>
      <c r="B80" s="410"/>
      <c r="C80" s="182"/>
      <c r="D80" s="182"/>
      <c r="E80" s="182"/>
      <c r="F80" s="182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</row>
    <row r="81" spans="1:38" s="165" customFormat="1" ht="45" customHeight="1">
      <c r="A81" s="183"/>
      <c r="B81" s="410"/>
      <c r="C81" s="182"/>
      <c r="D81" s="182"/>
      <c r="E81" s="182"/>
      <c r="F81" s="182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</row>
    <row r="82" spans="1:38" s="165" customFormat="1" ht="45" customHeight="1">
      <c r="A82" s="183"/>
      <c r="B82" s="410"/>
      <c r="C82" s="182"/>
      <c r="D82" s="182"/>
      <c r="E82" s="182"/>
      <c r="F82" s="182"/>
      <c r="G82" s="203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203"/>
    </row>
    <row r="83" spans="1:38" s="165" customFormat="1" ht="45" customHeight="1">
      <c r="A83" s="183"/>
      <c r="B83" s="410"/>
      <c r="C83" s="182"/>
      <c r="D83" s="182"/>
      <c r="E83" s="182"/>
      <c r="F83" s="182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</row>
    <row r="84" spans="1:38" s="165" customFormat="1" ht="45" customHeight="1">
      <c r="A84" s="183"/>
      <c r="B84" s="410"/>
      <c r="C84" s="182"/>
      <c r="D84" s="182"/>
      <c r="E84" s="182"/>
      <c r="F84" s="182"/>
      <c r="G84" s="203"/>
      <c r="H84" s="203"/>
      <c r="I84" s="203"/>
      <c r="J84" s="203"/>
      <c r="K84" s="203"/>
      <c r="L84" s="203"/>
      <c r="M84" s="203"/>
      <c r="N84" s="203"/>
      <c r="O84" s="203"/>
      <c r="P84" s="203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/>
    </row>
    <row r="85" spans="1:38" s="165" customFormat="1" ht="45" customHeight="1">
      <c r="A85" s="183"/>
      <c r="B85" s="410"/>
      <c r="C85" s="182"/>
      <c r="D85" s="182"/>
      <c r="E85" s="182"/>
      <c r="F85" s="182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</row>
    <row r="86" spans="1:38" s="165" customFormat="1" ht="45" customHeight="1">
      <c r="A86" s="183"/>
      <c r="B86" s="410"/>
      <c r="C86" s="182"/>
      <c r="D86" s="182"/>
      <c r="E86" s="182"/>
      <c r="F86" s="182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/>
    </row>
    <row r="87" spans="1:38" s="165" customFormat="1" ht="45" customHeight="1">
      <c r="A87" s="183"/>
      <c r="B87" s="410"/>
      <c r="C87" s="182"/>
      <c r="D87" s="182"/>
      <c r="E87" s="182"/>
      <c r="F87" s="182"/>
      <c r="G87" s="203"/>
      <c r="H87" s="203"/>
      <c r="I87" s="203"/>
      <c r="J87" s="203"/>
      <c r="K87" s="203"/>
      <c r="L87" s="203"/>
      <c r="M87" s="203"/>
      <c r="N87" s="203"/>
      <c r="O87" s="203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203"/>
    </row>
    <row r="88" spans="1:38" s="165" customFormat="1" ht="45" customHeight="1">
      <c r="A88" s="183"/>
      <c r="B88" s="410"/>
      <c r="C88" s="182"/>
      <c r="D88" s="182"/>
      <c r="E88" s="182"/>
      <c r="F88" s="182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K88" s="203"/>
      <c r="AL88" s="203"/>
    </row>
    <row r="89" spans="1:38" s="165" customFormat="1" ht="45" customHeight="1">
      <c r="A89" s="183"/>
      <c r="B89" s="410"/>
      <c r="C89" s="182"/>
      <c r="D89" s="182"/>
      <c r="E89" s="182"/>
      <c r="F89" s="182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</row>
    <row r="90" spans="1:38" s="165" customFormat="1" ht="45" customHeight="1">
      <c r="A90" s="183"/>
      <c r="B90" s="410"/>
      <c r="C90" s="182"/>
      <c r="D90" s="182"/>
      <c r="E90" s="182"/>
      <c r="F90" s="182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</row>
    <row r="91" spans="1:38" s="165" customFormat="1" ht="45" customHeight="1">
      <c r="A91" s="183"/>
      <c r="B91" s="410"/>
      <c r="C91" s="182"/>
      <c r="D91" s="182"/>
      <c r="E91" s="182"/>
      <c r="F91" s="182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</row>
    <row r="92" spans="1:38" s="165" customFormat="1" ht="45" customHeight="1">
      <c r="A92" s="183"/>
      <c r="B92" s="410"/>
      <c r="C92" s="182"/>
      <c r="D92" s="182"/>
      <c r="E92" s="182"/>
      <c r="F92" s="182"/>
      <c r="G92" s="203"/>
      <c r="H92" s="203"/>
      <c r="I92" s="203"/>
      <c r="J92" s="203"/>
      <c r="K92" s="203"/>
      <c r="L92" s="203"/>
      <c r="M92" s="203"/>
      <c r="N92" s="203"/>
      <c r="O92" s="203"/>
      <c r="P92" s="203"/>
      <c r="Q92" s="203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</row>
    <row r="93" spans="1:38" s="165" customFormat="1" ht="45" customHeight="1">
      <c r="A93" s="183"/>
      <c r="B93" s="410"/>
      <c r="C93" s="182"/>
      <c r="D93" s="182"/>
      <c r="E93" s="182"/>
      <c r="F93" s="182"/>
      <c r="G93" s="203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</row>
    <row r="94" spans="1:38" s="165" customFormat="1" ht="45" customHeight="1">
      <c r="A94" s="183"/>
      <c r="B94" s="410"/>
      <c r="C94" s="182"/>
      <c r="D94" s="182"/>
      <c r="E94" s="182"/>
      <c r="F94" s="182"/>
      <c r="G94" s="203"/>
      <c r="H94" s="203"/>
      <c r="I94" s="203"/>
      <c r="J94" s="203"/>
      <c r="K94" s="203"/>
      <c r="L94" s="203"/>
      <c r="M94" s="203"/>
      <c r="N94" s="203"/>
      <c r="O94" s="203"/>
      <c r="P94" s="203"/>
      <c r="Q94" s="203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</row>
    <row r="95" spans="1:38" s="165" customFormat="1" ht="45" customHeight="1">
      <c r="A95" s="183"/>
      <c r="B95" s="410"/>
      <c r="C95" s="182"/>
      <c r="D95" s="182"/>
      <c r="E95" s="182"/>
      <c r="F95" s="182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</row>
    <row r="96" spans="1:38" s="165" customFormat="1" ht="45" customHeight="1">
      <c r="A96" s="183"/>
      <c r="B96" s="410"/>
      <c r="C96" s="182"/>
      <c r="D96" s="182"/>
      <c r="E96" s="182"/>
      <c r="F96" s="182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203"/>
      <c r="AA96" s="203"/>
      <c r="AB96" s="203"/>
      <c r="AC96" s="203"/>
      <c r="AD96" s="203"/>
      <c r="AE96" s="203"/>
      <c r="AF96" s="203"/>
      <c r="AG96" s="203"/>
      <c r="AH96" s="203"/>
      <c r="AI96" s="203"/>
      <c r="AJ96" s="203"/>
      <c r="AK96" s="203"/>
      <c r="AL96" s="203"/>
    </row>
    <row r="97" spans="1:38" s="165" customFormat="1" ht="45" customHeight="1">
      <c r="A97" s="183"/>
      <c r="B97" s="410"/>
      <c r="C97" s="182"/>
      <c r="D97" s="182"/>
      <c r="E97" s="182"/>
      <c r="F97" s="182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</row>
    <row r="98" spans="1:38" s="165" customFormat="1" ht="45" customHeight="1">
      <c r="A98" s="183"/>
      <c r="B98" s="410"/>
      <c r="C98" s="182"/>
      <c r="D98" s="182"/>
      <c r="E98" s="182"/>
      <c r="F98" s="182"/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203"/>
      <c r="T98" s="203"/>
      <c r="U98" s="203"/>
      <c r="V98" s="203"/>
      <c r="W98" s="203"/>
      <c r="X98" s="203"/>
      <c r="Y98" s="203"/>
      <c r="Z98" s="203"/>
      <c r="AA98" s="203"/>
      <c r="AB98" s="203"/>
      <c r="AC98" s="203"/>
      <c r="AD98" s="203"/>
      <c r="AE98" s="203"/>
      <c r="AF98" s="203"/>
      <c r="AG98" s="203"/>
      <c r="AH98" s="203"/>
      <c r="AI98" s="203"/>
      <c r="AJ98" s="203"/>
      <c r="AK98" s="203"/>
      <c r="AL98" s="203"/>
    </row>
    <row r="99" spans="1:38" s="165" customFormat="1" ht="45" customHeight="1">
      <c r="A99" s="183"/>
      <c r="B99" s="410"/>
      <c r="C99" s="182"/>
      <c r="D99" s="182"/>
      <c r="E99" s="182"/>
      <c r="F99" s="182"/>
      <c r="G99" s="203"/>
      <c r="H99" s="203"/>
      <c r="I99" s="203"/>
      <c r="J99" s="203"/>
      <c r="K99" s="203"/>
      <c r="L99" s="203"/>
      <c r="M99" s="203"/>
      <c r="N99" s="203"/>
      <c r="O99" s="203"/>
      <c r="P99" s="203"/>
      <c r="Q99" s="203"/>
      <c r="R99" s="203"/>
      <c r="S99" s="203"/>
      <c r="T99" s="203"/>
      <c r="U99" s="203"/>
      <c r="V99" s="203"/>
      <c r="W99" s="203"/>
      <c r="X99" s="203"/>
      <c r="Y99" s="203"/>
      <c r="Z99" s="203"/>
      <c r="AA99" s="203"/>
      <c r="AB99" s="203"/>
      <c r="AC99" s="203"/>
      <c r="AD99" s="203"/>
      <c r="AE99" s="203"/>
      <c r="AF99" s="203"/>
      <c r="AG99" s="203"/>
      <c r="AH99" s="203"/>
      <c r="AI99" s="203"/>
      <c r="AJ99" s="203"/>
      <c r="AK99" s="203"/>
      <c r="AL99" s="203"/>
    </row>
    <row r="100" spans="1:38" s="165" customFormat="1" ht="45" customHeight="1">
      <c r="A100" s="183"/>
      <c r="B100" s="410"/>
      <c r="C100" s="182"/>
      <c r="D100" s="182"/>
      <c r="E100" s="182"/>
      <c r="F100" s="182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</row>
    <row r="101" spans="1:38" s="165" customFormat="1" ht="45" customHeight="1">
      <c r="A101" s="183"/>
      <c r="B101" s="410"/>
      <c r="C101" s="182"/>
      <c r="D101" s="182"/>
      <c r="E101" s="182"/>
      <c r="F101" s="182"/>
      <c r="G101" s="203"/>
      <c r="H101" s="203"/>
      <c r="I101" s="203"/>
      <c r="J101" s="203"/>
      <c r="K101" s="203"/>
      <c r="L101" s="203"/>
      <c r="M101" s="203"/>
      <c r="N101" s="203"/>
      <c r="O101" s="203"/>
      <c r="P101" s="203"/>
      <c r="Q101" s="203"/>
      <c r="R101" s="203"/>
      <c r="S101" s="203"/>
      <c r="T101" s="203"/>
      <c r="U101" s="203"/>
      <c r="V101" s="203"/>
      <c r="W101" s="203"/>
      <c r="X101" s="203"/>
      <c r="Y101" s="203"/>
      <c r="Z101" s="203"/>
      <c r="AA101" s="203"/>
      <c r="AB101" s="203"/>
      <c r="AC101" s="203"/>
      <c r="AD101" s="203"/>
      <c r="AE101" s="203"/>
      <c r="AF101" s="203"/>
      <c r="AG101" s="203"/>
      <c r="AH101" s="203"/>
      <c r="AI101" s="203"/>
      <c r="AJ101" s="203"/>
      <c r="AK101" s="203"/>
      <c r="AL101" s="203"/>
    </row>
    <row r="102" spans="1:38" s="165" customFormat="1" ht="45" customHeight="1">
      <c r="A102" s="183"/>
      <c r="B102" s="410"/>
      <c r="C102" s="182"/>
      <c r="D102" s="182"/>
      <c r="E102" s="182"/>
      <c r="F102" s="182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3"/>
      <c r="V102" s="203"/>
      <c r="W102" s="203"/>
      <c r="X102" s="203"/>
      <c r="Y102" s="203"/>
      <c r="Z102" s="203"/>
      <c r="AA102" s="203"/>
      <c r="AB102" s="203"/>
      <c r="AC102" s="203"/>
      <c r="AD102" s="203"/>
      <c r="AE102" s="203"/>
      <c r="AF102" s="203"/>
      <c r="AG102" s="203"/>
      <c r="AH102" s="203"/>
      <c r="AI102" s="203"/>
      <c r="AJ102" s="203"/>
      <c r="AK102" s="203"/>
      <c r="AL102" s="203"/>
    </row>
    <row r="103" spans="1:38" s="165" customFormat="1" ht="45" customHeight="1">
      <c r="A103" s="183"/>
      <c r="B103" s="410"/>
      <c r="C103" s="182"/>
      <c r="D103" s="182"/>
      <c r="E103" s="182"/>
      <c r="F103" s="182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</row>
    <row r="104" spans="1:38" s="165" customFormat="1" ht="45" customHeight="1">
      <c r="A104" s="183"/>
      <c r="B104" s="410"/>
      <c r="C104" s="182"/>
      <c r="D104" s="182"/>
      <c r="E104" s="182"/>
      <c r="F104" s="182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203"/>
      <c r="AA104" s="203"/>
      <c r="AB104" s="203"/>
      <c r="AC104" s="203"/>
      <c r="AD104" s="203"/>
      <c r="AE104" s="203"/>
      <c r="AF104" s="203"/>
      <c r="AG104" s="203"/>
      <c r="AH104" s="203"/>
      <c r="AI104" s="203"/>
      <c r="AJ104" s="203"/>
      <c r="AK104" s="203"/>
      <c r="AL104" s="203"/>
    </row>
    <row r="105" spans="1:38" s="165" customFormat="1" ht="45" customHeight="1">
      <c r="A105" s="183"/>
      <c r="B105" s="410"/>
      <c r="C105" s="182"/>
      <c r="D105" s="182"/>
      <c r="E105" s="182"/>
      <c r="F105" s="182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</row>
    <row r="106" spans="1:38" s="165" customFormat="1" ht="45" customHeight="1">
      <c r="A106" s="183"/>
      <c r="B106" s="410"/>
      <c r="C106" s="182"/>
      <c r="D106" s="182"/>
      <c r="E106" s="182"/>
      <c r="F106" s="182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  <c r="AC106" s="203"/>
      <c r="AD106" s="203"/>
      <c r="AE106" s="203"/>
      <c r="AF106" s="203"/>
      <c r="AG106" s="203"/>
      <c r="AH106" s="203"/>
      <c r="AI106" s="203"/>
      <c r="AJ106" s="203"/>
      <c r="AK106" s="203"/>
      <c r="AL106" s="203"/>
    </row>
    <row r="107" spans="1:38" s="165" customFormat="1" ht="45" customHeight="1">
      <c r="A107" s="183"/>
      <c r="B107" s="410"/>
      <c r="C107" s="182"/>
      <c r="D107" s="182"/>
      <c r="E107" s="182"/>
      <c r="F107" s="182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203"/>
      <c r="X107" s="203"/>
      <c r="Y107" s="203"/>
      <c r="Z107" s="203"/>
      <c r="AA107" s="203"/>
      <c r="AB107" s="203"/>
      <c r="AC107" s="203"/>
      <c r="AD107" s="203"/>
      <c r="AE107" s="203"/>
      <c r="AF107" s="203"/>
      <c r="AG107" s="203"/>
      <c r="AH107" s="203"/>
      <c r="AI107" s="203"/>
      <c r="AJ107" s="203"/>
      <c r="AK107" s="203"/>
      <c r="AL107" s="203"/>
    </row>
    <row r="108" spans="1:38" s="165" customFormat="1" ht="45" customHeight="1">
      <c r="A108" s="183"/>
      <c r="B108" s="410"/>
      <c r="C108" s="182"/>
      <c r="D108" s="182"/>
      <c r="E108" s="182"/>
      <c r="F108" s="182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203"/>
      <c r="U108" s="203"/>
      <c r="V108" s="203"/>
      <c r="W108" s="203"/>
      <c r="X108" s="203"/>
      <c r="Y108" s="203"/>
      <c r="Z108" s="203"/>
      <c r="AA108" s="203"/>
      <c r="AB108" s="203"/>
      <c r="AC108" s="203"/>
      <c r="AD108" s="203"/>
      <c r="AE108" s="203"/>
      <c r="AF108" s="203"/>
      <c r="AG108" s="203"/>
      <c r="AH108" s="203"/>
      <c r="AI108" s="203"/>
      <c r="AJ108" s="203"/>
      <c r="AK108" s="203"/>
      <c r="AL108" s="203"/>
    </row>
    <row r="109" spans="1:38" s="165" customFormat="1" ht="45" customHeight="1">
      <c r="A109" s="183"/>
      <c r="B109" s="410"/>
      <c r="C109" s="182"/>
      <c r="D109" s="182"/>
      <c r="E109" s="182"/>
      <c r="F109" s="182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03"/>
      <c r="AH109" s="203"/>
      <c r="AI109" s="203"/>
      <c r="AJ109" s="203"/>
      <c r="AK109" s="203"/>
      <c r="AL109" s="203"/>
    </row>
    <row r="110" spans="1:38" s="165" customFormat="1" ht="45" customHeight="1">
      <c r="A110" s="183"/>
      <c r="B110" s="410"/>
      <c r="C110" s="182"/>
      <c r="D110" s="182"/>
      <c r="E110" s="182"/>
      <c r="F110" s="182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  <c r="AG110" s="203"/>
      <c r="AH110" s="203"/>
      <c r="AI110" s="203"/>
      <c r="AJ110" s="203"/>
      <c r="AK110" s="203"/>
      <c r="AL110" s="203"/>
    </row>
    <row r="111" spans="1:38" s="165" customFormat="1" ht="45" customHeight="1">
      <c r="A111" s="183"/>
      <c r="B111" s="410"/>
      <c r="C111" s="182"/>
      <c r="D111" s="182"/>
      <c r="E111" s="182"/>
      <c r="F111" s="182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/>
    </row>
    <row r="112" spans="1:38" s="165" customFormat="1" ht="20.399999999999999">
      <c r="A112" s="204"/>
      <c r="B112" s="205"/>
      <c r="C112" s="206"/>
      <c r="D112" s="206"/>
      <c r="E112" s="206"/>
      <c r="F112" s="206"/>
      <c r="G112" s="207"/>
      <c r="H112" s="207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7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7"/>
      <c r="AL112" s="207"/>
    </row>
    <row r="113" spans="1:38">
      <c r="A113" s="208"/>
      <c r="B113" s="209"/>
      <c r="C113" s="208"/>
      <c r="D113" s="208"/>
      <c r="E113" s="208"/>
      <c r="F113" s="208"/>
      <c r="G113" s="208"/>
      <c r="H113" s="208"/>
      <c r="I113" s="208"/>
      <c r="J113" s="208"/>
      <c r="K113" s="208"/>
      <c r="L113" s="208"/>
      <c r="M113" s="208"/>
      <c r="N113" s="210"/>
      <c r="O113" s="210"/>
      <c r="P113" s="210"/>
      <c r="Q113" s="210"/>
      <c r="R113" s="210"/>
      <c r="S113" s="210"/>
      <c r="T113" s="210"/>
      <c r="U113" s="208"/>
      <c r="V113" s="208"/>
      <c r="W113" s="208"/>
      <c r="X113" s="208"/>
      <c r="Y113" s="208"/>
      <c r="Z113" s="208"/>
      <c r="AA113" s="210"/>
      <c r="AB113" s="210"/>
      <c r="AC113" s="210"/>
      <c r="AD113" s="210"/>
      <c r="AE113" s="210"/>
      <c r="AF113" s="210"/>
      <c r="AG113" s="210"/>
      <c r="AH113" s="210"/>
      <c r="AI113" s="211"/>
      <c r="AJ113" s="211"/>
      <c r="AK113" s="211"/>
      <c r="AL113" s="211"/>
    </row>
    <row r="114" spans="1:38" s="165" customFormat="1" ht="15.6">
      <c r="A114" s="215"/>
      <c r="B114" s="216"/>
      <c r="C114" s="217"/>
      <c r="D114" s="217"/>
      <c r="E114" s="217"/>
      <c r="F114" s="217"/>
      <c r="G114" s="215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8"/>
      <c r="AL114" s="218"/>
    </row>
    <row r="115" spans="1:38" s="165" customFormat="1">
      <c r="A115" s="215"/>
      <c r="B115" s="216"/>
      <c r="C115" s="217"/>
      <c r="D115" s="217"/>
      <c r="E115" s="217"/>
      <c r="F115" s="217"/>
      <c r="G115" s="215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7"/>
      <c r="AB115" s="217"/>
      <c r="AC115" s="217"/>
      <c r="AD115" s="217"/>
      <c r="AE115" s="217"/>
      <c r="AF115" s="217"/>
      <c r="AG115" s="217"/>
      <c r="AH115" s="217"/>
      <c r="AI115" s="219"/>
      <c r="AJ115" s="219"/>
      <c r="AK115" s="219"/>
      <c r="AL115" s="219"/>
    </row>
    <row r="116" spans="1:38" s="165" customFormat="1">
      <c r="A116" s="215"/>
      <c r="B116" s="216"/>
      <c r="C116" s="217"/>
      <c r="D116" s="217"/>
      <c r="E116" s="217"/>
      <c r="F116" s="217"/>
      <c r="G116" s="215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7"/>
      <c r="AB116" s="217"/>
      <c r="AC116" s="217"/>
      <c r="AD116" s="217"/>
      <c r="AE116" s="217"/>
      <c r="AF116" s="217"/>
      <c r="AG116" s="217"/>
      <c r="AH116" s="217"/>
      <c r="AI116" s="219"/>
      <c r="AJ116" s="219"/>
      <c r="AK116" s="219"/>
      <c r="AL116" s="219"/>
    </row>
    <row r="117" spans="1:38" s="165" customFormat="1" ht="15.6">
      <c r="A117" s="215"/>
      <c r="B117" s="220"/>
      <c r="C117" s="369"/>
      <c r="D117" s="369"/>
      <c r="E117" s="369"/>
      <c r="F117" s="369"/>
      <c r="G117" s="369"/>
      <c r="H117" s="369"/>
      <c r="I117" s="369"/>
      <c r="J117" s="369"/>
      <c r="K117" s="369"/>
      <c r="L117" s="369"/>
      <c r="M117" s="369"/>
      <c r="N117" s="369"/>
      <c r="O117" s="369"/>
      <c r="P117" s="369"/>
      <c r="Q117" s="369"/>
      <c r="R117" s="369"/>
      <c r="S117" s="369"/>
      <c r="T117" s="369"/>
      <c r="U117" s="369"/>
      <c r="V117" s="369"/>
      <c r="W117" s="369"/>
      <c r="X117" s="369"/>
      <c r="Y117" s="369"/>
      <c r="Z117" s="369"/>
      <c r="AA117" s="369"/>
      <c r="AB117" s="369"/>
      <c r="AC117" s="369"/>
      <c r="AD117" s="369"/>
      <c r="AE117" s="369"/>
      <c r="AF117" s="369"/>
      <c r="AG117" s="369"/>
      <c r="AH117" s="369"/>
      <c r="AI117" s="221"/>
      <c r="AJ117" s="221"/>
      <c r="AK117" s="221"/>
      <c r="AL117" s="221"/>
    </row>
    <row r="118" spans="1:38" s="165" customFormat="1" ht="15.6">
      <c r="A118" s="222"/>
      <c r="B118" s="223"/>
      <c r="C118" s="369"/>
      <c r="D118" s="369"/>
      <c r="E118" s="369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369"/>
      <c r="V118" s="369"/>
      <c r="W118" s="369"/>
      <c r="X118" s="369"/>
      <c r="Y118" s="369"/>
      <c r="Z118" s="369"/>
      <c r="AA118" s="369"/>
      <c r="AB118" s="369"/>
      <c r="AC118" s="369"/>
      <c r="AD118" s="369"/>
      <c r="AE118" s="369"/>
      <c r="AF118" s="369"/>
      <c r="AG118" s="369"/>
      <c r="AH118" s="369"/>
      <c r="AI118" s="221"/>
      <c r="AJ118" s="221"/>
      <c r="AK118" s="221"/>
      <c r="AL118" s="221"/>
    </row>
    <row r="119" spans="1:38" s="165" customFormat="1" ht="15.6">
      <c r="A119" s="215"/>
      <c r="B119" s="220"/>
      <c r="C119" s="369"/>
      <c r="D119" s="369"/>
      <c r="E119" s="369"/>
      <c r="F119" s="369"/>
      <c r="G119" s="369"/>
      <c r="H119" s="369"/>
      <c r="I119" s="369"/>
      <c r="J119" s="369"/>
      <c r="K119" s="369"/>
      <c r="L119" s="369"/>
      <c r="M119" s="369"/>
      <c r="N119" s="369"/>
      <c r="O119" s="369"/>
      <c r="P119" s="369"/>
      <c r="Q119" s="369"/>
      <c r="R119" s="369"/>
      <c r="S119" s="369"/>
      <c r="T119" s="369"/>
      <c r="U119" s="369"/>
      <c r="V119" s="369"/>
      <c r="W119" s="369"/>
      <c r="X119" s="369"/>
      <c r="Y119" s="369"/>
      <c r="Z119" s="369"/>
      <c r="AA119" s="369"/>
      <c r="AB119" s="369"/>
      <c r="AC119" s="369"/>
      <c r="AD119" s="369"/>
      <c r="AE119" s="369"/>
      <c r="AF119" s="369"/>
      <c r="AG119" s="369"/>
      <c r="AH119" s="369"/>
      <c r="AI119" s="221"/>
      <c r="AJ119" s="221"/>
      <c r="AK119" s="221"/>
      <c r="AL119" s="221"/>
    </row>
    <row r="120" spans="1:38" s="165" customFormat="1">
      <c r="A120" s="215"/>
      <c r="B120" s="220"/>
      <c r="C120" s="21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  <c r="AG120" s="215"/>
      <c r="AH120" s="215"/>
      <c r="AI120" s="221"/>
      <c r="AJ120" s="221"/>
      <c r="AK120" s="221"/>
      <c r="AL120" s="221"/>
    </row>
    <row r="121" spans="1:38" s="165" customFormat="1" ht="15.6">
      <c r="A121" s="222"/>
      <c r="B121" s="223"/>
      <c r="C121" s="215"/>
      <c r="D121" s="215"/>
      <c r="E121" s="215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21"/>
      <c r="AJ121" s="221"/>
      <c r="AK121" s="221"/>
      <c r="AL121" s="221"/>
    </row>
    <row r="122" spans="1:38" s="165" customFormat="1">
      <c r="A122" s="215"/>
      <c r="B122" s="220"/>
      <c r="C122" s="215"/>
      <c r="D122" s="215"/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21"/>
      <c r="AJ122" s="221"/>
      <c r="AK122" s="221"/>
      <c r="AL122" s="221"/>
    </row>
    <row r="123" spans="1:38" s="165" customFormat="1" ht="15.6">
      <c r="A123" s="222"/>
      <c r="B123" s="223"/>
      <c r="C123" s="215"/>
      <c r="D123" s="215"/>
      <c r="E123" s="215"/>
      <c r="F123" s="215"/>
      <c r="G123" s="215"/>
      <c r="H123" s="215"/>
      <c r="I123" s="215"/>
      <c r="J123" s="215"/>
      <c r="K123" s="215"/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  <c r="AC123" s="215"/>
      <c r="AD123" s="215"/>
      <c r="AE123" s="215"/>
      <c r="AF123" s="215"/>
      <c r="AG123" s="215"/>
      <c r="AH123" s="215"/>
      <c r="AI123" s="221"/>
      <c r="AJ123" s="221"/>
      <c r="AK123" s="221"/>
      <c r="AL123" s="221"/>
    </row>
    <row r="124" spans="1:38" s="165" customFormat="1">
      <c r="A124" s="215"/>
      <c r="B124" s="220"/>
      <c r="C124" s="21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E124" s="215"/>
      <c r="AF124" s="215"/>
      <c r="AG124" s="215"/>
      <c r="AH124" s="215"/>
      <c r="AI124" s="221"/>
      <c r="AJ124" s="221"/>
      <c r="AK124" s="221"/>
      <c r="AL124" s="221"/>
    </row>
    <row r="125" spans="1:38" s="165" customFormat="1">
      <c r="A125" s="215"/>
      <c r="B125" s="220"/>
      <c r="C125" s="215"/>
      <c r="D125" s="215"/>
      <c r="E125" s="215"/>
      <c r="F125" s="215"/>
      <c r="G125" s="215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21"/>
      <c r="AJ125" s="221"/>
      <c r="AK125" s="221"/>
      <c r="AL125" s="221"/>
    </row>
    <row r="126" spans="1:38" s="165" customFormat="1" ht="15.6">
      <c r="A126" s="222"/>
      <c r="B126" s="223"/>
      <c r="C126" s="215"/>
      <c r="D126" s="215"/>
      <c r="E126" s="215"/>
      <c r="F126" s="215"/>
      <c r="G126" s="215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21"/>
      <c r="AJ126" s="221"/>
      <c r="AK126" s="221"/>
      <c r="AL126" s="221"/>
    </row>
    <row r="127" spans="1:38" s="165" customFormat="1">
      <c r="A127" s="215"/>
      <c r="B127" s="220"/>
      <c r="C127" s="21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21"/>
      <c r="AJ127" s="221"/>
      <c r="AK127" s="221"/>
      <c r="AL127" s="221"/>
    </row>
    <row r="128" spans="1:38" s="165" customFormat="1">
      <c r="A128" s="215"/>
      <c r="B128" s="220"/>
      <c r="C128" s="215"/>
      <c r="D128" s="215"/>
      <c r="E128" s="215"/>
      <c r="F128" s="215"/>
      <c r="G128" s="215"/>
      <c r="H128" s="215"/>
      <c r="I128" s="215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21"/>
      <c r="AJ128" s="221"/>
      <c r="AK128" s="221"/>
      <c r="AL128" s="221"/>
    </row>
    <row r="129" spans="1:38" s="165" customFormat="1">
      <c r="A129" s="215"/>
      <c r="B129" s="220"/>
      <c r="C129" s="215"/>
      <c r="D129" s="215"/>
      <c r="E129" s="215"/>
      <c r="F129" s="215"/>
      <c r="G129" s="215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21"/>
      <c r="AJ129" s="221"/>
      <c r="AK129" s="221"/>
      <c r="AL129" s="221"/>
    </row>
    <row r="130" spans="1:38" s="165" customFormat="1">
      <c r="A130" s="215"/>
      <c r="B130" s="220"/>
      <c r="C130" s="21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21"/>
      <c r="AJ130" s="221"/>
      <c r="AK130" s="221"/>
      <c r="AL130" s="221"/>
    </row>
    <row r="131" spans="1:38" s="165" customFormat="1">
      <c r="A131" s="215"/>
      <c r="B131" s="220"/>
      <c r="C131" s="21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  <c r="AD131" s="215"/>
      <c r="AE131" s="215"/>
      <c r="AF131" s="215"/>
      <c r="AG131" s="215"/>
      <c r="AH131" s="215"/>
      <c r="AI131" s="221"/>
      <c r="AJ131" s="221"/>
      <c r="AK131" s="221"/>
      <c r="AL131" s="221"/>
    </row>
    <row r="132" spans="1:38" s="165" customFormat="1">
      <c r="A132" s="215"/>
      <c r="B132" s="220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215"/>
      <c r="AG132" s="215"/>
      <c r="AH132" s="215"/>
      <c r="AI132" s="221"/>
      <c r="AJ132" s="221"/>
      <c r="AK132" s="221"/>
      <c r="AL132" s="221"/>
    </row>
    <row r="133" spans="1:38" s="165" customFormat="1">
      <c r="A133" s="215"/>
      <c r="B133" s="220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21"/>
      <c r="AJ133" s="221"/>
      <c r="AK133" s="221"/>
      <c r="AL133" s="221"/>
    </row>
    <row r="134" spans="1:38" s="165" customFormat="1">
      <c r="A134" s="215"/>
      <c r="B134" s="220"/>
      <c r="C134" s="215"/>
      <c r="D134" s="215"/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21"/>
      <c r="AJ134" s="221"/>
      <c r="AK134" s="221"/>
      <c r="AL134" s="221"/>
    </row>
    <row r="135" spans="1:38" s="165" customFormat="1">
      <c r="A135" s="215"/>
      <c r="B135" s="220"/>
      <c r="C135" s="215"/>
      <c r="D135" s="215"/>
      <c r="E135" s="215"/>
      <c r="F135" s="215"/>
      <c r="G135" s="215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21"/>
      <c r="AJ135" s="221"/>
      <c r="AK135" s="221"/>
      <c r="AL135" s="221"/>
    </row>
    <row r="136" spans="1:38" s="165" customFormat="1">
      <c r="A136" s="215"/>
      <c r="B136" s="220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21"/>
      <c r="AJ136" s="221"/>
      <c r="AK136" s="221"/>
      <c r="AL136" s="221"/>
    </row>
    <row r="137" spans="1:38" s="165" customFormat="1">
      <c r="A137" s="215"/>
      <c r="B137" s="220"/>
      <c r="C137" s="215"/>
      <c r="D137" s="215"/>
      <c r="E137" s="215"/>
      <c r="F137" s="215"/>
      <c r="G137" s="215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215"/>
      <c r="AG137" s="215"/>
      <c r="AH137" s="215"/>
      <c r="AI137" s="221"/>
      <c r="AJ137" s="221"/>
      <c r="AK137" s="221"/>
      <c r="AL137" s="221"/>
    </row>
    <row r="138" spans="1:38" s="165" customFormat="1">
      <c r="A138" s="215"/>
      <c r="B138" s="220"/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215"/>
      <c r="AI138" s="221"/>
      <c r="AJ138" s="221"/>
      <c r="AK138" s="221"/>
      <c r="AL138" s="221"/>
    </row>
    <row r="139" spans="1:38" s="165" customFormat="1">
      <c r="A139" s="215"/>
      <c r="B139" s="220"/>
      <c r="C139" s="215"/>
      <c r="D139" s="215"/>
      <c r="E139" s="215"/>
      <c r="F139" s="215"/>
      <c r="G139" s="215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C139" s="215"/>
      <c r="AD139" s="215"/>
      <c r="AE139" s="215"/>
      <c r="AF139" s="215"/>
      <c r="AG139" s="215"/>
      <c r="AH139" s="215"/>
      <c r="AI139" s="221"/>
      <c r="AJ139" s="221"/>
      <c r="AK139" s="221"/>
      <c r="AL139" s="221"/>
    </row>
    <row r="140" spans="1:38" s="165" customFormat="1">
      <c r="A140" s="215"/>
      <c r="B140" s="220"/>
      <c r="C140" s="215"/>
      <c r="D140" s="215"/>
      <c r="E140" s="215"/>
      <c r="F140" s="215"/>
      <c r="G140" s="215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21"/>
      <c r="AJ140" s="221"/>
      <c r="AK140" s="221"/>
      <c r="AL140" s="221"/>
    </row>
    <row r="141" spans="1:38" s="165" customFormat="1">
      <c r="A141" s="215"/>
      <c r="B141" s="220"/>
      <c r="C141" s="215"/>
      <c r="D141" s="215"/>
      <c r="E141" s="215"/>
      <c r="F141" s="215"/>
      <c r="G141" s="215"/>
      <c r="H141" s="215"/>
      <c r="I141" s="215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21"/>
      <c r="AJ141" s="221"/>
      <c r="AK141" s="221"/>
      <c r="AL141" s="221"/>
    </row>
    <row r="142" spans="1:38" s="165" customFormat="1">
      <c r="A142" s="215"/>
      <c r="B142" s="220"/>
      <c r="C142" s="215"/>
      <c r="D142" s="215"/>
      <c r="E142" s="215"/>
      <c r="F142" s="215"/>
      <c r="G142" s="215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21"/>
      <c r="AJ142" s="221"/>
      <c r="AK142" s="221"/>
      <c r="AL142" s="221"/>
    </row>
    <row r="143" spans="1:38" s="165" customFormat="1">
      <c r="A143" s="215"/>
      <c r="B143" s="209"/>
      <c r="C143" s="215"/>
      <c r="D143" s="215"/>
      <c r="E143" s="215"/>
      <c r="F143" s="215"/>
      <c r="G143" s="215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  <c r="AC143" s="215"/>
      <c r="AD143" s="215"/>
      <c r="AE143" s="215"/>
      <c r="AF143" s="215"/>
      <c r="AG143" s="215"/>
      <c r="AH143" s="215"/>
      <c r="AI143" s="221"/>
      <c r="AJ143" s="221"/>
      <c r="AK143" s="221"/>
      <c r="AL143" s="221"/>
    </row>
    <row r="144" spans="1:38" s="165" customFormat="1">
      <c r="A144" s="215"/>
      <c r="B144" s="220"/>
      <c r="C144" s="21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  <c r="AC144" s="215"/>
      <c r="AD144" s="215"/>
      <c r="AE144" s="215"/>
      <c r="AF144" s="215"/>
      <c r="AG144" s="215"/>
      <c r="AH144" s="215"/>
      <c r="AI144" s="221"/>
      <c r="AJ144" s="221"/>
      <c r="AK144" s="221"/>
      <c r="AL144" s="221"/>
    </row>
    <row r="145" spans="1:38" s="165" customFormat="1">
      <c r="A145" s="215"/>
      <c r="B145" s="220"/>
      <c r="C145" s="215"/>
      <c r="D145" s="215"/>
      <c r="E145" s="215"/>
      <c r="F145" s="215"/>
      <c r="G145" s="215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  <c r="AC145" s="215"/>
      <c r="AD145" s="215"/>
      <c r="AE145" s="215"/>
      <c r="AF145" s="215"/>
      <c r="AG145" s="215"/>
      <c r="AH145" s="215"/>
      <c r="AI145" s="221"/>
      <c r="AJ145" s="221"/>
      <c r="AK145" s="221"/>
      <c r="AL145" s="221"/>
    </row>
    <row r="146" spans="1:38" s="165" customFormat="1" ht="15.6">
      <c r="A146" s="224"/>
      <c r="B146" s="225"/>
      <c r="C146" s="226"/>
      <c r="D146" s="226"/>
      <c r="E146" s="226"/>
      <c r="F146" s="226"/>
      <c r="G146" s="226"/>
      <c r="H146" s="226"/>
      <c r="I146" s="226"/>
      <c r="J146" s="226"/>
      <c r="K146" s="226"/>
      <c r="L146" s="226"/>
      <c r="M146" s="226"/>
      <c r="N146" s="226"/>
      <c r="O146" s="226"/>
      <c r="P146" s="226"/>
      <c r="Q146" s="226"/>
      <c r="R146" s="226"/>
      <c r="S146" s="226"/>
      <c r="T146" s="226"/>
      <c r="U146" s="226"/>
      <c r="V146" s="226"/>
      <c r="W146" s="226"/>
      <c r="X146" s="226"/>
      <c r="Y146" s="226"/>
      <c r="Z146" s="226"/>
      <c r="AA146" s="226"/>
      <c r="AB146" s="226"/>
      <c r="AC146" s="226"/>
      <c r="AD146" s="226"/>
      <c r="AE146" s="226"/>
      <c r="AF146" s="226"/>
      <c r="AG146" s="226"/>
      <c r="AH146" s="226"/>
      <c r="AI146" s="224"/>
      <c r="AJ146" s="224"/>
      <c r="AK146" s="224"/>
      <c r="AL146" s="224"/>
    </row>
    <row r="147" spans="1:38" s="165" customFormat="1">
      <c r="A147" s="215"/>
      <c r="B147" s="220"/>
      <c r="C147" s="215"/>
      <c r="D147" s="215"/>
      <c r="E147" s="215"/>
      <c r="F147" s="215"/>
      <c r="G147" s="215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5"/>
      <c r="AF147" s="215"/>
      <c r="AG147" s="215"/>
      <c r="AH147" s="215"/>
      <c r="AI147" s="221"/>
      <c r="AJ147" s="221"/>
      <c r="AK147" s="221"/>
      <c r="AL147" s="221"/>
    </row>
    <row r="148" spans="1:38" s="165" customFormat="1">
      <c r="A148" s="215"/>
      <c r="B148" s="220"/>
      <c r="C148" s="215"/>
      <c r="D148" s="215"/>
      <c r="E148" s="215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  <c r="AG148" s="215"/>
      <c r="AH148" s="215"/>
      <c r="AI148" s="221"/>
      <c r="AJ148" s="221"/>
      <c r="AK148" s="221"/>
      <c r="AL148" s="221"/>
    </row>
    <row r="149" spans="1:38" s="165" customFormat="1">
      <c r="A149" s="215"/>
      <c r="B149" s="220"/>
      <c r="C149" s="215"/>
      <c r="D149" s="215"/>
      <c r="E149" s="215"/>
      <c r="F149" s="215"/>
      <c r="G149" s="215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  <c r="AG149" s="215"/>
      <c r="AH149" s="215"/>
      <c r="AI149" s="221"/>
      <c r="AJ149" s="221"/>
      <c r="AK149" s="221"/>
      <c r="AL149" s="221"/>
    </row>
    <row r="150" spans="1:38" s="165" customFormat="1">
      <c r="A150" s="215"/>
      <c r="B150" s="220"/>
      <c r="C150" s="215"/>
      <c r="D150" s="215"/>
      <c r="E150" s="215"/>
      <c r="F150" s="215"/>
      <c r="G150" s="215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21"/>
      <c r="AJ150" s="221"/>
      <c r="AK150" s="221"/>
      <c r="AL150" s="221"/>
    </row>
    <row r="151" spans="1:38" s="165" customFormat="1">
      <c r="A151" s="215"/>
      <c r="B151" s="220"/>
      <c r="C151" s="21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21"/>
      <c r="AJ151" s="221"/>
      <c r="AK151" s="221"/>
      <c r="AL151" s="221"/>
    </row>
    <row r="152" spans="1:38" s="165" customFormat="1">
      <c r="A152" s="215"/>
      <c r="B152" s="220"/>
      <c r="C152" s="215"/>
      <c r="D152" s="215"/>
      <c r="E152" s="215"/>
      <c r="F152" s="215"/>
      <c r="G152" s="215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21"/>
      <c r="AJ152" s="221"/>
      <c r="AK152" s="221"/>
      <c r="AL152" s="221"/>
    </row>
    <row r="153" spans="1:38" s="165" customFormat="1">
      <c r="A153" s="215"/>
      <c r="B153" s="220"/>
      <c r="C153" s="21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21"/>
      <c r="AJ153" s="221"/>
      <c r="AK153" s="221"/>
      <c r="AL153" s="221"/>
    </row>
    <row r="154" spans="1:38" s="165" customFormat="1">
      <c r="A154" s="215"/>
      <c r="B154" s="220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21"/>
      <c r="AJ154" s="221"/>
      <c r="AK154" s="221"/>
      <c r="AL154" s="221"/>
    </row>
    <row r="155" spans="1:38" s="165" customFormat="1">
      <c r="A155" s="215"/>
      <c r="B155" s="220"/>
      <c r="C155" s="215"/>
      <c r="D155" s="215"/>
      <c r="E155" s="215"/>
      <c r="F155" s="215"/>
      <c r="G155" s="215"/>
      <c r="H155" s="215"/>
      <c r="I155" s="215"/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21"/>
      <c r="AJ155" s="221"/>
      <c r="AK155" s="221"/>
      <c r="AL155" s="221"/>
    </row>
    <row r="156" spans="1:38" s="165" customFormat="1">
      <c r="A156" s="215"/>
      <c r="B156" s="220"/>
      <c r="C156" s="215"/>
      <c r="D156" s="215"/>
      <c r="E156" s="215"/>
      <c r="F156" s="215"/>
      <c r="G156" s="215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21"/>
      <c r="AJ156" s="221"/>
      <c r="AK156" s="221"/>
      <c r="AL156" s="221"/>
    </row>
    <row r="157" spans="1:38" s="165" customFormat="1">
      <c r="A157" s="215"/>
      <c r="B157" s="220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21"/>
      <c r="AJ157" s="221"/>
      <c r="AK157" s="221"/>
      <c r="AL157" s="221"/>
    </row>
    <row r="158" spans="1:38" s="165" customFormat="1">
      <c r="A158" s="215"/>
      <c r="B158" s="220"/>
      <c r="C158" s="215"/>
      <c r="D158" s="215"/>
      <c r="E158" s="215"/>
      <c r="F158" s="215"/>
      <c r="G158" s="215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5"/>
      <c r="AF158" s="215"/>
      <c r="AG158" s="215"/>
      <c r="AH158" s="215"/>
      <c r="AI158" s="221"/>
      <c r="AJ158" s="221"/>
      <c r="AK158" s="221"/>
      <c r="AL158" s="221"/>
    </row>
    <row r="159" spans="1:38" s="165" customFormat="1">
      <c r="A159" s="208"/>
      <c r="B159" s="220"/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  <c r="AD159" s="215"/>
      <c r="AE159" s="215"/>
      <c r="AF159" s="215"/>
      <c r="AG159" s="215"/>
      <c r="AH159" s="215"/>
      <c r="AI159" s="221"/>
      <c r="AJ159" s="221"/>
      <c r="AK159" s="221"/>
      <c r="AL159" s="221"/>
    </row>
    <row r="160" spans="1:38" s="165" customFormat="1">
      <c r="A160" s="215"/>
      <c r="B160" s="220"/>
      <c r="C160" s="215"/>
      <c r="D160" s="215"/>
      <c r="E160" s="215"/>
      <c r="F160" s="215"/>
      <c r="G160" s="215"/>
      <c r="H160" s="215"/>
      <c r="I160" s="21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21"/>
      <c r="AJ160" s="221"/>
      <c r="AK160" s="221"/>
      <c r="AL160" s="221"/>
    </row>
    <row r="161" spans="1:38" s="165" customFormat="1">
      <c r="A161" s="215"/>
      <c r="B161" s="220"/>
      <c r="C161" s="215"/>
      <c r="D161" s="215"/>
      <c r="E161" s="215"/>
      <c r="F161" s="215"/>
      <c r="G161" s="215"/>
      <c r="H161" s="215"/>
      <c r="I161" s="215"/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  <c r="AD161" s="215"/>
      <c r="AE161" s="215"/>
      <c r="AF161" s="215"/>
      <c r="AG161" s="215"/>
      <c r="AH161" s="215"/>
      <c r="AI161" s="221"/>
      <c r="AJ161" s="221"/>
      <c r="AK161" s="221"/>
      <c r="AL161" s="221"/>
    </row>
    <row r="162" spans="1:38" s="165" customFormat="1">
      <c r="A162" s="215"/>
      <c r="B162" s="220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  <c r="AE162" s="215"/>
      <c r="AF162" s="215"/>
      <c r="AG162" s="215"/>
      <c r="AH162" s="215"/>
      <c r="AI162" s="221"/>
      <c r="AJ162" s="221"/>
      <c r="AK162" s="221"/>
      <c r="AL162" s="221"/>
    </row>
    <row r="163" spans="1:38" s="165" customFormat="1">
      <c r="A163" s="215"/>
      <c r="B163" s="220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  <c r="AE163" s="215"/>
      <c r="AF163" s="215"/>
      <c r="AG163" s="215"/>
      <c r="AH163" s="215"/>
      <c r="AI163" s="221"/>
      <c r="AJ163" s="221"/>
      <c r="AK163" s="221"/>
      <c r="AL163" s="221"/>
    </row>
    <row r="164" spans="1:38" s="165" customFormat="1">
      <c r="A164" s="215"/>
      <c r="B164" s="220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  <c r="AE164" s="215"/>
      <c r="AF164" s="215"/>
      <c r="AG164" s="215"/>
      <c r="AH164" s="215"/>
      <c r="AI164" s="221"/>
      <c r="AJ164" s="221"/>
      <c r="AK164" s="221"/>
      <c r="AL164" s="221"/>
    </row>
    <row r="165" spans="1:38" s="165" customFormat="1">
      <c r="A165" s="215"/>
      <c r="B165" s="220"/>
      <c r="C165" s="215"/>
      <c r="D165" s="215"/>
      <c r="E165" s="215"/>
      <c r="F165" s="215"/>
      <c r="G165" s="215"/>
      <c r="H165" s="215"/>
      <c r="I165" s="215"/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  <c r="AC165" s="215"/>
      <c r="AD165" s="215"/>
      <c r="AE165" s="215"/>
      <c r="AF165" s="215"/>
      <c r="AG165" s="215"/>
      <c r="AH165" s="215"/>
      <c r="AI165" s="221"/>
      <c r="AJ165" s="221"/>
      <c r="AK165" s="221"/>
      <c r="AL165" s="221"/>
    </row>
    <row r="166" spans="1:38" s="165" customFormat="1">
      <c r="A166" s="215"/>
      <c r="B166" s="220"/>
      <c r="C166" s="215"/>
      <c r="D166" s="215"/>
      <c r="E166" s="215"/>
      <c r="F166" s="215"/>
      <c r="G166" s="215"/>
      <c r="H166" s="215"/>
      <c r="I166" s="215"/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  <c r="AC166" s="215"/>
      <c r="AD166" s="215"/>
      <c r="AE166" s="215"/>
      <c r="AF166" s="215"/>
      <c r="AG166" s="215"/>
      <c r="AH166" s="215"/>
      <c r="AI166" s="221"/>
      <c r="AJ166" s="221"/>
      <c r="AK166" s="221"/>
      <c r="AL166" s="221"/>
    </row>
    <row r="167" spans="1:38" s="165" customFormat="1">
      <c r="A167" s="215"/>
      <c r="B167" s="220"/>
      <c r="C167" s="215"/>
      <c r="D167" s="215"/>
      <c r="E167" s="215"/>
      <c r="F167" s="215"/>
      <c r="G167" s="215"/>
      <c r="H167" s="215"/>
      <c r="I167" s="215"/>
      <c r="J167" s="215"/>
      <c r="K167" s="215"/>
      <c r="L167" s="215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  <c r="AC167" s="215"/>
      <c r="AD167" s="215"/>
      <c r="AE167" s="215"/>
      <c r="AF167" s="215"/>
      <c r="AG167" s="215"/>
      <c r="AH167" s="215"/>
      <c r="AI167" s="221"/>
      <c r="AJ167" s="221"/>
      <c r="AK167" s="221"/>
      <c r="AL167" s="221"/>
    </row>
    <row r="168" spans="1:38" s="165" customFormat="1">
      <c r="A168" s="215"/>
      <c r="B168" s="220"/>
      <c r="C168" s="215"/>
      <c r="D168" s="215"/>
      <c r="E168" s="215"/>
      <c r="F168" s="215"/>
      <c r="G168" s="215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21"/>
      <c r="AJ168" s="221"/>
      <c r="AK168" s="221"/>
      <c r="AL168" s="221"/>
    </row>
    <row r="169" spans="1:38" s="165" customFormat="1">
      <c r="A169" s="215"/>
      <c r="B169" s="220"/>
      <c r="C169" s="215"/>
      <c r="D169" s="215"/>
      <c r="E169" s="215"/>
      <c r="F169" s="215"/>
      <c r="G169" s="215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21"/>
      <c r="AJ169" s="221"/>
      <c r="AK169" s="221"/>
      <c r="AL169" s="221"/>
    </row>
    <row r="170" spans="1:38" s="165" customFormat="1">
      <c r="A170" s="215"/>
      <c r="B170" s="220"/>
      <c r="C170" s="215"/>
      <c r="D170" s="215"/>
      <c r="E170" s="215"/>
      <c r="F170" s="215"/>
      <c r="G170" s="215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21"/>
      <c r="AJ170" s="221"/>
      <c r="AK170" s="221"/>
      <c r="AL170" s="221"/>
    </row>
    <row r="171" spans="1:38" s="165" customFormat="1">
      <c r="A171" s="215"/>
      <c r="B171" s="220"/>
      <c r="C171" s="215"/>
      <c r="D171" s="215"/>
      <c r="E171" s="215"/>
      <c r="F171" s="215"/>
      <c r="G171" s="215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21"/>
      <c r="AJ171" s="221"/>
      <c r="AK171" s="221"/>
      <c r="AL171" s="221"/>
    </row>
    <row r="172" spans="1:38" s="165" customFormat="1">
      <c r="A172" s="215"/>
      <c r="B172" s="220"/>
      <c r="C172" s="215"/>
      <c r="D172" s="215"/>
      <c r="E172" s="215"/>
      <c r="F172" s="215"/>
      <c r="G172" s="215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21"/>
      <c r="AJ172" s="221"/>
      <c r="AK172" s="221"/>
      <c r="AL172" s="221"/>
    </row>
    <row r="173" spans="1:38" s="165" customFormat="1">
      <c r="A173" s="215"/>
      <c r="B173" s="220"/>
      <c r="C173" s="215"/>
      <c r="D173" s="215"/>
      <c r="E173" s="215"/>
      <c r="F173" s="215"/>
      <c r="G173" s="215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21"/>
      <c r="AJ173" s="221"/>
      <c r="AK173" s="221"/>
      <c r="AL173" s="221"/>
    </row>
    <row r="174" spans="1:38" s="165" customFormat="1">
      <c r="A174" s="215"/>
      <c r="B174" s="220"/>
      <c r="C174" s="215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21"/>
      <c r="AJ174" s="221"/>
      <c r="AK174" s="221"/>
      <c r="AL174" s="221"/>
    </row>
    <row r="175" spans="1:38" s="165" customFormat="1">
      <c r="A175" s="215"/>
      <c r="B175" s="220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21"/>
      <c r="AJ175" s="221"/>
      <c r="AK175" s="221"/>
      <c r="AL175" s="221"/>
    </row>
    <row r="176" spans="1:38" s="165" customFormat="1">
      <c r="A176" s="215"/>
      <c r="B176" s="220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215"/>
      <c r="AI176" s="221"/>
      <c r="AJ176" s="221"/>
      <c r="AK176" s="221"/>
      <c r="AL176" s="221"/>
    </row>
    <row r="177" spans="1:38" s="165" customFormat="1">
      <c r="A177" s="215"/>
      <c r="B177" s="220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215"/>
      <c r="AG177" s="215"/>
      <c r="AH177" s="215"/>
      <c r="AI177" s="221"/>
      <c r="AJ177" s="221"/>
      <c r="AK177" s="221"/>
      <c r="AL177" s="221"/>
    </row>
    <row r="178" spans="1:38" s="165" customFormat="1">
      <c r="A178" s="215"/>
      <c r="B178" s="220"/>
      <c r="C178" s="215"/>
      <c r="D178" s="215"/>
      <c r="E178" s="215"/>
      <c r="F178" s="215"/>
      <c r="G178" s="215"/>
      <c r="H178" s="215"/>
      <c r="I178" s="215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  <c r="AD178" s="215"/>
      <c r="AE178" s="215"/>
      <c r="AF178" s="215"/>
      <c r="AG178" s="215"/>
      <c r="AH178" s="215"/>
      <c r="AI178" s="221"/>
      <c r="AJ178" s="221"/>
      <c r="AK178" s="221"/>
      <c r="AL178" s="221"/>
    </row>
    <row r="179" spans="1:38" s="165" customFormat="1">
      <c r="A179" s="215"/>
      <c r="B179" s="220"/>
      <c r="C179" s="215"/>
      <c r="D179" s="215"/>
      <c r="E179" s="215"/>
      <c r="F179" s="215"/>
      <c r="G179" s="215"/>
      <c r="H179" s="215"/>
      <c r="I179" s="215"/>
      <c r="J179" s="215"/>
      <c r="K179" s="215"/>
      <c r="L179" s="215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  <c r="AD179" s="215"/>
      <c r="AE179" s="215"/>
      <c r="AF179" s="215"/>
      <c r="AG179" s="215"/>
      <c r="AH179" s="215"/>
      <c r="AI179" s="221"/>
      <c r="AJ179" s="221"/>
      <c r="AK179" s="221"/>
      <c r="AL179" s="221"/>
    </row>
    <row r="180" spans="1:38" s="165" customFormat="1">
      <c r="A180" s="215"/>
      <c r="B180" s="220"/>
      <c r="C180" s="21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  <c r="AD180" s="215"/>
      <c r="AE180" s="215"/>
      <c r="AF180" s="215"/>
      <c r="AG180" s="215"/>
      <c r="AH180" s="215"/>
      <c r="AI180" s="221"/>
      <c r="AJ180" s="221"/>
      <c r="AK180" s="221"/>
      <c r="AL180" s="221"/>
    </row>
    <row r="181" spans="1:38" s="165" customFormat="1">
      <c r="B181" s="228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  <c r="N181" s="229"/>
      <c r="O181" s="229"/>
      <c r="P181" s="229"/>
      <c r="Q181" s="229"/>
      <c r="R181" s="229"/>
      <c r="S181" s="229"/>
      <c r="T181" s="229"/>
      <c r="U181" s="229"/>
      <c r="V181" s="229"/>
      <c r="W181" s="229"/>
      <c r="X181" s="229"/>
      <c r="Y181" s="229"/>
      <c r="Z181" s="229"/>
      <c r="AA181" s="229"/>
      <c r="AB181" s="229"/>
      <c r="AC181" s="229"/>
      <c r="AD181" s="229"/>
      <c r="AE181" s="229"/>
      <c r="AF181" s="229"/>
      <c r="AG181" s="229"/>
      <c r="AH181" s="229"/>
    </row>
    <row r="182" spans="1:38" s="165" customFormat="1">
      <c r="A182" s="215"/>
      <c r="B182" s="220"/>
      <c r="C182" s="215"/>
      <c r="D182" s="215"/>
      <c r="E182" s="215"/>
      <c r="F182" s="215"/>
      <c r="G182" s="215"/>
      <c r="H182" s="215"/>
      <c r="I182" s="215"/>
      <c r="J182" s="215"/>
      <c r="K182" s="215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  <c r="AD182" s="215"/>
      <c r="AE182" s="215"/>
      <c r="AF182" s="215"/>
      <c r="AG182" s="215"/>
      <c r="AH182" s="215"/>
      <c r="AI182" s="221"/>
      <c r="AJ182" s="221"/>
      <c r="AK182" s="221"/>
      <c r="AL182" s="221"/>
    </row>
    <row r="183" spans="1:38" s="165" customFormat="1">
      <c r="A183" s="215"/>
      <c r="B183" s="220"/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  <c r="AG183" s="215"/>
      <c r="AH183" s="215"/>
      <c r="AI183" s="221"/>
      <c r="AJ183" s="221"/>
      <c r="AK183" s="221"/>
      <c r="AL183" s="221"/>
    </row>
    <row r="184" spans="1:38" s="165" customFormat="1">
      <c r="A184" s="215"/>
      <c r="B184" s="220"/>
      <c r="C184" s="215"/>
      <c r="D184" s="215"/>
      <c r="E184" s="215"/>
      <c r="F184" s="215"/>
      <c r="G184" s="215"/>
      <c r="H184" s="215"/>
      <c r="I184" s="215"/>
      <c r="J184" s="215"/>
      <c r="K184" s="215"/>
      <c r="L184" s="215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  <c r="AD184" s="215"/>
      <c r="AE184" s="215"/>
      <c r="AF184" s="215"/>
      <c r="AG184" s="215"/>
      <c r="AH184" s="215"/>
      <c r="AI184" s="221"/>
      <c r="AJ184" s="221"/>
      <c r="AK184" s="221"/>
      <c r="AL184" s="221"/>
    </row>
    <row r="185" spans="1:38" s="165" customFormat="1">
      <c r="A185" s="215"/>
      <c r="B185" s="220"/>
      <c r="C185" s="21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  <c r="AD185" s="215"/>
      <c r="AE185" s="215"/>
      <c r="AF185" s="215"/>
      <c r="AG185" s="215"/>
      <c r="AH185" s="215"/>
      <c r="AI185" s="221"/>
      <c r="AJ185" s="221"/>
      <c r="AK185" s="221"/>
      <c r="AL185" s="221"/>
    </row>
    <row r="186" spans="1:38" s="165" customFormat="1">
      <c r="A186" s="215"/>
      <c r="B186" s="220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21"/>
      <c r="AJ186" s="221"/>
      <c r="AK186" s="221"/>
      <c r="AL186" s="221"/>
    </row>
    <row r="187" spans="1:38" s="165" customFormat="1">
      <c r="A187" s="215"/>
      <c r="B187" s="220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  <c r="AC187" s="215"/>
      <c r="AD187" s="215"/>
      <c r="AE187" s="215"/>
      <c r="AF187" s="215"/>
      <c r="AG187" s="215"/>
      <c r="AH187" s="215"/>
      <c r="AI187" s="221"/>
      <c r="AJ187" s="221"/>
      <c r="AK187" s="221"/>
      <c r="AL187" s="221"/>
    </row>
    <row r="188" spans="1:38" s="165" customFormat="1">
      <c r="A188" s="215"/>
      <c r="B188" s="220"/>
      <c r="C188" s="215"/>
      <c r="D188" s="215"/>
      <c r="E188" s="215"/>
      <c r="F188" s="215"/>
      <c r="G188" s="215"/>
      <c r="H188" s="215"/>
      <c r="I188" s="215"/>
      <c r="J188" s="215"/>
      <c r="K188" s="215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  <c r="AD188" s="215"/>
      <c r="AE188" s="215"/>
      <c r="AF188" s="215"/>
      <c r="AG188" s="215"/>
      <c r="AH188" s="215"/>
      <c r="AI188" s="221"/>
      <c r="AJ188" s="221"/>
      <c r="AK188" s="221"/>
      <c r="AL188" s="221"/>
    </row>
    <row r="189" spans="1:38" s="165" customFormat="1">
      <c r="A189" s="215"/>
      <c r="B189" s="220"/>
      <c r="C189" s="215"/>
      <c r="D189" s="215"/>
      <c r="E189" s="215"/>
      <c r="F189" s="215"/>
      <c r="G189" s="215"/>
      <c r="H189" s="215"/>
      <c r="I189" s="215"/>
      <c r="J189" s="215"/>
      <c r="K189" s="215"/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  <c r="AD189" s="215"/>
      <c r="AE189" s="215"/>
      <c r="AF189" s="215"/>
      <c r="AG189" s="215"/>
      <c r="AH189" s="215"/>
      <c r="AI189" s="221"/>
      <c r="AJ189" s="221"/>
      <c r="AK189" s="221"/>
      <c r="AL189" s="221"/>
    </row>
    <row r="190" spans="1:38" s="165" customFormat="1">
      <c r="A190" s="215"/>
      <c r="B190" s="220"/>
      <c r="C190" s="215"/>
      <c r="D190" s="215"/>
      <c r="E190" s="215"/>
      <c r="F190" s="215"/>
      <c r="G190" s="215"/>
      <c r="H190" s="215"/>
      <c r="I190" s="215"/>
      <c r="J190" s="215"/>
      <c r="K190" s="215"/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  <c r="AD190" s="215"/>
      <c r="AE190" s="215"/>
      <c r="AF190" s="215"/>
      <c r="AG190" s="215"/>
      <c r="AH190" s="215"/>
      <c r="AI190" s="221"/>
      <c r="AJ190" s="221"/>
      <c r="AK190" s="221"/>
      <c r="AL190" s="221"/>
    </row>
    <row r="191" spans="1:38" s="165" customFormat="1">
      <c r="A191" s="215"/>
      <c r="B191" s="220"/>
      <c r="C191" s="215"/>
      <c r="D191" s="215"/>
      <c r="E191" s="215"/>
      <c r="F191" s="215"/>
      <c r="G191" s="215"/>
      <c r="H191" s="215"/>
      <c r="I191" s="215"/>
      <c r="J191" s="215"/>
      <c r="K191" s="215"/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  <c r="AD191" s="215"/>
      <c r="AE191" s="215"/>
      <c r="AF191" s="215"/>
      <c r="AG191" s="215"/>
      <c r="AH191" s="215"/>
      <c r="AI191" s="221"/>
      <c r="AJ191" s="221"/>
      <c r="AK191" s="221"/>
      <c r="AL191" s="221"/>
    </row>
    <row r="192" spans="1:38" s="165" customFormat="1">
      <c r="A192" s="215"/>
      <c r="B192" s="220"/>
      <c r="C192" s="215"/>
      <c r="D192" s="215"/>
      <c r="E192" s="215"/>
      <c r="F192" s="215"/>
      <c r="G192" s="215"/>
      <c r="H192" s="215"/>
      <c r="I192" s="215"/>
      <c r="J192" s="215"/>
      <c r="K192" s="215"/>
      <c r="L192" s="215"/>
      <c r="M192" s="215"/>
      <c r="N192" s="215"/>
      <c r="O192" s="215"/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  <c r="AC192" s="215"/>
      <c r="AD192" s="215"/>
      <c r="AE192" s="215"/>
      <c r="AF192" s="215"/>
      <c r="AG192" s="215"/>
      <c r="AH192" s="215"/>
      <c r="AI192" s="221"/>
      <c r="AJ192" s="221"/>
      <c r="AK192" s="221"/>
      <c r="AL192" s="221"/>
    </row>
    <row r="193" spans="1:38" s="165" customFormat="1">
      <c r="A193" s="215"/>
      <c r="B193" s="220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  <c r="AD193" s="215"/>
      <c r="AE193" s="215"/>
      <c r="AF193" s="215"/>
      <c r="AG193" s="215"/>
      <c r="AH193" s="215"/>
      <c r="AI193" s="221"/>
      <c r="AJ193" s="221"/>
      <c r="AK193" s="221"/>
      <c r="AL193" s="221"/>
    </row>
    <row r="194" spans="1:38" s="165" customFormat="1">
      <c r="A194" s="215"/>
      <c r="B194" s="220"/>
      <c r="C194" s="215"/>
      <c r="D194" s="215"/>
      <c r="E194" s="215"/>
      <c r="F194" s="215"/>
      <c r="G194" s="215"/>
      <c r="H194" s="215"/>
      <c r="I194" s="215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  <c r="AD194" s="215"/>
      <c r="AE194" s="215"/>
      <c r="AF194" s="215"/>
      <c r="AG194" s="215"/>
      <c r="AH194" s="215"/>
      <c r="AI194" s="221"/>
      <c r="AJ194" s="221"/>
      <c r="AK194" s="221"/>
      <c r="AL194" s="221"/>
    </row>
    <row r="195" spans="1:38" s="165" customFormat="1">
      <c r="A195" s="215"/>
      <c r="B195" s="220"/>
      <c r="C195" s="215"/>
      <c r="D195" s="215"/>
      <c r="E195" s="215"/>
      <c r="F195" s="215"/>
      <c r="G195" s="215"/>
      <c r="H195" s="215"/>
      <c r="I195" s="215"/>
      <c r="J195" s="215"/>
      <c r="K195" s="215"/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  <c r="AD195" s="215"/>
      <c r="AE195" s="215"/>
      <c r="AF195" s="215"/>
      <c r="AG195" s="215"/>
      <c r="AH195" s="215"/>
      <c r="AI195" s="221"/>
      <c r="AJ195" s="221"/>
      <c r="AK195" s="221"/>
      <c r="AL195" s="221"/>
    </row>
    <row r="196" spans="1:38" s="165" customFormat="1">
      <c r="B196" s="228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  <c r="N196" s="229"/>
      <c r="O196" s="229"/>
      <c r="P196" s="229"/>
      <c r="Q196" s="229"/>
      <c r="R196" s="229"/>
      <c r="S196" s="229"/>
      <c r="T196" s="229"/>
      <c r="U196" s="229"/>
      <c r="V196" s="229"/>
      <c r="W196" s="229"/>
      <c r="X196" s="229"/>
      <c r="Y196" s="229"/>
      <c r="Z196" s="229"/>
      <c r="AA196" s="229"/>
      <c r="AB196" s="229"/>
      <c r="AC196" s="229"/>
      <c r="AD196" s="229"/>
      <c r="AE196" s="229"/>
      <c r="AF196" s="229"/>
      <c r="AG196" s="229"/>
      <c r="AH196" s="229"/>
    </row>
    <row r="197" spans="1:38" s="165" customFormat="1">
      <c r="A197" s="215"/>
      <c r="B197" s="220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  <c r="AD197" s="215"/>
      <c r="AE197" s="215"/>
      <c r="AF197" s="215"/>
      <c r="AG197" s="215"/>
      <c r="AH197" s="215"/>
      <c r="AI197" s="221"/>
      <c r="AJ197" s="221"/>
      <c r="AK197" s="221"/>
      <c r="AL197" s="221"/>
    </row>
    <row r="198" spans="1:38" s="165" customFormat="1">
      <c r="A198" s="215"/>
      <c r="B198" s="220"/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  <c r="AD198" s="215"/>
      <c r="AE198" s="215"/>
      <c r="AF198" s="215"/>
      <c r="AG198" s="215"/>
      <c r="AH198" s="215"/>
      <c r="AI198" s="221"/>
      <c r="AJ198" s="221"/>
      <c r="AK198" s="221"/>
      <c r="AL198" s="221"/>
    </row>
    <row r="199" spans="1:38" s="165" customFormat="1">
      <c r="A199" s="215"/>
      <c r="B199" s="220"/>
      <c r="C199" s="215"/>
      <c r="D199" s="215"/>
      <c r="E199" s="215"/>
      <c r="F199" s="215"/>
      <c r="G199" s="215"/>
      <c r="H199" s="215"/>
      <c r="I199" s="215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  <c r="AD199" s="215"/>
      <c r="AE199" s="215"/>
      <c r="AF199" s="215"/>
      <c r="AG199" s="215"/>
      <c r="AH199" s="215"/>
      <c r="AI199" s="221"/>
      <c r="AJ199" s="221"/>
      <c r="AK199" s="221"/>
      <c r="AL199" s="221"/>
    </row>
    <row r="200" spans="1:38" s="165" customFormat="1">
      <c r="A200" s="215"/>
      <c r="B200" s="220"/>
      <c r="C200" s="21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  <c r="AD200" s="215"/>
      <c r="AE200" s="215"/>
      <c r="AF200" s="215"/>
      <c r="AG200" s="215"/>
      <c r="AH200" s="215"/>
      <c r="AI200" s="221"/>
      <c r="AJ200" s="221"/>
      <c r="AK200" s="221"/>
      <c r="AL200" s="221"/>
    </row>
    <row r="201" spans="1:38" s="165" customFormat="1">
      <c r="A201" s="215"/>
      <c r="B201" s="220"/>
      <c r="C201" s="215"/>
      <c r="D201" s="215"/>
      <c r="E201" s="215"/>
      <c r="F201" s="215"/>
      <c r="G201" s="215"/>
      <c r="H201" s="215"/>
      <c r="I201" s="215"/>
      <c r="J201" s="215"/>
      <c r="K201" s="215"/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  <c r="AD201" s="215"/>
      <c r="AE201" s="215"/>
      <c r="AF201" s="215"/>
      <c r="AG201" s="215"/>
      <c r="AH201" s="215"/>
      <c r="AI201" s="221"/>
      <c r="AJ201" s="221"/>
      <c r="AK201" s="221"/>
      <c r="AL201" s="221"/>
    </row>
    <row r="202" spans="1:38" s="165" customFormat="1">
      <c r="A202" s="215"/>
      <c r="B202" s="220"/>
      <c r="C202" s="215"/>
      <c r="D202" s="215"/>
      <c r="E202" s="215"/>
      <c r="F202" s="215"/>
      <c r="G202" s="215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21"/>
      <c r="AJ202" s="221"/>
      <c r="AK202" s="221"/>
      <c r="AL202" s="221"/>
    </row>
    <row r="203" spans="1:38" s="165" customFormat="1">
      <c r="A203" s="215"/>
      <c r="B203" s="220"/>
      <c r="C203" s="215"/>
      <c r="D203" s="215"/>
      <c r="E203" s="215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21"/>
      <c r="AJ203" s="221"/>
      <c r="AK203" s="221"/>
      <c r="AL203" s="221"/>
    </row>
    <row r="204" spans="1:38" s="165" customFormat="1">
      <c r="A204" s="215"/>
      <c r="B204" s="220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21"/>
      <c r="AJ204" s="221"/>
      <c r="AK204" s="221"/>
      <c r="AL204" s="221"/>
    </row>
    <row r="205" spans="1:38" s="165" customFormat="1">
      <c r="A205" s="215"/>
      <c r="B205" s="220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21"/>
      <c r="AJ205" s="221"/>
      <c r="AK205" s="221"/>
      <c r="AL205" s="221"/>
    </row>
    <row r="206" spans="1:38" s="165" customFormat="1">
      <c r="B206" s="228"/>
      <c r="C206" s="229"/>
      <c r="D206" s="229"/>
      <c r="E206" s="229"/>
      <c r="F206" s="229"/>
      <c r="G206" s="229"/>
      <c r="H206" s="229"/>
      <c r="I206" s="229"/>
      <c r="J206" s="229"/>
      <c r="K206" s="229"/>
      <c r="L206" s="229"/>
      <c r="M206" s="229"/>
      <c r="N206" s="229"/>
      <c r="O206" s="229"/>
      <c r="P206" s="229"/>
      <c r="Q206" s="229"/>
      <c r="R206" s="229"/>
      <c r="S206" s="229"/>
      <c r="T206" s="229"/>
      <c r="U206" s="229"/>
      <c r="V206" s="229"/>
      <c r="W206" s="229"/>
      <c r="X206" s="229"/>
      <c r="Y206" s="229"/>
      <c r="Z206" s="229"/>
      <c r="AA206" s="229"/>
      <c r="AB206" s="229"/>
      <c r="AC206" s="229"/>
      <c r="AD206" s="229"/>
      <c r="AE206" s="229"/>
      <c r="AF206" s="229"/>
      <c r="AG206" s="229"/>
      <c r="AH206" s="229"/>
    </row>
    <row r="207" spans="1:38" s="165" customFormat="1">
      <c r="A207" s="215"/>
      <c r="B207" s="220"/>
      <c r="C207" s="21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  <c r="AD207" s="215"/>
      <c r="AE207" s="215"/>
      <c r="AF207" s="215"/>
      <c r="AG207" s="215"/>
      <c r="AH207" s="215"/>
      <c r="AI207" s="221"/>
      <c r="AJ207" s="221"/>
      <c r="AK207" s="221"/>
      <c r="AL207" s="221"/>
    </row>
    <row r="208" spans="1:38" s="165" customFormat="1">
      <c r="A208" s="215"/>
      <c r="B208" s="220"/>
      <c r="C208" s="215"/>
      <c r="D208" s="215"/>
      <c r="E208" s="215"/>
      <c r="F208" s="215"/>
      <c r="G208" s="215"/>
      <c r="H208" s="215"/>
      <c r="I208" s="215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21"/>
      <c r="AJ208" s="221"/>
      <c r="AK208" s="221"/>
      <c r="AL208" s="221"/>
    </row>
    <row r="209" spans="1:38" s="165" customFormat="1">
      <c r="A209" s="215"/>
      <c r="B209" s="220"/>
      <c r="C209" s="215"/>
      <c r="D209" s="215"/>
      <c r="E209" s="215"/>
      <c r="F209" s="215"/>
      <c r="G209" s="215"/>
      <c r="H209" s="215"/>
      <c r="I209" s="215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21"/>
      <c r="AJ209" s="221"/>
      <c r="AK209" s="221"/>
      <c r="AL209" s="221"/>
    </row>
    <row r="210" spans="1:38" s="165" customFormat="1">
      <c r="A210" s="215"/>
      <c r="B210" s="220"/>
      <c r="C210" s="21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21"/>
      <c r="AJ210" s="221"/>
      <c r="AK210" s="221"/>
      <c r="AL210" s="221"/>
    </row>
    <row r="211" spans="1:38" s="165" customFormat="1">
      <c r="A211" s="215"/>
      <c r="B211" s="220"/>
      <c r="C211" s="21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21"/>
      <c r="AJ211" s="221"/>
      <c r="AK211" s="221"/>
      <c r="AL211" s="221"/>
    </row>
    <row r="212" spans="1:38" s="165" customFormat="1">
      <c r="A212" s="215"/>
      <c r="B212" s="220"/>
      <c r="C212" s="215"/>
      <c r="D212" s="215"/>
      <c r="E212" s="215"/>
      <c r="F212" s="215"/>
      <c r="G212" s="215"/>
      <c r="H212" s="215"/>
      <c r="I212" s="215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21"/>
      <c r="AJ212" s="221"/>
      <c r="AK212" s="221"/>
      <c r="AL212" s="221"/>
    </row>
    <row r="213" spans="1:38" s="165" customFormat="1">
      <c r="A213" s="215"/>
      <c r="B213" s="220"/>
      <c r="C213" s="215"/>
      <c r="D213" s="215"/>
      <c r="E213" s="215"/>
      <c r="F213" s="215"/>
      <c r="G213" s="215"/>
      <c r="H213" s="215"/>
      <c r="I213" s="215"/>
      <c r="J213" s="215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  <c r="AD213" s="215"/>
      <c r="AE213" s="215"/>
      <c r="AF213" s="215"/>
      <c r="AG213" s="215"/>
      <c r="AH213" s="215"/>
      <c r="AI213" s="221"/>
      <c r="AJ213" s="221"/>
      <c r="AK213" s="221"/>
      <c r="AL213" s="221"/>
    </row>
    <row r="214" spans="1:38" s="165" customFormat="1">
      <c r="A214" s="215"/>
      <c r="B214" s="220"/>
      <c r="C214" s="21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21"/>
      <c r="AJ214" s="221"/>
      <c r="AK214" s="221"/>
      <c r="AL214" s="221"/>
    </row>
    <row r="215" spans="1:38" s="165" customFormat="1">
      <c r="A215" s="215"/>
      <c r="B215" s="220"/>
      <c r="C215" s="215"/>
      <c r="D215" s="215"/>
      <c r="E215" s="215"/>
      <c r="F215" s="215"/>
      <c r="G215" s="215"/>
      <c r="H215" s="215"/>
      <c r="I215" s="215"/>
      <c r="J215" s="215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21"/>
      <c r="AJ215" s="221"/>
      <c r="AK215" s="221"/>
      <c r="AL215" s="221"/>
    </row>
    <row r="216" spans="1:38" s="165" customFormat="1">
      <c r="A216" s="215"/>
      <c r="B216" s="220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  <c r="AD216" s="215"/>
      <c r="AE216" s="215"/>
      <c r="AF216" s="215"/>
      <c r="AG216" s="215"/>
      <c r="AH216" s="215"/>
      <c r="AI216" s="221"/>
      <c r="AJ216" s="221"/>
      <c r="AK216" s="221"/>
      <c r="AL216" s="221"/>
    </row>
    <row r="217" spans="1:38" s="165" customFormat="1">
      <c r="A217" s="215"/>
      <c r="B217" s="220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  <c r="AC217" s="215"/>
      <c r="AD217" s="215"/>
      <c r="AE217" s="215"/>
      <c r="AF217" s="215"/>
      <c r="AG217" s="215"/>
      <c r="AH217" s="215"/>
      <c r="AI217" s="221"/>
      <c r="AJ217" s="221"/>
      <c r="AK217" s="221"/>
      <c r="AL217" s="221"/>
    </row>
    <row r="218" spans="1:38" s="165" customFormat="1">
      <c r="A218" s="215"/>
      <c r="B218" s="220"/>
      <c r="C218" s="21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  <c r="AD218" s="215"/>
      <c r="AE218" s="215"/>
      <c r="AF218" s="215"/>
      <c r="AG218" s="215"/>
      <c r="AH218" s="215"/>
      <c r="AI218" s="221"/>
      <c r="AJ218" s="221"/>
      <c r="AK218" s="221"/>
      <c r="AL218" s="221"/>
    </row>
    <row r="219" spans="1:38" s="165" customFormat="1">
      <c r="A219" s="215"/>
      <c r="B219" s="220"/>
      <c r="C219" s="215"/>
      <c r="D219" s="215"/>
      <c r="E219" s="215"/>
      <c r="F219" s="215"/>
      <c r="G219" s="215"/>
      <c r="H219" s="215"/>
      <c r="I219" s="215"/>
      <c r="J219" s="215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  <c r="AD219" s="215"/>
      <c r="AE219" s="215"/>
      <c r="AF219" s="215"/>
      <c r="AG219" s="215"/>
      <c r="AH219" s="215"/>
      <c r="AI219" s="221"/>
      <c r="AJ219" s="221"/>
      <c r="AK219" s="221"/>
      <c r="AL219" s="221"/>
    </row>
    <row r="220" spans="1:38" s="165" customFormat="1">
      <c r="A220" s="215"/>
      <c r="B220" s="220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  <c r="AD220" s="215"/>
      <c r="AE220" s="215"/>
      <c r="AF220" s="215"/>
      <c r="AG220" s="215"/>
      <c r="AH220" s="215"/>
      <c r="AI220" s="221"/>
      <c r="AJ220" s="221"/>
      <c r="AK220" s="221"/>
      <c r="AL220" s="221"/>
    </row>
    <row r="221" spans="1:38" s="165" customFormat="1">
      <c r="A221" s="215"/>
      <c r="B221" s="220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  <c r="AD221" s="215"/>
      <c r="AE221" s="215"/>
      <c r="AF221" s="215"/>
      <c r="AG221" s="215"/>
      <c r="AH221" s="215"/>
      <c r="AI221" s="221"/>
      <c r="AJ221" s="221"/>
      <c r="AK221" s="221"/>
      <c r="AL221" s="221"/>
    </row>
    <row r="222" spans="1:38" s="165" customFormat="1">
      <c r="A222" s="215"/>
      <c r="B222" s="220"/>
      <c r="C222" s="21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215"/>
      <c r="AH222" s="215"/>
      <c r="AI222" s="221"/>
      <c r="AJ222" s="221"/>
      <c r="AK222" s="221"/>
      <c r="AL222" s="221"/>
    </row>
    <row r="223" spans="1:38" s="165" customFormat="1">
      <c r="A223" s="215"/>
      <c r="B223" s="209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15"/>
      <c r="AE223" s="215"/>
      <c r="AF223" s="215"/>
      <c r="AG223" s="215"/>
      <c r="AH223" s="215"/>
      <c r="AI223" s="221"/>
      <c r="AJ223" s="221"/>
      <c r="AK223" s="221"/>
      <c r="AL223" s="221"/>
    </row>
    <row r="224" spans="1:38" s="165" customFormat="1">
      <c r="A224" s="215"/>
      <c r="B224" s="220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  <c r="AD224" s="215"/>
      <c r="AE224" s="215"/>
      <c r="AF224" s="215"/>
      <c r="AG224" s="215"/>
      <c r="AH224" s="215"/>
      <c r="AI224" s="221"/>
      <c r="AJ224" s="221"/>
      <c r="AK224" s="221"/>
      <c r="AL224" s="221"/>
    </row>
    <row r="225" spans="1:38" s="165" customFormat="1">
      <c r="A225" s="215"/>
      <c r="B225" s="217"/>
      <c r="C225" s="21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  <c r="AD225" s="215"/>
      <c r="AE225" s="215"/>
      <c r="AF225" s="215"/>
      <c r="AG225" s="215"/>
      <c r="AH225" s="215"/>
      <c r="AI225" s="221"/>
      <c r="AJ225" s="221"/>
      <c r="AK225" s="221"/>
      <c r="AL225" s="221"/>
    </row>
    <row r="226" spans="1:38" s="165" customFormat="1">
      <c r="A226" s="208"/>
      <c r="B226" s="217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208"/>
      <c r="AA226" s="208"/>
      <c r="AB226" s="208"/>
      <c r="AC226" s="208"/>
      <c r="AD226" s="208"/>
      <c r="AE226" s="208"/>
      <c r="AF226" s="208"/>
      <c r="AG226" s="208"/>
      <c r="AH226" s="208"/>
      <c r="AI226" s="208"/>
      <c r="AJ226" s="208"/>
      <c r="AK226" s="208"/>
      <c r="AL226" s="208"/>
    </row>
    <row r="227" spans="1:38" s="165" customFormat="1">
      <c r="A227" s="231"/>
      <c r="B227" s="209"/>
      <c r="C227" s="231"/>
      <c r="D227" s="231"/>
      <c r="E227" s="231"/>
      <c r="F227" s="231"/>
      <c r="G227" s="231"/>
      <c r="H227" s="231"/>
      <c r="I227" s="231"/>
      <c r="J227" s="231"/>
      <c r="K227" s="231"/>
      <c r="L227" s="231"/>
      <c r="M227" s="231"/>
      <c r="N227" s="231"/>
      <c r="O227" s="231"/>
      <c r="P227" s="231"/>
      <c r="Q227" s="231"/>
      <c r="R227" s="231"/>
      <c r="S227" s="231"/>
      <c r="T227" s="231"/>
      <c r="U227" s="231"/>
      <c r="V227" s="231"/>
      <c r="W227" s="231"/>
      <c r="X227" s="231"/>
      <c r="Y227" s="231"/>
      <c r="Z227" s="231"/>
      <c r="AA227" s="231"/>
      <c r="AB227" s="231"/>
      <c r="AC227" s="231"/>
      <c r="AD227" s="231"/>
      <c r="AE227" s="231"/>
      <c r="AF227" s="231"/>
      <c r="AG227" s="231"/>
      <c r="AH227" s="231"/>
      <c r="AI227" s="231"/>
      <c r="AJ227" s="231"/>
      <c r="AK227" s="231"/>
      <c r="AL227" s="231"/>
    </row>
    <row r="228" spans="1:38" s="165" customFormat="1">
      <c r="A228" s="231"/>
      <c r="B228" s="233"/>
      <c r="C228" s="231"/>
      <c r="D228" s="231"/>
      <c r="E228" s="231"/>
      <c r="F228" s="231"/>
      <c r="G228" s="231"/>
      <c r="H228" s="231"/>
      <c r="I228" s="231"/>
      <c r="J228" s="231"/>
      <c r="K228" s="231"/>
      <c r="L228" s="231"/>
      <c r="M228" s="231"/>
      <c r="N228" s="231"/>
      <c r="O228" s="231"/>
      <c r="P228" s="231"/>
      <c r="Q228" s="231"/>
      <c r="R228" s="231"/>
      <c r="S228" s="231"/>
      <c r="T228" s="231"/>
      <c r="U228" s="231"/>
      <c r="V228" s="231"/>
      <c r="W228" s="231"/>
      <c r="X228" s="231"/>
      <c r="Y228" s="231"/>
      <c r="Z228" s="231"/>
      <c r="AA228" s="231"/>
      <c r="AB228" s="231"/>
      <c r="AC228" s="231"/>
      <c r="AD228" s="231"/>
      <c r="AE228" s="231"/>
      <c r="AF228" s="231"/>
      <c r="AG228" s="231"/>
      <c r="AH228" s="231"/>
      <c r="AI228" s="231"/>
      <c r="AJ228" s="231"/>
      <c r="AK228" s="231"/>
      <c r="AL228" s="231"/>
    </row>
    <row r="229" spans="1:38" s="165" customFormat="1">
      <c r="A229" s="231"/>
      <c r="B229" s="233"/>
      <c r="C229" s="231"/>
      <c r="D229" s="231"/>
      <c r="E229" s="231"/>
      <c r="F229" s="231"/>
      <c r="G229" s="231"/>
      <c r="H229" s="231"/>
      <c r="I229" s="231"/>
      <c r="J229" s="231"/>
      <c r="K229" s="231"/>
      <c r="L229" s="231"/>
      <c r="M229" s="231"/>
      <c r="N229" s="231"/>
      <c r="O229" s="231"/>
      <c r="P229" s="231"/>
      <c r="Q229" s="231"/>
      <c r="R229" s="231"/>
      <c r="S229" s="231"/>
      <c r="T229" s="231"/>
      <c r="U229" s="231"/>
      <c r="V229" s="231"/>
      <c r="W229" s="231"/>
      <c r="X229" s="231"/>
      <c r="Y229" s="231"/>
      <c r="Z229" s="231"/>
      <c r="AA229" s="231"/>
      <c r="AB229" s="231"/>
      <c r="AC229" s="231"/>
      <c r="AD229" s="231"/>
      <c r="AE229" s="231"/>
      <c r="AF229" s="231"/>
      <c r="AG229" s="231"/>
      <c r="AH229" s="231"/>
      <c r="AI229" s="231"/>
      <c r="AJ229" s="231"/>
      <c r="AK229" s="231"/>
      <c r="AL229" s="231"/>
    </row>
    <row r="230" spans="1:38" s="165" customFormat="1">
      <c r="A230" s="231"/>
      <c r="B230" s="233"/>
      <c r="C230" s="231"/>
      <c r="D230" s="231"/>
      <c r="E230" s="231"/>
      <c r="F230" s="231"/>
      <c r="G230" s="231"/>
      <c r="H230" s="231"/>
      <c r="I230" s="231"/>
      <c r="J230" s="231"/>
      <c r="K230" s="231"/>
      <c r="L230" s="231"/>
      <c r="M230" s="231"/>
      <c r="N230" s="231"/>
      <c r="O230" s="231"/>
      <c r="P230" s="231"/>
      <c r="Q230" s="231"/>
      <c r="R230" s="231"/>
      <c r="S230" s="231"/>
      <c r="T230" s="231"/>
      <c r="U230" s="231"/>
      <c r="V230" s="231"/>
      <c r="W230" s="231"/>
      <c r="X230" s="231"/>
      <c r="Y230" s="231"/>
      <c r="Z230" s="231"/>
      <c r="AA230" s="231"/>
      <c r="AB230" s="231"/>
      <c r="AC230" s="231"/>
      <c r="AD230" s="231"/>
      <c r="AE230" s="231"/>
      <c r="AF230" s="231"/>
      <c r="AG230" s="231"/>
      <c r="AH230" s="231"/>
      <c r="AI230" s="231"/>
      <c r="AJ230" s="231"/>
      <c r="AK230" s="231"/>
      <c r="AL230" s="231"/>
    </row>
    <row r="231" spans="1:38" s="165" customFormat="1">
      <c r="A231" s="231"/>
      <c r="B231" s="233"/>
      <c r="C231" s="231"/>
      <c r="D231" s="231"/>
      <c r="E231" s="231"/>
      <c r="F231" s="231"/>
      <c r="G231" s="231"/>
      <c r="H231" s="231"/>
      <c r="I231" s="231"/>
      <c r="J231" s="231"/>
      <c r="K231" s="231"/>
      <c r="L231" s="231"/>
      <c r="M231" s="231"/>
      <c r="N231" s="231"/>
      <c r="O231" s="231"/>
      <c r="P231" s="231"/>
      <c r="Q231" s="231"/>
      <c r="R231" s="231"/>
      <c r="S231" s="231"/>
      <c r="T231" s="231"/>
      <c r="U231" s="231"/>
      <c r="V231" s="231"/>
      <c r="W231" s="231"/>
      <c r="X231" s="231"/>
      <c r="Y231" s="231"/>
      <c r="Z231" s="231"/>
      <c r="AA231" s="231"/>
      <c r="AB231" s="231"/>
      <c r="AC231" s="231"/>
      <c r="AD231" s="231"/>
      <c r="AE231" s="231"/>
      <c r="AF231" s="231"/>
      <c r="AG231" s="231"/>
      <c r="AH231" s="231"/>
      <c r="AI231" s="231"/>
      <c r="AJ231" s="231"/>
      <c r="AK231" s="231"/>
      <c r="AL231" s="231"/>
    </row>
    <row r="232" spans="1:38" s="165" customFormat="1">
      <c r="A232" s="231"/>
      <c r="B232" s="233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231"/>
      <c r="Y232" s="231"/>
      <c r="Z232" s="231"/>
      <c r="AA232" s="231"/>
      <c r="AB232" s="231"/>
      <c r="AC232" s="231"/>
      <c r="AD232" s="231"/>
      <c r="AE232" s="231"/>
      <c r="AF232" s="231"/>
      <c r="AG232" s="231"/>
      <c r="AH232" s="231"/>
      <c r="AI232" s="231"/>
      <c r="AJ232" s="231"/>
      <c r="AK232" s="231"/>
      <c r="AL232" s="231"/>
    </row>
    <row r="233" spans="1:38" s="165" customFormat="1">
      <c r="A233" s="231"/>
      <c r="B233" s="233"/>
      <c r="C233" s="231"/>
      <c r="D233" s="231"/>
      <c r="E233" s="231"/>
      <c r="F233" s="231"/>
      <c r="G233" s="231"/>
      <c r="H233" s="231"/>
      <c r="I233" s="231"/>
      <c r="J233" s="231"/>
      <c r="K233" s="231"/>
      <c r="L233" s="231"/>
      <c r="M233" s="231"/>
      <c r="N233" s="231"/>
      <c r="O233" s="231"/>
      <c r="P233" s="231"/>
      <c r="Q233" s="231"/>
      <c r="R233" s="231"/>
      <c r="S233" s="231"/>
      <c r="T233" s="231"/>
      <c r="U233" s="231"/>
      <c r="V233" s="231"/>
      <c r="W233" s="231"/>
      <c r="X233" s="231"/>
      <c r="Y233" s="231"/>
      <c r="Z233" s="231"/>
      <c r="AA233" s="231"/>
      <c r="AB233" s="231"/>
      <c r="AC233" s="231"/>
      <c r="AD233" s="231"/>
      <c r="AE233" s="231"/>
      <c r="AF233" s="231"/>
      <c r="AG233" s="231"/>
      <c r="AH233" s="231"/>
      <c r="AI233" s="231"/>
      <c r="AJ233" s="231"/>
      <c r="AK233" s="231"/>
      <c r="AL233" s="231"/>
    </row>
    <row r="234" spans="1:38" s="165" customFormat="1">
      <c r="A234" s="231"/>
      <c r="B234" s="233"/>
      <c r="C234" s="231"/>
      <c r="D234" s="231"/>
      <c r="E234" s="231"/>
      <c r="F234" s="231"/>
      <c r="G234" s="231"/>
      <c r="H234" s="231"/>
      <c r="I234" s="231"/>
      <c r="J234" s="231"/>
      <c r="K234" s="231"/>
      <c r="L234" s="231"/>
      <c r="M234" s="231"/>
      <c r="N234" s="231"/>
      <c r="O234" s="231"/>
      <c r="P234" s="231"/>
      <c r="Q234" s="231"/>
      <c r="R234" s="231"/>
      <c r="S234" s="231"/>
      <c r="T234" s="231"/>
      <c r="U234" s="231"/>
      <c r="V234" s="231"/>
      <c r="W234" s="231"/>
      <c r="X234" s="231"/>
      <c r="Y234" s="231"/>
      <c r="Z234" s="231"/>
      <c r="AA234" s="231"/>
      <c r="AB234" s="231"/>
      <c r="AC234" s="231"/>
      <c r="AD234" s="231"/>
      <c r="AE234" s="231"/>
      <c r="AF234" s="231"/>
      <c r="AG234" s="231"/>
      <c r="AH234" s="231"/>
      <c r="AI234" s="231"/>
      <c r="AJ234" s="231"/>
      <c r="AK234" s="231"/>
      <c r="AL234" s="231"/>
    </row>
    <row r="235" spans="1:38" s="165" customFormat="1">
      <c r="A235" s="231"/>
      <c r="B235" s="233"/>
      <c r="C235" s="231"/>
      <c r="D235" s="231"/>
      <c r="E235" s="231"/>
      <c r="F235" s="231"/>
      <c r="G235" s="231"/>
      <c r="H235" s="231"/>
      <c r="I235" s="231"/>
      <c r="J235" s="231"/>
      <c r="K235" s="231"/>
      <c r="L235" s="231"/>
      <c r="M235" s="231"/>
      <c r="N235" s="231"/>
      <c r="O235" s="231"/>
      <c r="P235" s="231"/>
      <c r="Q235" s="231"/>
      <c r="R235" s="231"/>
      <c r="S235" s="231"/>
      <c r="T235" s="231"/>
      <c r="U235" s="231"/>
      <c r="V235" s="231"/>
      <c r="W235" s="231"/>
      <c r="X235" s="231"/>
      <c r="Y235" s="231"/>
      <c r="Z235" s="231"/>
      <c r="AA235" s="231"/>
      <c r="AB235" s="231"/>
      <c r="AC235" s="231"/>
      <c r="AD235" s="231"/>
      <c r="AE235" s="231"/>
      <c r="AF235" s="231"/>
      <c r="AG235" s="231"/>
      <c r="AH235" s="231"/>
      <c r="AI235" s="231"/>
      <c r="AJ235" s="231"/>
      <c r="AK235" s="231"/>
      <c r="AL235" s="231"/>
    </row>
    <row r="236" spans="1:38" s="165" customFormat="1">
      <c r="A236" s="231"/>
      <c r="B236" s="233"/>
      <c r="C236" s="231"/>
      <c r="D236" s="231"/>
      <c r="E236" s="231"/>
      <c r="F236" s="231"/>
      <c r="G236" s="231"/>
      <c r="H236" s="231"/>
      <c r="I236" s="231"/>
      <c r="J236" s="231"/>
      <c r="K236" s="231"/>
      <c r="L236" s="231"/>
      <c r="M236" s="231"/>
      <c r="N236" s="231"/>
      <c r="O236" s="231"/>
      <c r="P236" s="231"/>
      <c r="Q236" s="231"/>
      <c r="R236" s="231"/>
      <c r="S236" s="231"/>
      <c r="T236" s="231"/>
      <c r="U236" s="231"/>
      <c r="V236" s="231"/>
      <c r="W236" s="231"/>
      <c r="X236" s="231"/>
      <c r="Y236" s="231"/>
      <c r="Z236" s="231"/>
      <c r="AA236" s="231"/>
      <c r="AB236" s="231"/>
      <c r="AC236" s="231"/>
      <c r="AD236" s="231"/>
      <c r="AE236" s="231"/>
      <c r="AF236" s="231"/>
      <c r="AG236" s="231"/>
      <c r="AH236" s="231"/>
      <c r="AI236" s="231"/>
      <c r="AJ236" s="231"/>
      <c r="AK236" s="231"/>
      <c r="AL236" s="231"/>
    </row>
    <row r="237" spans="1:38" s="165" customFormat="1">
      <c r="A237" s="231"/>
      <c r="B237" s="233"/>
      <c r="C237" s="231"/>
      <c r="D237" s="231"/>
      <c r="E237" s="231"/>
      <c r="F237" s="231"/>
      <c r="G237" s="231"/>
      <c r="H237" s="231"/>
      <c r="I237" s="231"/>
      <c r="J237" s="231"/>
      <c r="K237" s="231"/>
      <c r="L237" s="231"/>
      <c r="M237" s="231"/>
      <c r="N237" s="231"/>
      <c r="O237" s="231"/>
      <c r="P237" s="231"/>
      <c r="Q237" s="231"/>
      <c r="R237" s="231"/>
      <c r="S237" s="231"/>
      <c r="T237" s="231"/>
      <c r="U237" s="231"/>
      <c r="V237" s="231"/>
      <c r="W237" s="231"/>
      <c r="X237" s="231"/>
      <c r="Y237" s="231"/>
      <c r="Z237" s="231"/>
      <c r="AA237" s="231"/>
      <c r="AB237" s="231"/>
      <c r="AC237" s="231"/>
      <c r="AD237" s="231"/>
      <c r="AE237" s="231"/>
      <c r="AF237" s="231"/>
      <c r="AG237" s="231"/>
      <c r="AH237" s="231"/>
      <c r="AI237" s="231"/>
      <c r="AJ237" s="231"/>
      <c r="AK237" s="231"/>
      <c r="AL237" s="231"/>
    </row>
  </sheetData>
  <autoFilter ref="A9:AL64"/>
  <mergeCells count="5">
    <mergeCell ref="A4:A8"/>
    <mergeCell ref="B4:B8"/>
    <mergeCell ref="C4:C6"/>
    <mergeCell ref="E4:E6"/>
    <mergeCell ref="D5:D8"/>
  </mergeCells>
  <conditionalFormatting sqref="B11:B35">
    <cfRule type="duplicateValues" dxfId="5" priority="2"/>
  </conditionalFormatting>
  <conditionalFormatting sqref="B38:B62">
    <cfRule type="duplicateValues" dxfId="4" priority="1"/>
  </conditionalFormatting>
  <printOptions horizontalCentered="1"/>
  <pageMargins left="0.25" right="0.25" top="0.5" bottom="0.25" header="0.3" footer="0.3"/>
  <pageSetup paperSize="8" scale="30" fitToHeight="0" orientation="landscape" r:id="rId1"/>
  <headerFooter>
    <oddFooter>&amp;R&amp;"-,Bold"&amp;14Page &amp;P of &amp;N</oddFooter>
  </headerFooter>
  <rowBreaks count="1" manualBreakCount="1">
    <brk id="64" max="15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237"/>
  <sheetViews>
    <sheetView view="pageBreakPreview" zoomScale="45" zoomScaleNormal="60" zoomScaleSheetLayoutView="45" workbookViewId="0">
      <pane xSplit="3" ySplit="8" topLeftCell="O9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5"/>
  <cols>
    <col min="1" max="1" width="12.109375" style="231" bestFit="1" customWidth="1"/>
    <col min="2" max="2" width="27.33203125" style="233" customWidth="1"/>
    <col min="3" max="3" width="28.33203125" style="231" hidden="1" customWidth="1"/>
    <col min="4" max="4" width="16.33203125" style="231" customWidth="1"/>
    <col min="5" max="5" width="29.33203125" style="231" customWidth="1"/>
    <col min="6" max="6" width="29.44140625" style="231" customWidth="1"/>
    <col min="7" max="8" width="15.5546875" style="231" bestFit="1" customWidth="1"/>
    <col min="9" max="9" width="15.109375" style="231" customWidth="1"/>
    <col min="10" max="35" width="15.5546875" style="231" bestFit="1" customWidth="1"/>
    <col min="36" max="36" width="15.5546875" style="231" customWidth="1"/>
    <col min="37" max="37" width="15.5546875" style="231" bestFit="1" customWidth="1"/>
    <col min="38" max="38" width="13.33203125" style="231" customWidth="1"/>
    <col min="39" max="39" width="29.33203125" style="231" customWidth="1"/>
    <col min="40" max="40" width="9.44140625" style="214" bestFit="1" customWidth="1"/>
    <col min="41" max="16384" width="8.88671875" style="214"/>
  </cols>
  <sheetData>
    <row r="1" spans="1:40" s="165" customFormat="1" ht="21" customHeight="1">
      <c r="A1" s="371"/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/>
      <c r="AB1" s="371"/>
      <c r="AC1" s="371"/>
      <c r="AD1" s="371"/>
      <c r="AE1" s="371"/>
      <c r="AF1" s="371"/>
      <c r="AG1" s="371"/>
      <c r="AH1" s="371"/>
      <c r="AI1" s="371"/>
      <c r="AJ1" s="371"/>
      <c r="AK1" s="371"/>
      <c r="AL1" s="371"/>
      <c r="AM1" s="371"/>
    </row>
    <row r="2" spans="1:40" s="165" customFormat="1" ht="86.25" customHeight="1">
      <c r="A2" s="372" t="s">
        <v>270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  <c r="AM2" s="373"/>
    </row>
    <row r="3" spans="1:40" s="165" customFormat="1" ht="114.75" customHeight="1">
      <c r="A3" s="374" t="s">
        <v>331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  <c r="AE3" s="375"/>
      <c r="AF3" s="375"/>
      <c r="AG3" s="375"/>
      <c r="AH3" s="375"/>
      <c r="AI3" s="375"/>
      <c r="AJ3" s="375"/>
      <c r="AK3" s="375"/>
      <c r="AL3" s="375"/>
      <c r="AM3" s="375"/>
    </row>
    <row r="4" spans="1:40" s="379" customFormat="1" ht="35.25" customHeight="1">
      <c r="A4" s="716" t="s">
        <v>12</v>
      </c>
      <c r="B4" s="716" t="s">
        <v>49</v>
      </c>
      <c r="C4" s="716" t="s">
        <v>13</v>
      </c>
      <c r="D4" s="376"/>
      <c r="E4" s="716" t="s">
        <v>13</v>
      </c>
      <c r="F4" s="377" t="s">
        <v>142</v>
      </c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378"/>
      <c r="Z4" s="378"/>
      <c r="AA4" s="378"/>
      <c r="AB4" s="378"/>
      <c r="AC4" s="378"/>
      <c r="AD4" s="378"/>
      <c r="AE4" s="378"/>
      <c r="AF4" s="378"/>
      <c r="AG4" s="378"/>
      <c r="AH4" s="378"/>
      <c r="AI4" s="378"/>
      <c r="AJ4" s="378"/>
      <c r="AK4" s="378"/>
      <c r="AL4" s="378"/>
      <c r="AM4" s="378"/>
    </row>
    <row r="5" spans="1:40" s="379" customFormat="1" ht="72" customHeight="1">
      <c r="A5" s="717"/>
      <c r="B5" s="717"/>
      <c r="C5" s="717"/>
      <c r="D5" s="717"/>
      <c r="E5" s="717"/>
      <c r="F5" s="380" t="s">
        <v>143</v>
      </c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X5" s="378"/>
      <c r="Y5" s="378"/>
      <c r="Z5" s="378"/>
      <c r="AA5" s="378"/>
      <c r="AB5" s="378"/>
      <c r="AC5" s="378"/>
      <c r="AD5" s="378"/>
      <c r="AE5" s="378"/>
      <c r="AF5" s="378"/>
      <c r="AG5" s="378"/>
      <c r="AH5" s="378"/>
      <c r="AI5" s="378"/>
      <c r="AJ5" s="378"/>
      <c r="AK5" s="378"/>
      <c r="AL5" s="378"/>
      <c r="AM5" s="378"/>
    </row>
    <row r="6" spans="1:40" s="379" customFormat="1" ht="42.75" customHeight="1">
      <c r="A6" s="717"/>
      <c r="B6" s="717"/>
      <c r="C6" s="717"/>
      <c r="D6" s="717"/>
      <c r="E6" s="717"/>
      <c r="F6" s="380" t="s">
        <v>144</v>
      </c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78"/>
      <c r="S6" s="378"/>
      <c r="T6" s="378"/>
      <c r="U6" s="378"/>
      <c r="V6" s="378"/>
      <c r="W6" s="378"/>
      <c r="X6" s="378"/>
      <c r="Y6" s="378"/>
      <c r="Z6" s="378"/>
      <c r="AA6" s="378"/>
      <c r="AB6" s="378"/>
      <c r="AC6" s="378"/>
      <c r="AD6" s="378"/>
      <c r="AE6" s="378"/>
      <c r="AF6" s="378"/>
      <c r="AG6" s="378"/>
      <c r="AH6" s="378"/>
      <c r="AI6" s="378"/>
      <c r="AJ6" s="378"/>
      <c r="AK6" s="378"/>
      <c r="AL6" s="381"/>
      <c r="AM6" s="381"/>
    </row>
    <row r="7" spans="1:40" s="379" customFormat="1" ht="42.75" customHeight="1">
      <c r="A7" s="717"/>
      <c r="B7" s="717"/>
      <c r="C7" s="382"/>
      <c r="D7" s="717"/>
      <c r="E7" s="383"/>
      <c r="F7" s="380" t="s">
        <v>271</v>
      </c>
      <c r="G7" s="384" t="str">
        <f>TEXT(G8,"DDD")</f>
        <v>Wed</v>
      </c>
      <c r="H7" s="384" t="str">
        <f>TEXT(H8,"DDD")</f>
        <v>Thu</v>
      </c>
      <c r="I7" s="384" t="str">
        <f t="shared" ref="I7:AJ7" si="0">TEXT(I8,"DDD")</f>
        <v>Fri</v>
      </c>
      <c r="J7" s="384" t="str">
        <f t="shared" si="0"/>
        <v>Sat</v>
      </c>
      <c r="K7" s="384" t="str">
        <f t="shared" si="0"/>
        <v>Sun</v>
      </c>
      <c r="L7" s="384" t="str">
        <f t="shared" si="0"/>
        <v>Mon</v>
      </c>
      <c r="M7" s="384" t="str">
        <f t="shared" si="0"/>
        <v>Tue</v>
      </c>
      <c r="N7" s="384" t="str">
        <f t="shared" si="0"/>
        <v>Wed</v>
      </c>
      <c r="O7" s="384" t="str">
        <f t="shared" si="0"/>
        <v>Thu</v>
      </c>
      <c r="P7" s="384" t="str">
        <f t="shared" si="0"/>
        <v>Fri</v>
      </c>
      <c r="Q7" s="384" t="str">
        <f t="shared" si="0"/>
        <v>Sat</v>
      </c>
      <c r="R7" s="384" t="str">
        <f t="shared" si="0"/>
        <v>Sun</v>
      </c>
      <c r="S7" s="384" t="str">
        <f t="shared" si="0"/>
        <v>Mon</v>
      </c>
      <c r="T7" s="384" t="str">
        <f t="shared" si="0"/>
        <v>Tue</v>
      </c>
      <c r="U7" s="384" t="str">
        <f t="shared" si="0"/>
        <v>Wed</v>
      </c>
      <c r="V7" s="384" t="str">
        <f t="shared" si="0"/>
        <v>Thu</v>
      </c>
      <c r="W7" s="384" t="str">
        <f t="shared" si="0"/>
        <v>Fri</v>
      </c>
      <c r="X7" s="384" t="str">
        <f t="shared" si="0"/>
        <v>Sat</v>
      </c>
      <c r="Y7" s="384" t="str">
        <f t="shared" si="0"/>
        <v>Sun</v>
      </c>
      <c r="Z7" s="384" t="str">
        <f t="shared" si="0"/>
        <v>Mon</v>
      </c>
      <c r="AA7" s="384" t="str">
        <f t="shared" si="0"/>
        <v>Tue</v>
      </c>
      <c r="AB7" s="384" t="str">
        <f t="shared" si="0"/>
        <v>Wed</v>
      </c>
      <c r="AC7" s="384" t="str">
        <f t="shared" si="0"/>
        <v>Thu</v>
      </c>
      <c r="AD7" s="384" t="str">
        <f t="shared" si="0"/>
        <v>Fri</v>
      </c>
      <c r="AE7" s="384" t="str">
        <f t="shared" si="0"/>
        <v>Sat</v>
      </c>
      <c r="AF7" s="384" t="str">
        <f t="shared" si="0"/>
        <v>Sun</v>
      </c>
      <c r="AG7" s="384" t="str">
        <f t="shared" si="0"/>
        <v>Mon</v>
      </c>
      <c r="AH7" s="384" t="str">
        <f t="shared" si="0"/>
        <v>Tue</v>
      </c>
      <c r="AI7" s="384" t="str">
        <f t="shared" si="0"/>
        <v>Wed</v>
      </c>
      <c r="AJ7" s="384" t="str">
        <f t="shared" si="0"/>
        <v>Thu</v>
      </c>
      <c r="AK7" s="384" t="str">
        <f>TEXT(AK8,"DDD")</f>
        <v>Fri</v>
      </c>
      <c r="AL7" s="381"/>
      <c r="AM7" s="381" t="s">
        <v>272</v>
      </c>
    </row>
    <row r="8" spans="1:40" s="391" customFormat="1" ht="39" customHeight="1">
      <c r="A8" s="718"/>
      <c r="B8" s="718"/>
      <c r="C8" s="385"/>
      <c r="D8" s="718"/>
      <c r="E8" s="386"/>
      <c r="F8" s="387" t="s">
        <v>236</v>
      </c>
      <c r="G8" s="388">
        <v>41395</v>
      </c>
      <c r="H8" s="389">
        <f>G8+1</f>
        <v>41396</v>
      </c>
      <c r="I8" s="389">
        <f>H8+1</f>
        <v>41397</v>
      </c>
      <c r="J8" s="389">
        <f t="shared" ref="J8:AK8" si="1">I8+1</f>
        <v>41398</v>
      </c>
      <c r="K8" s="389">
        <f t="shared" si="1"/>
        <v>41399</v>
      </c>
      <c r="L8" s="389">
        <f t="shared" si="1"/>
        <v>41400</v>
      </c>
      <c r="M8" s="389">
        <f t="shared" si="1"/>
        <v>41401</v>
      </c>
      <c r="N8" s="389">
        <f t="shared" si="1"/>
        <v>41402</v>
      </c>
      <c r="O8" s="389">
        <f t="shared" si="1"/>
        <v>41403</v>
      </c>
      <c r="P8" s="389">
        <f t="shared" si="1"/>
        <v>41404</v>
      </c>
      <c r="Q8" s="389">
        <f t="shared" si="1"/>
        <v>41405</v>
      </c>
      <c r="R8" s="389">
        <f t="shared" si="1"/>
        <v>41406</v>
      </c>
      <c r="S8" s="389">
        <f t="shared" si="1"/>
        <v>41407</v>
      </c>
      <c r="T8" s="389">
        <f t="shared" si="1"/>
        <v>41408</v>
      </c>
      <c r="U8" s="389">
        <f t="shared" si="1"/>
        <v>41409</v>
      </c>
      <c r="V8" s="389">
        <f t="shared" si="1"/>
        <v>41410</v>
      </c>
      <c r="W8" s="389">
        <f t="shared" si="1"/>
        <v>41411</v>
      </c>
      <c r="X8" s="389">
        <f t="shared" si="1"/>
        <v>41412</v>
      </c>
      <c r="Y8" s="389">
        <f t="shared" si="1"/>
        <v>41413</v>
      </c>
      <c r="Z8" s="389">
        <f t="shared" si="1"/>
        <v>41414</v>
      </c>
      <c r="AA8" s="389">
        <f t="shared" si="1"/>
        <v>41415</v>
      </c>
      <c r="AB8" s="389">
        <f t="shared" si="1"/>
        <v>41416</v>
      </c>
      <c r="AC8" s="389">
        <f t="shared" si="1"/>
        <v>41417</v>
      </c>
      <c r="AD8" s="389">
        <f t="shared" si="1"/>
        <v>41418</v>
      </c>
      <c r="AE8" s="389">
        <f t="shared" si="1"/>
        <v>41419</v>
      </c>
      <c r="AF8" s="389">
        <f t="shared" si="1"/>
        <v>41420</v>
      </c>
      <c r="AG8" s="389">
        <f t="shared" si="1"/>
        <v>41421</v>
      </c>
      <c r="AH8" s="389">
        <f t="shared" si="1"/>
        <v>41422</v>
      </c>
      <c r="AI8" s="389">
        <f t="shared" si="1"/>
        <v>41423</v>
      </c>
      <c r="AJ8" s="389">
        <f t="shared" si="1"/>
        <v>41424</v>
      </c>
      <c r="AK8" s="389">
        <f t="shared" si="1"/>
        <v>41425</v>
      </c>
      <c r="AL8" s="390"/>
      <c r="AM8" s="390"/>
    </row>
    <row r="9" spans="1:40" s="180" customFormat="1" ht="21.6" customHeight="1">
      <c r="A9" s="178"/>
      <c r="B9" s="392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9"/>
      <c r="AJ9" s="179"/>
      <c r="AK9" s="179"/>
      <c r="AL9" s="179"/>
      <c r="AM9" s="179"/>
    </row>
    <row r="10" spans="1:40" s="396" customFormat="1" ht="58.5" customHeight="1">
      <c r="A10" s="393"/>
      <c r="B10" s="394" t="s">
        <v>89</v>
      </c>
      <c r="C10" s="395"/>
      <c r="D10" s="395"/>
      <c r="E10" s="395"/>
      <c r="F10" s="395"/>
      <c r="G10" s="393" t="s">
        <v>178</v>
      </c>
      <c r="H10" s="393" t="s">
        <v>273</v>
      </c>
      <c r="I10" s="393" t="s">
        <v>273</v>
      </c>
      <c r="J10" s="393" t="s">
        <v>273</v>
      </c>
      <c r="K10" s="393" t="s">
        <v>273</v>
      </c>
      <c r="L10" s="393" t="s">
        <v>273</v>
      </c>
      <c r="M10" s="393" t="s">
        <v>273</v>
      </c>
      <c r="N10" s="393" t="s">
        <v>273</v>
      </c>
      <c r="O10" s="393" t="s">
        <v>273</v>
      </c>
      <c r="P10" s="393" t="s">
        <v>273</v>
      </c>
      <c r="Q10" s="393" t="s">
        <v>273</v>
      </c>
      <c r="R10" s="393" t="s">
        <v>273</v>
      </c>
      <c r="S10" s="393" t="s">
        <v>273</v>
      </c>
      <c r="T10" s="393" t="s">
        <v>273</v>
      </c>
      <c r="U10" s="393" t="s">
        <v>273</v>
      </c>
      <c r="V10" s="393" t="s">
        <v>273</v>
      </c>
      <c r="W10" s="393" t="s">
        <v>273</v>
      </c>
      <c r="X10" s="393" t="s">
        <v>273</v>
      </c>
      <c r="Y10" s="393" t="s">
        <v>273</v>
      </c>
      <c r="Z10" s="393" t="s">
        <v>273</v>
      </c>
      <c r="AA10" s="393" t="s">
        <v>273</v>
      </c>
      <c r="AB10" s="393" t="s">
        <v>273</v>
      </c>
      <c r="AC10" s="393" t="s">
        <v>273</v>
      </c>
      <c r="AD10" s="393" t="s">
        <v>273</v>
      </c>
      <c r="AE10" s="393" t="s">
        <v>273</v>
      </c>
      <c r="AF10" s="393" t="s">
        <v>273</v>
      </c>
      <c r="AG10" s="393" t="s">
        <v>273</v>
      </c>
      <c r="AH10" s="393" t="s">
        <v>273</v>
      </c>
      <c r="AI10" s="393" t="s">
        <v>273</v>
      </c>
      <c r="AJ10" s="393"/>
      <c r="AK10" s="393" t="s">
        <v>273</v>
      </c>
      <c r="AL10" s="393"/>
      <c r="AM10" s="393"/>
    </row>
    <row r="11" spans="1:40" s="396" customFormat="1" ht="58.5" customHeight="1">
      <c r="A11" s="397">
        <v>1</v>
      </c>
      <c r="B11" s="398" t="s">
        <v>17</v>
      </c>
      <c r="C11" s="399" t="s">
        <v>128</v>
      </c>
      <c r="D11" s="399"/>
      <c r="E11" s="399"/>
      <c r="F11" s="399"/>
      <c r="G11" s="400">
        <v>20</v>
      </c>
      <c r="H11" s="400">
        <v>20</v>
      </c>
      <c r="I11" s="400">
        <v>0</v>
      </c>
      <c r="J11" s="400">
        <v>20</v>
      </c>
      <c r="K11" s="400">
        <v>17</v>
      </c>
      <c r="L11" s="400">
        <v>21</v>
      </c>
      <c r="M11" s="400">
        <v>21</v>
      </c>
      <c r="N11" s="400">
        <v>19</v>
      </c>
      <c r="O11" s="400">
        <v>0</v>
      </c>
      <c r="P11" s="400" t="s">
        <v>293</v>
      </c>
      <c r="Q11" s="400" t="s">
        <v>293</v>
      </c>
      <c r="R11" s="400" t="s">
        <v>293</v>
      </c>
      <c r="S11" s="400">
        <v>5</v>
      </c>
      <c r="T11" s="400">
        <v>15</v>
      </c>
      <c r="U11" s="400">
        <v>15</v>
      </c>
      <c r="V11" s="400">
        <v>17</v>
      </c>
      <c r="W11" s="400">
        <v>0</v>
      </c>
      <c r="X11" s="400">
        <v>17</v>
      </c>
      <c r="Y11" s="400">
        <v>17</v>
      </c>
      <c r="Z11" s="400">
        <v>15</v>
      </c>
      <c r="AA11" s="400">
        <v>15</v>
      </c>
      <c r="AB11" s="400">
        <v>15</v>
      </c>
      <c r="AC11" s="400">
        <v>15</v>
      </c>
      <c r="AD11" s="400">
        <v>0</v>
      </c>
      <c r="AE11" s="400">
        <v>15</v>
      </c>
      <c r="AF11" s="400">
        <v>15</v>
      </c>
      <c r="AG11" s="400">
        <v>13</v>
      </c>
      <c r="AH11" s="400">
        <v>7</v>
      </c>
      <c r="AI11" s="400">
        <v>2</v>
      </c>
      <c r="AJ11" s="400">
        <v>2</v>
      </c>
      <c r="AK11" s="400">
        <v>2</v>
      </c>
      <c r="AL11" s="401"/>
      <c r="AM11" s="400">
        <f t="shared" ref="AM11:AM35" si="2">IFERROR((AVERAGE(G11:AK11)),"00")</f>
        <v>12.142857142857142</v>
      </c>
      <c r="AN11" s="396">
        <f>AM11*208</f>
        <v>2525.7142857142858</v>
      </c>
    </row>
    <row r="12" spans="1:40" s="396" customFormat="1" ht="58.5" customHeight="1">
      <c r="A12" s="397">
        <v>2</v>
      </c>
      <c r="B12" s="398" t="s">
        <v>274</v>
      </c>
      <c r="C12" s="399" t="s">
        <v>201</v>
      </c>
      <c r="D12" s="399"/>
      <c r="E12" s="399"/>
      <c r="F12" s="399"/>
      <c r="G12" s="400">
        <v>5</v>
      </c>
      <c r="H12" s="400">
        <v>5</v>
      </c>
      <c r="I12" s="400">
        <v>0</v>
      </c>
      <c r="J12" s="400">
        <v>5</v>
      </c>
      <c r="K12" s="400">
        <v>4</v>
      </c>
      <c r="L12" s="400">
        <v>6</v>
      </c>
      <c r="M12" s="400">
        <v>6</v>
      </c>
      <c r="N12" s="400">
        <v>6</v>
      </c>
      <c r="O12" s="400">
        <v>0</v>
      </c>
      <c r="P12" s="400" t="s">
        <v>293</v>
      </c>
      <c r="Q12" s="400" t="s">
        <v>293</v>
      </c>
      <c r="R12" s="400" t="s">
        <v>293</v>
      </c>
      <c r="S12" s="400">
        <v>1</v>
      </c>
      <c r="T12" s="400">
        <v>4</v>
      </c>
      <c r="U12" s="400">
        <v>4</v>
      </c>
      <c r="V12" s="400">
        <v>5</v>
      </c>
      <c r="W12" s="400">
        <v>0</v>
      </c>
      <c r="X12" s="400">
        <v>5</v>
      </c>
      <c r="Y12" s="400">
        <v>5</v>
      </c>
      <c r="Z12" s="400">
        <v>5</v>
      </c>
      <c r="AA12" s="400">
        <v>5</v>
      </c>
      <c r="AB12" s="400">
        <v>5</v>
      </c>
      <c r="AC12" s="400">
        <v>5</v>
      </c>
      <c r="AD12" s="400">
        <v>0</v>
      </c>
      <c r="AE12" s="400">
        <v>5</v>
      </c>
      <c r="AF12" s="400">
        <v>5</v>
      </c>
      <c r="AG12" s="400">
        <v>1</v>
      </c>
      <c r="AH12" s="400">
        <v>1</v>
      </c>
      <c r="AI12" s="400">
        <v>0</v>
      </c>
      <c r="AJ12" s="400">
        <v>0</v>
      </c>
      <c r="AK12" s="400">
        <v>0</v>
      </c>
      <c r="AL12" s="401"/>
      <c r="AM12" s="400">
        <f t="shared" si="2"/>
        <v>3.3214285714285716</v>
      </c>
      <c r="AN12" s="396">
        <f>AM12*208</f>
        <v>690.85714285714289</v>
      </c>
    </row>
    <row r="13" spans="1:40" s="396" customFormat="1" ht="58.5" customHeight="1">
      <c r="A13" s="397">
        <v>3</v>
      </c>
      <c r="B13" s="398" t="s">
        <v>275</v>
      </c>
      <c r="C13" s="399" t="s">
        <v>129</v>
      </c>
      <c r="D13" s="399"/>
      <c r="E13" s="399"/>
      <c r="F13" s="399"/>
      <c r="G13" s="400">
        <v>16</v>
      </c>
      <c r="H13" s="400">
        <v>16</v>
      </c>
      <c r="I13" s="400">
        <v>0</v>
      </c>
      <c r="J13" s="400">
        <v>16</v>
      </c>
      <c r="K13" s="400">
        <v>15</v>
      </c>
      <c r="L13" s="400">
        <v>16</v>
      </c>
      <c r="M13" s="400">
        <v>16</v>
      </c>
      <c r="N13" s="400">
        <v>16</v>
      </c>
      <c r="O13" s="400">
        <v>0</v>
      </c>
      <c r="P13" s="400" t="s">
        <v>293</v>
      </c>
      <c r="Q13" s="400" t="s">
        <v>293</v>
      </c>
      <c r="R13" s="400" t="s">
        <v>293</v>
      </c>
      <c r="S13" s="400">
        <v>3</v>
      </c>
      <c r="T13" s="400">
        <v>13</v>
      </c>
      <c r="U13" s="400">
        <v>13</v>
      </c>
      <c r="V13" s="400">
        <v>12</v>
      </c>
      <c r="W13" s="400">
        <v>0</v>
      </c>
      <c r="X13" s="400">
        <v>15</v>
      </c>
      <c r="Y13" s="400">
        <v>15</v>
      </c>
      <c r="Z13" s="400">
        <v>15</v>
      </c>
      <c r="AA13" s="400">
        <v>15</v>
      </c>
      <c r="AB13" s="400">
        <v>15</v>
      </c>
      <c r="AC13" s="400">
        <v>15</v>
      </c>
      <c r="AD13" s="400">
        <v>0</v>
      </c>
      <c r="AE13" s="400">
        <v>15</v>
      </c>
      <c r="AF13" s="400">
        <v>15</v>
      </c>
      <c r="AG13" s="400">
        <v>10</v>
      </c>
      <c r="AH13" s="400">
        <v>0</v>
      </c>
      <c r="AI13" s="400">
        <v>0</v>
      </c>
      <c r="AJ13" s="400">
        <v>0</v>
      </c>
      <c r="AK13" s="400">
        <v>0</v>
      </c>
      <c r="AL13" s="401"/>
      <c r="AM13" s="400">
        <f t="shared" si="2"/>
        <v>10.071428571428571</v>
      </c>
      <c r="AN13" s="396">
        <f>AM13*208</f>
        <v>2094.8571428571427</v>
      </c>
    </row>
    <row r="14" spans="1:40" s="396" customFormat="1" ht="58.5" customHeight="1">
      <c r="A14" s="397">
        <v>4</v>
      </c>
      <c r="B14" s="398" t="s">
        <v>54</v>
      </c>
      <c r="C14" s="399" t="s">
        <v>205</v>
      </c>
      <c r="D14" s="399"/>
      <c r="E14" s="399"/>
      <c r="F14" s="399"/>
      <c r="G14" s="400">
        <v>3</v>
      </c>
      <c r="H14" s="400">
        <v>3</v>
      </c>
      <c r="I14" s="400">
        <v>2</v>
      </c>
      <c r="J14" s="400">
        <v>3</v>
      </c>
      <c r="K14" s="400">
        <v>3</v>
      </c>
      <c r="L14" s="400">
        <v>4</v>
      </c>
      <c r="M14" s="400">
        <v>4</v>
      </c>
      <c r="N14" s="400">
        <v>4</v>
      </c>
      <c r="O14" s="400">
        <v>1</v>
      </c>
      <c r="P14" s="400" t="s">
        <v>293</v>
      </c>
      <c r="Q14" s="400" t="s">
        <v>293</v>
      </c>
      <c r="R14" s="400" t="s">
        <v>293</v>
      </c>
      <c r="S14" s="400">
        <v>0</v>
      </c>
      <c r="T14" s="400">
        <v>2</v>
      </c>
      <c r="U14" s="400">
        <v>2</v>
      </c>
      <c r="V14" s="400">
        <v>2</v>
      </c>
      <c r="W14" s="400">
        <v>1</v>
      </c>
      <c r="X14" s="400">
        <v>4</v>
      </c>
      <c r="Y14" s="400">
        <v>3</v>
      </c>
      <c r="Z14" s="400">
        <v>3</v>
      </c>
      <c r="AA14" s="400">
        <v>3</v>
      </c>
      <c r="AB14" s="400">
        <v>3</v>
      </c>
      <c r="AC14" s="400">
        <v>3</v>
      </c>
      <c r="AD14" s="400">
        <v>2</v>
      </c>
      <c r="AE14" s="400">
        <v>3</v>
      </c>
      <c r="AF14" s="400">
        <v>3</v>
      </c>
      <c r="AG14" s="400">
        <v>2</v>
      </c>
      <c r="AH14" s="400">
        <v>2</v>
      </c>
      <c r="AI14" s="400">
        <v>2</v>
      </c>
      <c r="AJ14" s="400">
        <v>1</v>
      </c>
      <c r="AK14" s="400">
        <v>1</v>
      </c>
      <c r="AL14" s="401"/>
      <c r="AM14" s="400">
        <f t="shared" si="2"/>
        <v>2.4642857142857144</v>
      </c>
      <c r="AN14" s="396">
        <f>AM14*208</f>
        <v>512.57142857142856</v>
      </c>
    </row>
    <row r="15" spans="1:40" s="396" customFormat="1" ht="58.5" customHeight="1">
      <c r="A15" s="397">
        <v>5</v>
      </c>
      <c r="B15" s="398" t="s">
        <v>113</v>
      </c>
      <c r="C15" s="399" t="s">
        <v>208</v>
      </c>
      <c r="D15" s="399"/>
      <c r="E15" s="399"/>
      <c r="F15" s="399"/>
      <c r="G15" s="400">
        <v>11</v>
      </c>
      <c r="H15" s="400">
        <v>11</v>
      </c>
      <c r="I15" s="400">
        <v>8</v>
      </c>
      <c r="J15" s="400">
        <v>11</v>
      </c>
      <c r="K15" s="400">
        <v>6</v>
      </c>
      <c r="L15" s="400">
        <v>10</v>
      </c>
      <c r="M15" s="400">
        <v>11</v>
      </c>
      <c r="N15" s="400">
        <v>11</v>
      </c>
      <c r="O15" s="400">
        <v>4</v>
      </c>
      <c r="P15" s="400" t="s">
        <v>293</v>
      </c>
      <c r="Q15" s="400" t="s">
        <v>293</v>
      </c>
      <c r="R15" s="400" t="s">
        <v>293</v>
      </c>
      <c r="S15" s="400">
        <v>0</v>
      </c>
      <c r="T15" s="400">
        <v>6</v>
      </c>
      <c r="U15" s="400">
        <v>6</v>
      </c>
      <c r="V15" s="400">
        <v>9</v>
      </c>
      <c r="W15" s="400">
        <v>6</v>
      </c>
      <c r="X15" s="400">
        <v>9</v>
      </c>
      <c r="Y15" s="400">
        <v>6</v>
      </c>
      <c r="Z15" s="400">
        <v>6</v>
      </c>
      <c r="AA15" s="400">
        <v>6</v>
      </c>
      <c r="AB15" s="400">
        <v>6</v>
      </c>
      <c r="AC15" s="400">
        <v>6</v>
      </c>
      <c r="AD15" s="400">
        <v>6</v>
      </c>
      <c r="AE15" s="400">
        <v>6</v>
      </c>
      <c r="AF15" s="400">
        <v>6</v>
      </c>
      <c r="AG15" s="400">
        <v>5</v>
      </c>
      <c r="AH15" s="400">
        <v>7</v>
      </c>
      <c r="AI15" s="400">
        <v>11</v>
      </c>
      <c r="AJ15" s="400">
        <v>5</v>
      </c>
      <c r="AK15" s="400">
        <v>7</v>
      </c>
      <c r="AL15" s="401"/>
      <c r="AM15" s="400">
        <f t="shared" si="2"/>
        <v>7.2142857142857144</v>
      </c>
    </row>
    <row r="16" spans="1:40" s="396" customFormat="1" ht="58.5" customHeight="1">
      <c r="A16" s="397">
        <v>6</v>
      </c>
      <c r="B16" s="398" t="s">
        <v>20</v>
      </c>
      <c r="C16" s="399" t="s">
        <v>131</v>
      </c>
      <c r="D16" s="399"/>
      <c r="E16" s="399"/>
      <c r="F16" s="399"/>
      <c r="G16" s="400">
        <v>0</v>
      </c>
      <c r="H16" s="400">
        <v>0</v>
      </c>
      <c r="I16" s="400">
        <v>0</v>
      </c>
      <c r="J16" s="400">
        <v>0</v>
      </c>
      <c r="K16" s="400">
        <v>0</v>
      </c>
      <c r="L16" s="400">
        <v>0</v>
      </c>
      <c r="M16" s="400">
        <v>0</v>
      </c>
      <c r="N16" s="400">
        <v>0</v>
      </c>
      <c r="O16" s="400">
        <v>0</v>
      </c>
      <c r="P16" s="400" t="s">
        <v>293</v>
      </c>
      <c r="Q16" s="400" t="s">
        <v>293</v>
      </c>
      <c r="R16" s="400" t="s">
        <v>293</v>
      </c>
      <c r="S16" s="400">
        <v>0</v>
      </c>
      <c r="T16" s="400">
        <v>0</v>
      </c>
      <c r="U16" s="400">
        <v>0</v>
      </c>
      <c r="V16" s="400">
        <v>0</v>
      </c>
      <c r="W16" s="400">
        <v>0</v>
      </c>
      <c r="X16" s="400">
        <v>0</v>
      </c>
      <c r="Y16" s="400">
        <v>0</v>
      </c>
      <c r="Z16" s="400">
        <v>0</v>
      </c>
      <c r="AA16" s="400">
        <v>0</v>
      </c>
      <c r="AB16" s="400">
        <v>0</v>
      </c>
      <c r="AC16" s="400">
        <v>0</v>
      </c>
      <c r="AD16" s="400">
        <v>0</v>
      </c>
      <c r="AE16" s="400">
        <v>0</v>
      </c>
      <c r="AF16" s="400">
        <v>0</v>
      </c>
      <c r="AG16" s="400">
        <v>0</v>
      </c>
      <c r="AH16" s="400">
        <v>0</v>
      </c>
      <c r="AI16" s="400">
        <v>0</v>
      </c>
      <c r="AJ16" s="400">
        <v>0</v>
      </c>
      <c r="AK16" s="400">
        <v>0</v>
      </c>
      <c r="AL16" s="401"/>
      <c r="AM16" s="400">
        <f t="shared" si="2"/>
        <v>0</v>
      </c>
    </row>
    <row r="17" spans="1:39" s="396" customFormat="1" ht="58.5" customHeight="1">
      <c r="A17" s="397">
        <v>7</v>
      </c>
      <c r="B17" s="398" t="s">
        <v>114</v>
      </c>
      <c r="C17" s="399" t="s">
        <v>130</v>
      </c>
      <c r="D17" s="399"/>
      <c r="E17" s="399"/>
      <c r="F17" s="399"/>
      <c r="G17" s="400">
        <v>35</v>
      </c>
      <c r="H17" s="400">
        <v>35</v>
      </c>
      <c r="I17" s="400">
        <v>0</v>
      </c>
      <c r="J17" s="400">
        <v>35</v>
      </c>
      <c r="K17" s="400">
        <v>30</v>
      </c>
      <c r="L17" s="400">
        <v>20</v>
      </c>
      <c r="M17" s="400">
        <v>20</v>
      </c>
      <c r="N17" s="400">
        <v>20</v>
      </c>
      <c r="O17" s="400">
        <v>0</v>
      </c>
      <c r="P17" s="400" t="s">
        <v>293</v>
      </c>
      <c r="Q17" s="400" t="s">
        <v>293</v>
      </c>
      <c r="R17" s="400" t="s">
        <v>293</v>
      </c>
      <c r="S17" s="400">
        <v>0</v>
      </c>
      <c r="T17" s="400">
        <v>15</v>
      </c>
      <c r="U17" s="400">
        <v>15</v>
      </c>
      <c r="V17" s="400">
        <v>15</v>
      </c>
      <c r="W17" s="400">
        <v>0</v>
      </c>
      <c r="X17" s="400">
        <v>15</v>
      </c>
      <c r="Y17" s="400">
        <v>15</v>
      </c>
      <c r="Z17" s="400">
        <v>13</v>
      </c>
      <c r="AA17" s="400">
        <v>13</v>
      </c>
      <c r="AB17" s="400">
        <v>13</v>
      </c>
      <c r="AC17" s="400">
        <v>13</v>
      </c>
      <c r="AD17" s="400">
        <v>0</v>
      </c>
      <c r="AE17" s="400">
        <v>13</v>
      </c>
      <c r="AF17" s="400">
        <v>13</v>
      </c>
      <c r="AG17" s="400">
        <v>5</v>
      </c>
      <c r="AH17" s="400">
        <v>7</v>
      </c>
      <c r="AI17" s="400">
        <v>2</v>
      </c>
      <c r="AJ17" s="400">
        <v>2</v>
      </c>
      <c r="AK17" s="400">
        <v>2</v>
      </c>
      <c r="AL17" s="401"/>
      <c r="AM17" s="400">
        <f t="shared" si="2"/>
        <v>13.071428571428571</v>
      </c>
    </row>
    <row r="18" spans="1:39" s="396" customFormat="1" ht="58.5" customHeight="1">
      <c r="A18" s="397">
        <v>8</v>
      </c>
      <c r="B18" s="398" t="s">
        <v>122</v>
      </c>
      <c r="C18" s="399" t="s">
        <v>276</v>
      </c>
      <c r="D18" s="399"/>
      <c r="E18" s="399"/>
      <c r="F18" s="399"/>
      <c r="G18" s="400">
        <v>18</v>
      </c>
      <c r="H18" s="400">
        <v>18</v>
      </c>
      <c r="I18" s="400">
        <v>0</v>
      </c>
      <c r="J18" s="400">
        <v>18</v>
      </c>
      <c r="K18" s="400">
        <v>18</v>
      </c>
      <c r="L18" s="400">
        <v>19</v>
      </c>
      <c r="M18" s="400">
        <v>19</v>
      </c>
      <c r="N18" s="400">
        <v>19</v>
      </c>
      <c r="O18" s="400">
        <v>0</v>
      </c>
      <c r="P18" s="400" t="s">
        <v>293</v>
      </c>
      <c r="Q18" s="400" t="s">
        <v>293</v>
      </c>
      <c r="R18" s="400" t="s">
        <v>293</v>
      </c>
      <c r="S18" s="400">
        <v>5</v>
      </c>
      <c r="T18" s="400">
        <v>13</v>
      </c>
      <c r="U18" s="400">
        <v>13</v>
      </c>
      <c r="V18" s="400">
        <v>12</v>
      </c>
      <c r="W18" s="400">
        <v>0</v>
      </c>
      <c r="X18" s="400">
        <v>14</v>
      </c>
      <c r="Y18" s="400">
        <v>14</v>
      </c>
      <c r="Z18" s="400">
        <v>14</v>
      </c>
      <c r="AA18" s="400">
        <v>14</v>
      </c>
      <c r="AB18" s="400">
        <v>14</v>
      </c>
      <c r="AC18" s="400">
        <v>14</v>
      </c>
      <c r="AD18" s="400">
        <v>0</v>
      </c>
      <c r="AE18" s="400">
        <v>14</v>
      </c>
      <c r="AF18" s="400">
        <v>14</v>
      </c>
      <c r="AG18" s="400">
        <v>8</v>
      </c>
      <c r="AH18" s="400">
        <v>1</v>
      </c>
      <c r="AI18" s="400">
        <v>0</v>
      </c>
      <c r="AJ18" s="400">
        <v>0</v>
      </c>
      <c r="AK18" s="400">
        <v>0</v>
      </c>
      <c r="AL18" s="401"/>
      <c r="AM18" s="400">
        <f t="shared" si="2"/>
        <v>10.464285714285714</v>
      </c>
    </row>
    <row r="19" spans="1:39" s="396" customFormat="1" ht="73.8">
      <c r="A19" s="397">
        <v>9</v>
      </c>
      <c r="B19" s="398" t="s">
        <v>277</v>
      </c>
      <c r="C19" s="399" t="s">
        <v>212</v>
      </c>
      <c r="D19" s="399"/>
      <c r="E19" s="399"/>
      <c r="F19" s="399"/>
      <c r="G19" s="400">
        <v>15</v>
      </c>
      <c r="H19" s="400">
        <v>15</v>
      </c>
      <c r="I19" s="400">
        <v>5</v>
      </c>
      <c r="J19" s="400">
        <v>15</v>
      </c>
      <c r="K19" s="400">
        <v>15</v>
      </c>
      <c r="L19" s="400">
        <v>17</v>
      </c>
      <c r="M19" s="400">
        <v>17</v>
      </c>
      <c r="N19" s="400">
        <v>17</v>
      </c>
      <c r="O19" s="400">
        <v>3</v>
      </c>
      <c r="P19" s="400" t="s">
        <v>293</v>
      </c>
      <c r="Q19" s="400" t="s">
        <v>293</v>
      </c>
      <c r="R19" s="400" t="s">
        <v>293</v>
      </c>
      <c r="S19" s="400">
        <v>0</v>
      </c>
      <c r="T19" s="400">
        <v>12</v>
      </c>
      <c r="U19" s="400">
        <v>12</v>
      </c>
      <c r="V19" s="400">
        <v>8</v>
      </c>
      <c r="W19" s="400">
        <v>6</v>
      </c>
      <c r="X19" s="400">
        <v>13</v>
      </c>
      <c r="Y19" s="400">
        <v>13</v>
      </c>
      <c r="Z19" s="400">
        <v>13</v>
      </c>
      <c r="AA19" s="400">
        <v>13</v>
      </c>
      <c r="AB19" s="400">
        <v>13</v>
      </c>
      <c r="AC19" s="400">
        <v>13</v>
      </c>
      <c r="AD19" s="400">
        <v>6</v>
      </c>
      <c r="AE19" s="400">
        <v>13</v>
      </c>
      <c r="AF19" s="400">
        <v>13</v>
      </c>
      <c r="AG19" s="400">
        <v>12</v>
      </c>
      <c r="AH19" s="400">
        <v>10</v>
      </c>
      <c r="AI19" s="400">
        <v>12</v>
      </c>
      <c r="AJ19" s="400">
        <v>10</v>
      </c>
      <c r="AK19" s="400">
        <v>10</v>
      </c>
      <c r="AL19" s="401"/>
      <c r="AM19" s="400">
        <f t="shared" si="2"/>
        <v>11.464285714285714</v>
      </c>
    </row>
    <row r="20" spans="1:39" s="396" customFormat="1" ht="58.5" customHeight="1">
      <c r="A20" s="397">
        <v>10</v>
      </c>
      <c r="B20" s="398" t="s">
        <v>278</v>
      </c>
      <c r="C20" s="399" t="s">
        <v>214</v>
      </c>
      <c r="D20" s="402"/>
      <c r="E20" s="403"/>
      <c r="F20" s="399"/>
      <c r="G20" s="400">
        <v>0</v>
      </c>
      <c r="H20" s="400">
        <v>0</v>
      </c>
      <c r="I20" s="400">
        <v>0</v>
      </c>
      <c r="J20" s="400">
        <v>0</v>
      </c>
      <c r="K20" s="400">
        <v>0</v>
      </c>
      <c r="L20" s="400">
        <v>0</v>
      </c>
      <c r="M20" s="400">
        <v>0</v>
      </c>
      <c r="N20" s="400">
        <v>0</v>
      </c>
      <c r="O20" s="400">
        <v>0</v>
      </c>
      <c r="P20" s="400" t="s">
        <v>293</v>
      </c>
      <c r="Q20" s="400" t="s">
        <v>293</v>
      </c>
      <c r="R20" s="400" t="s">
        <v>293</v>
      </c>
      <c r="S20" s="400">
        <v>0</v>
      </c>
      <c r="T20" s="400">
        <v>0</v>
      </c>
      <c r="U20" s="400">
        <v>0</v>
      </c>
      <c r="V20" s="400">
        <v>0</v>
      </c>
      <c r="W20" s="400">
        <v>0</v>
      </c>
      <c r="X20" s="400">
        <v>0</v>
      </c>
      <c r="Y20" s="400">
        <v>0</v>
      </c>
      <c r="Z20" s="400">
        <v>0</v>
      </c>
      <c r="AA20" s="400">
        <v>0</v>
      </c>
      <c r="AB20" s="400">
        <v>0</v>
      </c>
      <c r="AC20" s="400">
        <v>0</v>
      </c>
      <c r="AD20" s="400">
        <v>0</v>
      </c>
      <c r="AE20" s="400">
        <v>0</v>
      </c>
      <c r="AF20" s="400">
        <v>0</v>
      </c>
      <c r="AG20" s="400">
        <v>0</v>
      </c>
      <c r="AH20" s="400">
        <v>0</v>
      </c>
      <c r="AI20" s="400">
        <v>0</v>
      </c>
      <c r="AJ20" s="400">
        <v>0</v>
      </c>
      <c r="AK20" s="400">
        <v>0</v>
      </c>
      <c r="AL20" s="401"/>
      <c r="AM20" s="400">
        <f t="shared" si="2"/>
        <v>0</v>
      </c>
    </row>
    <row r="21" spans="1:39" s="396" customFormat="1" ht="58.5" customHeight="1">
      <c r="A21" s="397">
        <v>11</v>
      </c>
      <c r="B21" s="398" t="s">
        <v>279</v>
      </c>
      <c r="C21" s="399" t="s">
        <v>222</v>
      </c>
      <c r="D21" s="399"/>
      <c r="E21" s="399"/>
      <c r="F21" s="399"/>
      <c r="G21" s="400">
        <v>0</v>
      </c>
      <c r="H21" s="400">
        <v>0</v>
      </c>
      <c r="I21" s="400">
        <v>0</v>
      </c>
      <c r="J21" s="400">
        <v>0</v>
      </c>
      <c r="K21" s="400">
        <v>0</v>
      </c>
      <c r="L21" s="400">
        <v>0</v>
      </c>
      <c r="M21" s="400">
        <v>0</v>
      </c>
      <c r="N21" s="400">
        <v>0</v>
      </c>
      <c r="O21" s="400">
        <v>0</v>
      </c>
      <c r="P21" s="400" t="s">
        <v>293</v>
      </c>
      <c r="Q21" s="400" t="s">
        <v>293</v>
      </c>
      <c r="R21" s="400" t="s">
        <v>293</v>
      </c>
      <c r="S21" s="400">
        <v>0</v>
      </c>
      <c r="T21" s="400">
        <v>0</v>
      </c>
      <c r="U21" s="400">
        <v>0</v>
      </c>
      <c r="V21" s="400">
        <v>0</v>
      </c>
      <c r="W21" s="400">
        <v>0</v>
      </c>
      <c r="X21" s="400">
        <v>0</v>
      </c>
      <c r="Y21" s="400">
        <v>0</v>
      </c>
      <c r="Z21" s="400">
        <v>0</v>
      </c>
      <c r="AA21" s="400">
        <v>0</v>
      </c>
      <c r="AB21" s="400">
        <v>0</v>
      </c>
      <c r="AC21" s="400">
        <v>0</v>
      </c>
      <c r="AD21" s="400">
        <v>0</v>
      </c>
      <c r="AE21" s="400">
        <v>0</v>
      </c>
      <c r="AF21" s="400">
        <v>0</v>
      </c>
      <c r="AG21" s="400">
        <v>0</v>
      </c>
      <c r="AH21" s="400">
        <v>0</v>
      </c>
      <c r="AI21" s="400">
        <v>0</v>
      </c>
      <c r="AJ21" s="400">
        <v>0</v>
      </c>
      <c r="AK21" s="400">
        <v>0</v>
      </c>
      <c r="AL21" s="401"/>
      <c r="AM21" s="400">
        <f t="shared" si="2"/>
        <v>0</v>
      </c>
    </row>
    <row r="22" spans="1:39" s="396" customFormat="1" ht="58.5" customHeight="1">
      <c r="A22" s="397">
        <v>12</v>
      </c>
      <c r="B22" s="398" t="s">
        <v>280</v>
      </c>
      <c r="C22" s="399"/>
      <c r="D22" s="399"/>
      <c r="E22" s="399"/>
      <c r="F22" s="399"/>
      <c r="G22" s="400">
        <v>0</v>
      </c>
      <c r="H22" s="400">
        <v>0</v>
      </c>
      <c r="I22" s="400">
        <v>0</v>
      </c>
      <c r="J22" s="400">
        <v>0</v>
      </c>
      <c r="K22" s="400">
        <v>0</v>
      </c>
      <c r="L22" s="400">
        <v>0</v>
      </c>
      <c r="M22" s="400">
        <v>0</v>
      </c>
      <c r="N22" s="400">
        <v>0</v>
      </c>
      <c r="O22" s="400">
        <v>0</v>
      </c>
      <c r="P22" s="400" t="s">
        <v>293</v>
      </c>
      <c r="Q22" s="400" t="s">
        <v>293</v>
      </c>
      <c r="R22" s="400" t="s">
        <v>293</v>
      </c>
      <c r="S22" s="400">
        <v>0</v>
      </c>
      <c r="T22" s="400">
        <v>0</v>
      </c>
      <c r="U22" s="400">
        <v>0</v>
      </c>
      <c r="V22" s="400">
        <v>0</v>
      </c>
      <c r="W22" s="400">
        <v>0</v>
      </c>
      <c r="X22" s="400">
        <v>0</v>
      </c>
      <c r="Y22" s="400">
        <v>0</v>
      </c>
      <c r="Z22" s="400">
        <v>0</v>
      </c>
      <c r="AA22" s="400">
        <v>0</v>
      </c>
      <c r="AB22" s="400">
        <v>0</v>
      </c>
      <c r="AC22" s="400">
        <v>0</v>
      </c>
      <c r="AD22" s="400">
        <v>0</v>
      </c>
      <c r="AE22" s="400">
        <v>0</v>
      </c>
      <c r="AF22" s="400">
        <v>0</v>
      </c>
      <c r="AG22" s="400">
        <v>0</v>
      </c>
      <c r="AH22" s="400">
        <v>0</v>
      </c>
      <c r="AI22" s="400">
        <v>0</v>
      </c>
      <c r="AJ22" s="400">
        <v>0</v>
      </c>
      <c r="AK22" s="400">
        <v>0</v>
      </c>
      <c r="AL22" s="401"/>
      <c r="AM22" s="400">
        <f t="shared" si="2"/>
        <v>0</v>
      </c>
    </row>
    <row r="23" spans="1:39" s="396" customFormat="1" ht="58.5" customHeight="1">
      <c r="A23" s="397">
        <v>13</v>
      </c>
      <c r="B23" s="398" t="s">
        <v>19</v>
      </c>
      <c r="C23" s="399"/>
      <c r="D23" s="399"/>
      <c r="E23" s="399"/>
      <c r="F23" s="399"/>
      <c r="G23" s="400">
        <v>0</v>
      </c>
      <c r="H23" s="400">
        <v>0</v>
      </c>
      <c r="I23" s="400">
        <v>0</v>
      </c>
      <c r="J23" s="400">
        <v>0</v>
      </c>
      <c r="K23" s="400">
        <v>0</v>
      </c>
      <c r="L23" s="400">
        <v>0</v>
      </c>
      <c r="M23" s="400">
        <v>0</v>
      </c>
      <c r="N23" s="400">
        <v>0</v>
      </c>
      <c r="O23" s="400">
        <v>0</v>
      </c>
      <c r="P23" s="400" t="s">
        <v>293</v>
      </c>
      <c r="Q23" s="400" t="s">
        <v>293</v>
      </c>
      <c r="R23" s="400" t="s">
        <v>293</v>
      </c>
      <c r="S23" s="400">
        <v>0</v>
      </c>
      <c r="T23" s="400">
        <v>0</v>
      </c>
      <c r="U23" s="400">
        <v>0</v>
      </c>
      <c r="V23" s="400">
        <v>0</v>
      </c>
      <c r="W23" s="400">
        <v>0</v>
      </c>
      <c r="X23" s="400">
        <v>0</v>
      </c>
      <c r="Y23" s="400">
        <v>0</v>
      </c>
      <c r="Z23" s="400">
        <v>0</v>
      </c>
      <c r="AA23" s="400">
        <v>0</v>
      </c>
      <c r="AB23" s="400">
        <v>0</v>
      </c>
      <c r="AC23" s="400">
        <v>0</v>
      </c>
      <c r="AD23" s="400">
        <v>0</v>
      </c>
      <c r="AE23" s="400">
        <v>0</v>
      </c>
      <c r="AF23" s="400">
        <v>0</v>
      </c>
      <c r="AG23" s="400">
        <v>0</v>
      </c>
      <c r="AH23" s="400">
        <v>0</v>
      </c>
      <c r="AI23" s="400">
        <v>0</v>
      </c>
      <c r="AJ23" s="400">
        <v>0</v>
      </c>
      <c r="AK23" s="400">
        <v>0</v>
      </c>
      <c r="AL23" s="401"/>
      <c r="AM23" s="400">
        <f t="shared" si="2"/>
        <v>0</v>
      </c>
    </row>
    <row r="24" spans="1:39" s="396" customFormat="1" ht="58.5" customHeight="1">
      <c r="A24" s="397">
        <v>14</v>
      </c>
      <c r="B24" s="398" t="s">
        <v>18</v>
      </c>
      <c r="C24" s="399" t="s">
        <v>186</v>
      </c>
      <c r="D24" s="399"/>
      <c r="E24" s="399"/>
      <c r="F24" s="399"/>
      <c r="G24" s="400">
        <v>1</v>
      </c>
      <c r="H24" s="400">
        <v>1</v>
      </c>
      <c r="I24" s="400">
        <v>1</v>
      </c>
      <c r="J24" s="400">
        <v>1</v>
      </c>
      <c r="K24" s="400">
        <v>1</v>
      </c>
      <c r="L24" s="400">
        <v>1</v>
      </c>
      <c r="M24" s="400">
        <v>1</v>
      </c>
      <c r="N24" s="400">
        <v>1</v>
      </c>
      <c r="O24" s="400">
        <v>1</v>
      </c>
      <c r="P24" s="400" t="s">
        <v>293</v>
      </c>
      <c r="Q24" s="400" t="s">
        <v>293</v>
      </c>
      <c r="R24" s="400" t="s">
        <v>293</v>
      </c>
      <c r="S24" s="400">
        <v>0</v>
      </c>
      <c r="T24" s="400">
        <v>1</v>
      </c>
      <c r="U24" s="400">
        <v>1</v>
      </c>
      <c r="V24" s="400">
        <v>1</v>
      </c>
      <c r="W24" s="400">
        <v>1</v>
      </c>
      <c r="X24" s="400">
        <v>1</v>
      </c>
      <c r="Y24" s="400">
        <v>1</v>
      </c>
      <c r="Z24" s="400">
        <v>1</v>
      </c>
      <c r="AA24" s="400">
        <v>1</v>
      </c>
      <c r="AB24" s="400">
        <v>1</v>
      </c>
      <c r="AC24" s="400">
        <v>1</v>
      </c>
      <c r="AD24" s="400">
        <v>2</v>
      </c>
      <c r="AE24" s="400">
        <v>2</v>
      </c>
      <c r="AF24" s="400">
        <v>2</v>
      </c>
      <c r="AG24" s="400">
        <v>1</v>
      </c>
      <c r="AH24" s="400">
        <v>2</v>
      </c>
      <c r="AI24" s="400">
        <v>1</v>
      </c>
      <c r="AJ24" s="400">
        <v>1</v>
      </c>
      <c r="AK24" s="400">
        <v>1</v>
      </c>
      <c r="AL24" s="401"/>
      <c r="AM24" s="400">
        <f t="shared" si="2"/>
        <v>1.1071428571428572</v>
      </c>
    </row>
    <row r="25" spans="1:39" s="396" customFormat="1" ht="58.5" customHeight="1">
      <c r="A25" s="397">
        <v>15</v>
      </c>
      <c r="B25" s="398" t="s">
        <v>56</v>
      </c>
      <c r="C25" s="399" t="s">
        <v>188</v>
      </c>
      <c r="D25" s="399"/>
      <c r="E25" s="399"/>
      <c r="F25" s="399"/>
      <c r="G25" s="400">
        <v>1</v>
      </c>
      <c r="H25" s="400">
        <v>1</v>
      </c>
      <c r="I25" s="400">
        <v>0</v>
      </c>
      <c r="J25" s="400">
        <v>1</v>
      </c>
      <c r="K25" s="400">
        <v>1</v>
      </c>
      <c r="L25" s="400">
        <v>1</v>
      </c>
      <c r="M25" s="400">
        <v>1</v>
      </c>
      <c r="N25" s="400">
        <v>1</v>
      </c>
      <c r="O25" s="400">
        <v>0</v>
      </c>
      <c r="P25" s="400" t="s">
        <v>293</v>
      </c>
      <c r="Q25" s="400" t="s">
        <v>293</v>
      </c>
      <c r="R25" s="400" t="s">
        <v>293</v>
      </c>
      <c r="S25" s="400">
        <v>0</v>
      </c>
      <c r="T25" s="400">
        <v>1</v>
      </c>
      <c r="U25" s="400">
        <v>1</v>
      </c>
      <c r="V25" s="400">
        <v>1</v>
      </c>
      <c r="W25" s="400">
        <v>0</v>
      </c>
      <c r="X25" s="400">
        <v>1</v>
      </c>
      <c r="Y25" s="400">
        <v>1</v>
      </c>
      <c r="Z25" s="400">
        <v>1</v>
      </c>
      <c r="AA25" s="400">
        <v>1</v>
      </c>
      <c r="AB25" s="400">
        <v>1</v>
      </c>
      <c r="AC25" s="400">
        <v>1</v>
      </c>
      <c r="AD25" s="400">
        <v>0</v>
      </c>
      <c r="AE25" s="400">
        <v>1</v>
      </c>
      <c r="AF25" s="400">
        <v>1</v>
      </c>
      <c r="AG25" s="400">
        <v>1</v>
      </c>
      <c r="AH25" s="400">
        <v>0</v>
      </c>
      <c r="AI25" s="400">
        <v>0</v>
      </c>
      <c r="AJ25" s="400">
        <v>1</v>
      </c>
      <c r="AK25" s="400">
        <v>1</v>
      </c>
      <c r="AL25" s="401"/>
      <c r="AM25" s="400">
        <f t="shared" si="2"/>
        <v>0.75</v>
      </c>
    </row>
    <row r="26" spans="1:39" s="396" customFormat="1" ht="58.5" customHeight="1">
      <c r="A26" s="397">
        <v>16</v>
      </c>
      <c r="B26" s="398" t="s">
        <v>281</v>
      </c>
      <c r="C26" s="399" t="s">
        <v>190</v>
      </c>
      <c r="D26" s="399"/>
      <c r="E26" s="399"/>
      <c r="F26" s="399"/>
      <c r="G26" s="400">
        <v>0</v>
      </c>
      <c r="H26" s="400">
        <v>0</v>
      </c>
      <c r="I26" s="400">
        <v>0</v>
      </c>
      <c r="J26" s="400">
        <v>0</v>
      </c>
      <c r="K26" s="400">
        <v>0</v>
      </c>
      <c r="L26" s="400">
        <v>0</v>
      </c>
      <c r="M26" s="400">
        <v>0</v>
      </c>
      <c r="N26" s="400">
        <v>0</v>
      </c>
      <c r="O26" s="400">
        <v>0</v>
      </c>
      <c r="P26" s="400" t="s">
        <v>293</v>
      </c>
      <c r="Q26" s="400" t="s">
        <v>293</v>
      </c>
      <c r="R26" s="400" t="s">
        <v>293</v>
      </c>
      <c r="S26" s="400">
        <v>0</v>
      </c>
      <c r="T26" s="400">
        <v>0</v>
      </c>
      <c r="U26" s="400">
        <v>0</v>
      </c>
      <c r="V26" s="400">
        <v>0</v>
      </c>
      <c r="W26" s="400">
        <v>0</v>
      </c>
      <c r="X26" s="400">
        <v>0</v>
      </c>
      <c r="Y26" s="400">
        <v>0</v>
      </c>
      <c r="Z26" s="400">
        <v>0</v>
      </c>
      <c r="AA26" s="400">
        <v>0</v>
      </c>
      <c r="AB26" s="400">
        <v>0</v>
      </c>
      <c r="AC26" s="400">
        <v>0</v>
      </c>
      <c r="AD26" s="400">
        <v>0</v>
      </c>
      <c r="AE26" s="400">
        <v>0</v>
      </c>
      <c r="AF26" s="400">
        <v>0</v>
      </c>
      <c r="AG26" s="400">
        <v>0</v>
      </c>
      <c r="AH26" s="400">
        <v>0</v>
      </c>
      <c r="AI26" s="400">
        <v>0</v>
      </c>
      <c r="AJ26" s="400">
        <v>0</v>
      </c>
      <c r="AK26" s="400">
        <v>0</v>
      </c>
      <c r="AL26" s="401"/>
      <c r="AM26" s="400">
        <f t="shared" si="2"/>
        <v>0</v>
      </c>
    </row>
    <row r="27" spans="1:39" s="396" customFormat="1" ht="58.5" customHeight="1">
      <c r="A27" s="397">
        <v>17</v>
      </c>
      <c r="B27" s="398" t="s">
        <v>282</v>
      </c>
      <c r="C27" s="399"/>
      <c r="D27" s="399"/>
      <c r="E27" s="399"/>
      <c r="F27" s="399"/>
      <c r="G27" s="400">
        <v>0</v>
      </c>
      <c r="H27" s="400">
        <v>0</v>
      </c>
      <c r="I27" s="400">
        <v>0</v>
      </c>
      <c r="J27" s="400">
        <v>0</v>
      </c>
      <c r="K27" s="400">
        <v>0</v>
      </c>
      <c r="L27" s="400">
        <v>0</v>
      </c>
      <c r="M27" s="400">
        <v>0</v>
      </c>
      <c r="N27" s="400">
        <v>0</v>
      </c>
      <c r="O27" s="400">
        <v>0</v>
      </c>
      <c r="P27" s="400" t="s">
        <v>293</v>
      </c>
      <c r="Q27" s="400" t="s">
        <v>293</v>
      </c>
      <c r="R27" s="400" t="s">
        <v>293</v>
      </c>
      <c r="S27" s="400">
        <v>0</v>
      </c>
      <c r="T27" s="400">
        <v>0</v>
      </c>
      <c r="U27" s="400">
        <v>0</v>
      </c>
      <c r="V27" s="400">
        <v>0</v>
      </c>
      <c r="W27" s="400">
        <v>0</v>
      </c>
      <c r="X27" s="400">
        <v>0</v>
      </c>
      <c r="Y27" s="400">
        <v>0</v>
      </c>
      <c r="Z27" s="400">
        <v>0</v>
      </c>
      <c r="AA27" s="400">
        <v>0</v>
      </c>
      <c r="AB27" s="400">
        <v>0</v>
      </c>
      <c r="AC27" s="400">
        <v>0</v>
      </c>
      <c r="AD27" s="400">
        <v>0</v>
      </c>
      <c r="AE27" s="400">
        <v>0</v>
      </c>
      <c r="AF27" s="400">
        <v>0</v>
      </c>
      <c r="AG27" s="400">
        <v>0</v>
      </c>
      <c r="AH27" s="400">
        <v>0</v>
      </c>
      <c r="AI27" s="400">
        <v>0</v>
      </c>
      <c r="AJ27" s="400">
        <v>0</v>
      </c>
      <c r="AK27" s="400">
        <v>0</v>
      </c>
      <c r="AL27" s="401"/>
      <c r="AM27" s="400">
        <f t="shared" si="2"/>
        <v>0</v>
      </c>
    </row>
    <row r="28" spans="1:39" s="396" customFormat="1" ht="58.5" customHeight="1">
      <c r="A28" s="397">
        <v>18</v>
      </c>
      <c r="B28" s="398" t="s">
        <v>283</v>
      </c>
      <c r="C28" s="399" t="s">
        <v>194</v>
      </c>
      <c r="D28" s="399"/>
      <c r="E28" s="399"/>
      <c r="F28" s="399"/>
      <c r="G28" s="400">
        <v>0</v>
      </c>
      <c r="H28" s="400">
        <v>0</v>
      </c>
      <c r="I28" s="400">
        <v>0</v>
      </c>
      <c r="J28" s="400">
        <v>0</v>
      </c>
      <c r="K28" s="400">
        <v>0</v>
      </c>
      <c r="L28" s="400">
        <v>0</v>
      </c>
      <c r="M28" s="400">
        <v>0</v>
      </c>
      <c r="N28" s="400">
        <v>0</v>
      </c>
      <c r="O28" s="400">
        <v>0</v>
      </c>
      <c r="P28" s="400" t="s">
        <v>293</v>
      </c>
      <c r="Q28" s="400" t="s">
        <v>293</v>
      </c>
      <c r="R28" s="400" t="s">
        <v>293</v>
      </c>
      <c r="S28" s="400">
        <v>0</v>
      </c>
      <c r="T28" s="400">
        <v>0</v>
      </c>
      <c r="U28" s="400">
        <v>0</v>
      </c>
      <c r="V28" s="400">
        <v>0</v>
      </c>
      <c r="W28" s="400">
        <v>0</v>
      </c>
      <c r="X28" s="400">
        <v>0</v>
      </c>
      <c r="Y28" s="400">
        <v>0</v>
      </c>
      <c r="Z28" s="400">
        <v>0</v>
      </c>
      <c r="AA28" s="400">
        <v>0</v>
      </c>
      <c r="AB28" s="400">
        <v>0</v>
      </c>
      <c r="AC28" s="400">
        <v>0</v>
      </c>
      <c r="AD28" s="400">
        <v>0</v>
      </c>
      <c r="AE28" s="400">
        <v>0</v>
      </c>
      <c r="AF28" s="400">
        <v>0</v>
      </c>
      <c r="AG28" s="400">
        <v>0</v>
      </c>
      <c r="AH28" s="400">
        <v>0</v>
      </c>
      <c r="AI28" s="400">
        <v>0</v>
      </c>
      <c r="AJ28" s="400">
        <v>0</v>
      </c>
      <c r="AK28" s="400">
        <v>0</v>
      </c>
      <c r="AL28" s="401"/>
      <c r="AM28" s="400">
        <f t="shared" si="2"/>
        <v>0</v>
      </c>
    </row>
    <row r="29" spans="1:39" s="396" customFormat="1" ht="58.5" customHeight="1">
      <c r="A29" s="397">
        <v>19</v>
      </c>
      <c r="B29" s="398" t="s">
        <v>55</v>
      </c>
      <c r="C29" s="399" t="s">
        <v>284</v>
      </c>
      <c r="D29" s="399"/>
      <c r="E29" s="399"/>
      <c r="F29" s="399"/>
      <c r="G29" s="400">
        <v>1</v>
      </c>
      <c r="H29" s="400">
        <v>1</v>
      </c>
      <c r="I29" s="400">
        <v>0</v>
      </c>
      <c r="J29" s="400">
        <v>1</v>
      </c>
      <c r="K29" s="400">
        <v>1</v>
      </c>
      <c r="L29" s="400">
        <v>1</v>
      </c>
      <c r="M29" s="400">
        <v>1</v>
      </c>
      <c r="N29" s="400">
        <v>1</v>
      </c>
      <c r="O29" s="400">
        <v>0</v>
      </c>
      <c r="P29" s="400" t="s">
        <v>293</v>
      </c>
      <c r="Q29" s="400" t="s">
        <v>293</v>
      </c>
      <c r="R29" s="400" t="s">
        <v>293</v>
      </c>
      <c r="S29" s="400">
        <v>0</v>
      </c>
      <c r="T29" s="400">
        <v>1</v>
      </c>
      <c r="U29" s="400">
        <v>1</v>
      </c>
      <c r="V29" s="400">
        <v>1</v>
      </c>
      <c r="W29" s="400">
        <v>0</v>
      </c>
      <c r="X29" s="400">
        <v>1</v>
      </c>
      <c r="Y29" s="400">
        <v>1</v>
      </c>
      <c r="Z29" s="400">
        <v>1</v>
      </c>
      <c r="AA29" s="400">
        <v>1</v>
      </c>
      <c r="AB29" s="400">
        <v>1</v>
      </c>
      <c r="AC29" s="400">
        <v>1</v>
      </c>
      <c r="AD29" s="400">
        <v>0</v>
      </c>
      <c r="AE29" s="400">
        <v>1</v>
      </c>
      <c r="AF29" s="400">
        <v>1</v>
      </c>
      <c r="AG29" s="400">
        <v>1</v>
      </c>
      <c r="AH29" s="400">
        <v>1</v>
      </c>
      <c r="AI29" s="400">
        <v>0</v>
      </c>
      <c r="AJ29" s="400">
        <v>0</v>
      </c>
      <c r="AK29" s="400">
        <v>0</v>
      </c>
      <c r="AL29" s="401"/>
      <c r="AM29" s="400">
        <f t="shared" si="2"/>
        <v>0.7142857142857143</v>
      </c>
    </row>
    <row r="30" spans="1:39" s="396" customFormat="1" ht="58.5" customHeight="1">
      <c r="A30" s="397">
        <v>20</v>
      </c>
      <c r="B30" s="398" t="s">
        <v>285</v>
      </c>
      <c r="C30" s="399" t="s">
        <v>197</v>
      </c>
      <c r="D30" s="399"/>
      <c r="E30" s="399"/>
      <c r="F30" s="399"/>
      <c r="G30" s="400">
        <v>1</v>
      </c>
      <c r="H30" s="400">
        <v>1</v>
      </c>
      <c r="I30" s="400">
        <v>0</v>
      </c>
      <c r="J30" s="400">
        <v>1</v>
      </c>
      <c r="K30" s="400">
        <v>0</v>
      </c>
      <c r="L30" s="400">
        <v>0</v>
      </c>
      <c r="M30" s="400">
        <v>0</v>
      </c>
      <c r="N30" s="400">
        <v>0</v>
      </c>
      <c r="O30" s="400">
        <v>0</v>
      </c>
      <c r="P30" s="400" t="s">
        <v>293</v>
      </c>
      <c r="Q30" s="400" t="s">
        <v>293</v>
      </c>
      <c r="R30" s="400" t="s">
        <v>293</v>
      </c>
      <c r="S30" s="400">
        <v>0</v>
      </c>
      <c r="T30" s="400">
        <v>0</v>
      </c>
      <c r="U30" s="400">
        <v>0</v>
      </c>
      <c r="V30" s="400">
        <v>0</v>
      </c>
      <c r="W30" s="400">
        <v>0</v>
      </c>
      <c r="X30" s="400">
        <v>0</v>
      </c>
      <c r="Y30" s="400">
        <v>0</v>
      </c>
      <c r="Z30" s="400">
        <v>0</v>
      </c>
      <c r="AA30" s="400">
        <v>0</v>
      </c>
      <c r="AB30" s="400">
        <v>0</v>
      </c>
      <c r="AC30" s="400">
        <v>0</v>
      </c>
      <c r="AD30" s="400">
        <v>0</v>
      </c>
      <c r="AE30" s="400">
        <v>0</v>
      </c>
      <c r="AF30" s="400">
        <v>0</v>
      </c>
      <c r="AG30" s="400">
        <v>0</v>
      </c>
      <c r="AH30" s="400">
        <v>0</v>
      </c>
      <c r="AI30" s="400">
        <v>0</v>
      </c>
      <c r="AJ30" s="400">
        <v>0</v>
      </c>
      <c r="AK30" s="400">
        <v>0</v>
      </c>
      <c r="AL30" s="401"/>
      <c r="AM30" s="400">
        <f t="shared" si="2"/>
        <v>0.10714285714285714</v>
      </c>
    </row>
    <row r="31" spans="1:39" s="396" customFormat="1" ht="58.5" customHeight="1">
      <c r="A31" s="397">
        <v>21</v>
      </c>
      <c r="B31" s="398" t="s">
        <v>286</v>
      </c>
      <c r="C31" s="399" t="s">
        <v>217</v>
      </c>
      <c r="D31" s="399"/>
      <c r="E31" s="399"/>
      <c r="F31" s="399"/>
      <c r="G31" s="400">
        <v>0</v>
      </c>
      <c r="H31" s="400">
        <v>0</v>
      </c>
      <c r="I31" s="400">
        <v>0</v>
      </c>
      <c r="J31" s="400">
        <v>0</v>
      </c>
      <c r="K31" s="400">
        <v>0</v>
      </c>
      <c r="L31" s="400">
        <v>0</v>
      </c>
      <c r="M31" s="400">
        <v>0</v>
      </c>
      <c r="N31" s="400">
        <v>0</v>
      </c>
      <c r="O31" s="400">
        <v>0</v>
      </c>
      <c r="P31" s="400" t="s">
        <v>293</v>
      </c>
      <c r="Q31" s="400" t="s">
        <v>293</v>
      </c>
      <c r="R31" s="400" t="s">
        <v>293</v>
      </c>
      <c r="S31" s="400">
        <v>0</v>
      </c>
      <c r="T31" s="400">
        <v>0</v>
      </c>
      <c r="U31" s="400">
        <v>0</v>
      </c>
      <c r="V31" s="400">
        <v>0</v>
      </c>
      <c r="W31" s="400">
        <v>0</v>
      </c>
      <c r="X31" s="400">
        <v>0</v>
      </c>
      <c r="Y31" s="400">
        <v>0</v>
      </c>
      <c r="Z31" s="400">
        <v>0</v>
      </c>
      <c r="AA31" s="400">
        <v>0</v>
      </c>
      <c r="AB31" s="400">
        <v>0</v>
      </c>
      <c r="AC31" s="400">
        <v>0</v>
      </c>
      <c r="AD31" s="400">
        <v>0</v>
      </c>
      <c r="AE31" s="400">
        <v>0</v>
      </c>
      <c r="AF31" s="400">
        <v>0</v>
      </c>
      <c r="AG31" s="400">
        <v>0</v>
      </c>
      <c r="AH31" s="400">
        <v>0</v>
      </c>
      <c r="AI31" s="400">
        <v>0</v>
      </c>
      <c r="AJ31" s="400">
        <v>0</v>
      </c>
      <c r="AK31" s="400">
        <v>0</v>
      </c>
      <c r="AL31" s="401"/>
      <c r="AM31" s="400">
        <f t="shared" si="2"/>
        <v>0</v>
      </c>
    </row>
    <row r="32" spans="1:39" s="396" customFormat="1" ht="58.5" customHeight="1">
      <c r="A32" s="397">
        <v>22</v>
      </c>
      <c r="B32" s="398" t="s">
        <v>287</v>
      </c>
      <c r="C32" s="399" t="s">
        <v>219</v>
      </c>
      <c r="D32" s="399"/>
      <c r="E32" s="399"/>
      <c r="F32" s="399"/>
      <c r="G32" s="400">
        <v>0</v>
      </c>
      <c r="H32" s="400">
        <v>0</v>
      </c>
      <c r="I32" s="400">
        <v>0</v>
      </c>
      <c r="J32" s="400">
        <v>0</v>
      </c>
      <c r="K32" s="400">
        <v>0</v>
      </c>
      <c r="L32" s="400">
        <v>0</v>
      </c>
      <c r="M32" s="400">
        <v>0</v>
      </c>
      <c r="N32" s="400">
        <v>0</v>
      </c>
      <c r="O32" s="400">
        <v>0</v>
      </c>
      <c r="P32" s="400" t="s">
        <v>293</v>
      </c>
      <c r="Q32" s="400" t="s">
        <v>293</v>
      </c>
      <c r="R32" s="400" t="s">
        <v>293</v>
      </c>
      <c r="S32" s="400">
        <v>0</v>
      </c>
      <c r="T32" s="400">
        <v>0</v>
      </c>
      <c r="U32" s="400">
        <v>0</v>
      </c>
      <c r="V32" s="400">
        <v>0</v>
      </c>
      <c r="W32" s="400">
        <v>0</v>
      </c>
      <c r="X32" s="400">
        <v>0</v>
      </c>
      <c r="Y32" s="400">
        <v>0</v>
      </c>
      <c r="Z32" s="400">
        <v>0</v>
      </c>
      <c r="AA32" s="400">
        <v>0</v>
      </c>
      <c r="AB32" s="400">
        <v>0</v>
      </c>
      <c r="AC32" s="400">
        <v>0</v>
      </c>
      <c r="AD32" s="400">
        <v>0</v>
      </c>
      <c r="AE32" s="400">
        <v>0</v>
      </c>
      <c r="AF32" s="400">
        <v>0</v>
      </c>
      <c r="AG32" s="400">
        <v>0</v>
      </c>
      <c r="AH32" s="400">
        <v>0</v>
      </c>
      <c r="AI32" s="400">
        <v>0</v>
      </c>
      <c r="AJ32" s="400">
        <v>0</v>
      </c>
      <c r="AK32" s="400">
        <v>0</v>
      </c>
      <c r="AL32" s="401"/>
      <c r="AM32" s="400">
        <f t="shared" si="2"/>
        <v>0</v>
      </c>
    </row>
    <row r="33" spans="1:39" s="396" customFormat="1" ht="58.5" customHeight="1">
      <c r="A33" s="397">
        <v>23</v>
      </c>
      <c r="B33" s="398" t="s">
        <v>288</v>
      </c>
      <c r="C33" s="399" t="s">
        <v>289</v>
      </c>
      <c r="D33" s="399"/>
      <c r="E33" s="399"/>
      <c r="F33" s="399"/>
      <c r="G33" s="400">
        <v>0</v>
      </c>
      <c r="H33" s="400">
        <v>0</v>
      </c>
      <c r="I33" s="400">
        <v>0</v>
      </c>
      <c r="J33" s="400">
        <v>0</v>
      </c>
      <c r="K33" s="400">
        <v>0</v>
      </c>
      <c r="L33" s="400">
        <v>0</v>
      </c>
      <c r="M33" s="400">
        <v>0</v>
      </c>
      <c r="N33" s="400">
        <v>0</v>
      </c>
      <c r="O33" s="400">
        <v>0</v>
      </c>
      <c r="P33" s="400" t="s">
        <v>293</v>
      </c>
      <c r="Q33" s="400" t="s">
        <v>293</v>
      </c>
      <c r="R33" s="400" t="s">
        <v>293</v>
      </c>
      <c r="S33" s="400">
        <v>0</v>
      </c>
      <c r="T33" s="400">
        <v>0</v>
      </c>
      <c r="U33" s="400">
        <v>0</v>
      </c>
      <c r="V33" s="400">
        <v>0</v>
      </c>
      <c r="W33" s="400">
        <v>0</v>
      </c>
      <c r="X33" s="400">
        <v>0</v>
      </c>
      <c r="Y33" s="400">
        <v>0</v>
      </c>
      <c r="Z33" s="400">
        <v>0</v>
      </c>
      <c r="AA33" s="400">
        <v>0</v>
      </c>
      <c r="AB33" s="400">
        <v>0</v>
      </c>
      <c r="AC33" s="400">
        <v>0</v>
      </c>
      <c r="AD33" s="400">
        <v>0</v>
      </c>
      <c r="AE33" s="400">
        <v>0</v>
      </c>
      <c r="AF33" s="400">
        <v>0</v>
      </c>
      <c r="AG33" s="400">
        <v>0</v>
      </c>
      <c r="AH33" s="400">
        <v>0</v>
      </c>
      <c r="AI33" s="400">
        <v>0</v>
      </c>
      <c r="AJ33" s="400">
        <v>0</v>
      </c>
      <c r="AK33" s="400">
        <v>0</v>
      </c>
      <c r="AL33" s="401"/>
      <c r="AM33" s="400">
        <f t="shared" si="2"/>
        <v>0</v>
      </c>
    </row>
    <row r="34" spans="1:39" s="396" customFormat="1" ht="58.5" customHeight="1">
      <c r="A34" s="397">
        <v>24</v>
      </c>
      <c r="B34" s="398" t="s">
        <v>290</v>
      </c>
      <c r="C34" s="399" t="s">
        <v>231</v>
      </c>
      <c r="D34" s="399"/>
      <c r="E34" s="399"/>
      <c r="F34" s="399"/>
      <c r="G34" s="400">
        <v>0</v>
      </c>
      <c r="H34" s="400">
        <v>0</v>
      </c>
      <c r="I34" s="400">
        <v>0</v>
      </c>
      <c r="J34" s="400">
        <v>0</v>
      </c>
      <c r="K34" s="400">
        <v>0</v>
      </c>
      <c r="L34" s="400">
        <v>0</v>
      </c>
      <c r="M34" s="400">
        <v>0</v>
      </c>
      <c r="N34" s="400">
        <v>0</v>
      </c>
      <c r="O34" s="400">
        <v>0</v>
      </c>
      <c r="P34" s="400" t="s">
        <v>293</v>
      </c>
      <c r="Q34" s="400" t="s">
        <v>293</v>
      </c>
      <c r="R34" s="400" t="s">
        <v>293</v>
      </c>
      <c r="S34" s="400">
        <v>0</v>
      </c>
      <c r="T34" s="400">
        <v>0</v>
      </c>
      <c r="U34" s="400">
        <v>0</v>
      </c>
      <c r="V34" s="400">
        <v>0</v>
      </c>
      <c r="W34" s="400">
        <v>0</v>
      </c>
      <c r="X34" s="400">
        <v>0</v>
      </c>
      <c r="Y34" s="400">
        <v>0</v>
      </c>
      <c r="Z34" s="400">
        <v>0</v>
      </c>
      <c r="AA34" s="400">
        <v>0</v>
      </c>
      <c r="AB34" s="400">
        <v>0</v>
      </c>
      <c r="AC34" s="400">
        <v>0</v>
      </c>
      <c r="AD34" s="400">
        <v>0</v>
      </c>
      <c r="AE34" s="400">
        <v>0</v>
      </c>
      <c r="AF34" s="400">
        <v>0</v>
      </c>
      <c r="AG34" s="400">
        <v>0</v>
      </c>
      <c r="AH34" s="400">
        <v>0</v>
      </c>
      <c r="AI34" s="400">
        <v>0</v>
      </c>
      <c r="AJ34" s="400">
        <v>0</v>
      </c>
      <c r="AK34" s="400">
        <v>0</v>
      </c>
      <c r="AL34" s="401"/>
      <c r="AM34" s="400">
        <f t="shared" si="2"/>
        <v>0</v>
      </c>
    </row>
    <row r="35" spans="1:39" s="396" customFormat="1" ht="58.5" customHeight="1">
      <c r="A35" s="397">
        <v>25</v>
      </c>
      <c r="B35" s="398" t="s">
        <v>291</v>
      </c>
      <c r="C35" s="399" t="s">
        <v>87</v>
      </c>
      <c r="D35" s="399"/>
      <c r="E35" s="399"/>
      <c r="F35" s="399"/>
      <c r="G35" s="400">
        <v>2</v>
      </c>
      <c r="H35" s="400">
        <v>2</v>
      </c>
      <c r="I35" s="400">
        <v>2</v>
      </c>
      <c r="J35" s="400">
        <v>2</v>
      </c>
      <c r="K35" s="400">
        <v>2</v>
      </c>
      <c r="L35" s="400">
        <v>2</v>
      </c>
      <c r="M35" s="400">
        <v>2</v>
      </c>
      <c r="N35" s="400">
        <v>2</v>
      </c>
      <c r="O35" s="400">
        <v>0</v>
      </c>
      <c r="P35" s="400" t="s">
        <v>293</v>
      </c>
      <c r="Q35" s="400" t="s">
        <v>293</v>
      </c>
      <c r="R35" s="400" t="s">
        <v>293</v>
      </c>
      <c r="S35" s="400">
        <v>0</v>
      </c>
      <c r="T35" s="400">
        <v>2</v>
      </c>
      <c r="U35" s="400">
        <v>2</v>
      </c>
      <c r="V35" s="400">
        <v>0</v>
      </c>
      <c r="W35" s="400">
        <v>0</v>
      </c>
      <c r="X35" s="400">
        <v>0</v>
      </c>
      <c r="Y35" s="400">
        <v>0</v>
      </c>
      <c r="Z35" s="400">
        <v>0</v>
      </c>
      <c r="AA35" s="400">
        <v>0</v>
      </c>
      <c r="AB35" s="400">
        <v>0</v>
      </c>
      <c r="AC35" s="400">
        <v>0</v>
      </c>
      <c r="AD35" s="400">
        <v>0</v>
      </c>
      <c r="AE35" s="400">
        <v>0</v>
      </c>
      <c r="AF35" s="400">
        <v>0</v>
      </c>
      <c r="AG35" s="400">
        <v>0</v>
      </c>
      <c r="AH35" s="400">
        <v>0</v>
      </c>
      <c r="AI35" s="400">
        <v>0</v>
      </c>
      <c r="AJ35" s="400">
        <v>0</v>
      </c>
      <c r="AK35" s="400">
        <v>0</v>
      </c>
      <c r="AL35" s="401"/>
      <c r="AM35" s="400">
        <f t="shared" si="2"/>
        <v>0.7142857142857143</v>
      </c>
    </row>
    <row r="36" spans="1:39" s="409" customFormat="1" ht="63.75" customHeight="1">
      <c r="A36" s="404"/>
      <c r="B36" s="405"/>
      <c r="C36" s="406"/>
      <c r="D36" s="406"/>
      <c r="E36" s="406"/>
      <c r="F36" s="407" t="str">
        <f>CONCATENATE("TOTAL"," ","For"," ",B10)</f>
        <v>TOTAL For SECTION-B</v>
      </c>
      <c r="G36" s="408">
        <f>SUBTOTAL(109,G11:G35)</f>
        <v>129</v>
      </c>
      <c r="H36" s="408">
        <f>SUBTOTAL(109,H11:H35)</f>
        <v>129</v>
      </c>
      <c r="I36" s="408">
        <f t="shared" ref="I36:AK36" si="3">SUBTOTAL(109,I11:I35)</f>
        <v>18</v>
      </c>
      <c r="J36" s="408">
        <f t="shared" si="3"/>
        <v>129</v>
      </c>
      <c r="K36" s="408">
        <f t="shared" si="3"/>
        <v>113</v>
      </c>
      <c r="L36" s="408">
        <f t="shared" si="3"/>
        <v>118</v>
      </c>
      <c r="M36" s="408">
        <f t="shared" si="3"/>
        <v>119</v>
      </c>
      <c r="N36" s="408">
        <f t="shared" si="3"/>
        <v>117</v>
      </c>
      <c r="O36" s="408">
        <f t="shared" si="3"/>
        <v>9</v>
      </c>
      <c r="P36" s="408">
        <f t="shared" si="3"/>
        <v>0</v>
      </c>
      <c r="Q36" s="408">
        <f t="shared" si="3"/>
        <v>0</v>
      </c>
      <c r="R36" s="408">
        <f t="shared" si="3"/>
        <v>0</v>
      </c>
      <c r="S36" s="408">
        <f t="shared" si="3"/>
        <v>14</v>
      </c>
      <c r="T36" s="408">
        <f t="shared" si="3"/>
        <v>85</v>
      </c>
      <c r="U36" s="408">
        <f t="shared" si="3"/>
        <v>85</v>
      </c>
      <c r="V36" s="408">
        <f t="shared" si="3"/>
        <v>83</v>
      </c>
      <c r="W36" s="408">
        <f t="shared" si="3"/>
        <v>14</v>
      </c>
      <c r="X36" s="408">
        <f t="shared" si="3"/>
        <v>95</v>
      </c>
      <c r="Y36" s="408">
        <f t="shared" si="3"/>
        <v>91</v>
      </c>
      <c r="Z36" s="408">
        <f t="shared" si="3"/>
        <v>87</v>
      </c>
      <c r="AA36" s="408">
        <f t="shared" si="3"/>
        <v>87</v>
      </c>
      <c r="AB36" s="408">
        <f t="shared" si="3"/>
        <v>87</v>
      </c>
      <c r="AC36" s="408">
        <f t="shared" si="3"/>
        <v>87</v>
      </c>
      <c r="AD36" s="408">
        <f t="shared" si="3"/>
        <v>16</v>
      </c>
      <c r="AE36" s="408">
        <f t="shared" si="3"/>
        <v>88</v>
      </c>
      <c r="AF36" s="408">
        <f t="shared" si="3"/>
        <v>88</v>
      </c>
      <c r="AG36" s="408">
        <f t="shared" si="3"/>
        <v>59</v>
      </c>
      <c r="AH36" s="408">
        <f t="shared" si="3"/>
        <v>38</v>
      </c>
      <c r="AI36" s="408">
        <f t="shared" si="3"/>
        <v>30</v>
      </c>
      <c r="AJ36" s="408">
        <f t="shared" si="3"/>
        <v>22</v>
      </c>
      <c r="AK36" s="408">
        <f t="shared" si="3"/>
        <v>24</v>
      </c>
      <c r="AL36" s="408"/>
      <c r="AM36" s="400"/>
    </row>
    <row r="37" spans="1:39" s="396" customFormat="1" ht="58.5" customHeight="1">
      <c r="A37" s="393"/>
      <c r="B37" s="394" t="s">
        <v>88</v>
      </c>
      <c r="C37" s="395"/>
      <c r="D37" s="395"/>
      <c r="E37" s="395"/>
      <c r="F37" s="395"/>
      <c r="G37" s="393" t="s">
        <v>178</v>
      </c>
      <c r="H37" s="393" t="s">
        <v>273</v>
      </c>
      <c r="I37" s="393" t="s">
        <v>273</v>
      </c>
      <c r="J37" s="393" t="s">
        <v>273</v>
      </c>
      <c r="K37" s="393" t="s">
        <v>273</v>
      </c>
      <c r="L37" s="393" t="s">
        <v>273</v>
      </c>
      <c r="M37" s="393" t="s">
        <v>273</v>
      </c>
      <c r="N37" s="393" t="s">
        <v>273</v>
      </c>
      <c r="O37" s="393" t="s">
        <v>273</v>
      </c>
      <c r="P37" s="393" t="s">
        <v>273</v>
      </c>
      <c r="Q37" s="393" t="s">
        <v>273</v>
      </c>
      <c r="R37" s="393" t="s">
        <v>273</v>
      </c>
      <c r="S37" s="393" t="s">
        <v>273</v>
      </c>
      <c r="T37" s="393" t="s">
        <v>273</v>
      </c>
      <c r="U37" s="393" t="s">
        <v>273</v>
      </c>
      <c r="V37" s="393" t="s">
        <v>273</v>
      </c>
      <c r="W37" s="393" t="s">
        <v>273</v>
      </c>
      <c r="X37" s="393" t="s">
        <v>273</v>
      </c>
      <c r="Y37" s="393" t="s">
        <v>273</v>
      </c>
      <c r="Z37" s="393" t="s">
        <v>273</v>
      </c>
      <c r="AA37" s="393" t="s">
        <v>273</v>
      </c>
      <c r="AB37" s="393" t="s">
        <v>273</v>
      </c>
      <c r="AC37" s="393" t="s">
        <v>273</v>
      </c>
      <c r="AD37" s="393" t="s">
        <v>273</v>
      </c>
      <c r="AE37" s="393" t="s">
        <v>273</v>
      </c>
      <c r="AF37" s="393" t="s">
        <v>273</v>
      </c>
      <c r="AG37" s="393" t="s">
        <v>273</v>
      </c>
      <c r="AH37" s="393" t="s">
        <v>273</v>
      </c>
      <c r="AI37" s="393" t="s">
        <v>273</v>
      </c>
      <c r="AJ37" s="393"/>
      <c r="AK37" s="393" t="s">
        <v>273</v>
      </c>
      <c r="AL37" s="393"/>
      <c r="AM37" s="400"/>
    </row>
    <row r="38" spans="1:39" s="396" customFormat="1" ht="58.5" customHeight="1">
      <c r="A38" s="397">
        <v>1</v>
      </c>
      <c r="B38" s="398" t="s">
        <v>17</v>
      </c>
      <c r="C38" s="399" t="s">
        <v>128</v>
      </c>
      <c r="D38" s="399"/>
      <c r="E38" s="399"/>
      <c r="F38" s="399"/>
      <c r="G38" s="400">
        <v>55</v>
      </c>
      <c r="H38" s="400">
        <v>55</v>
      </c>
      <c r="I38" s="400">
        <v>0</v>
      </c>
      <c r="J38" s="400">
        <v>55</v>
      </c>
      <c r="K38" s="400">
        <v>55</v>
      </c>
      <c r="L38" s="400">
        <v>55</v>
      </c>
      <c r="M38" s="400">
        <v>55</v>
      </c>
      <c r="N38" s="400">
        <v>55</v>
      </c>
      <c r="O38" s="400" t="s">
        <v>293</v>
      </c>
      <c r="P38" s="400" t="s">
        <v>293</v>
      </c>
      <c r="Q38" s="400" t="s">
        <v>293</v>
      </c>
      <c r="R38" s="400" t="s">
        <v>293</v>
      </c>
      <c r="S38" s="400">
        <v>7</v>
      </c>
      <c r="T38" s="400">
        <v>30</v>
      </c>
      <c r="U38" s="400">
        <v>55</v>
      </c>
      <c r="V38" s="400">
        <v>55</v>
      </c>
      <c r="W38" s="400">
        <v>55</v>
      </c>
      <c r="X38" s="400">
        <v>55</v>
      </c>
      <c r="Y38" s="400">
        <v>55</v>
      </c>
      <c r="Z38" s="400">
        <v>55</v>
      </c>
      <c r="AA38" s="400">
        <v>55</v>
      </c>
      <c r="AB38" s="400">
        <v>55</v>
      </c>
      <c r="AC38" s="400">
        <v>55</v>
      </c>
      <c r="AD38" s="400">
        <v>0</v>
      </c>
      <c r="AE38" s="400">
        <v>55</v>
      </c>
      <c r="AF38" s="400">
        <v>55</v>
      </c>
      <c r="AG38" s="400">
        <v>55</v>
      </c>
      <c r="AH38" s="400">
        <v>55</v>
      </c>
      <c r="AI38" s="400">
        <v>55</v>
      </c>
      <c r="AJ38" s="400">
        <v>55</v>
      </c>
      <c r="AK38" s="400">
        <v>0</v>
      </c>
      <c r="AL38" s="401"/>
      <c r="AM38" s="400">
        <f t="shared" ref="AM38:AM62" si="4">IFERROR((AVERAGE(G38:AK38)),"00")</f>
        <v>46.185185185185183</v>
      </c>
    </row>
    <row r="39" spans="1:39" s="396" customFormat="1" ht="58.5" customHeight="1">
      <c r="A39" s="397">
        <v>2</v>
      </c>
      <c r="B39" s="398" t="s">
        <v>274</v>
      </c>
      <c r="C39" s="399" t="s">
        <v>201</v>
      </c>
      <c r="D39" s="399"/>
      <c r="E39" s="399"/>
      <c r="F39" s="399"/>
      <c r="G39" s="400">
        <v>16</v>
      </c>
      <c r="H39" s="400">
        <v>16</v>
      </c>
      <c r="I39" s="400">
        <v>0</v>
      </c>
      <c r="J39" s="400">
        <v>16</v>
      </c>
      <c r="K39" s="400">
        <v>16</v>
      </c>
      <c r="L39" s="400">
        <v>16</v>
      </c>
      <c r="M39" s="400">
        <v>16</v>
      </c>
      <c r="N39" s="400">
        <v>16</v>
      </c>
      <c r="O39" s="400" t="s">
        <v>293</v>
      </c>
      <c r="P39" s="400" t="s">
        <v>293</v>
      </c>
      <c r="Q39" s="400" t="s">
        <v>293</v>
      </c>
      <c r="R39" s="400" t="s">
        <v>293</v>
      </c>
      <c r="S39" s="400">
        <v>4</v>
      </c>
      <c r="T39" s="400">
        <v>10</v>
      </c>
      <c r="U39" s="400">
        <v>16</v>
      </c>
      <c r="V39" s="400">
        <v>16</v>
      </c>
      <c r="W39" s="400">
        <v>16</v>
      </c>
      <c r="X39" s="400">
        <v>16</v>
      </c>
      <c r="Y39" s="400">
        <v>16</v>
      </c>
      <c r="Z39" s="400">
        <v>16</v>
      </c>
      <c r="AA39" s="400">
        <v>16</v>
      </c>
      <c r="AB39" s="400">
        <v>16</v>
      </c>
      <c r="AC39" s="400">
        <v>16</v>
      </c>
      <c r="AD39" s="400">
        <v>0</v>
      </c>
      <c r="AE39" s="400">
        <v>16</v>
      </c>
      <c r="AF39" s="400">
        <v>16</v>
      </c>
      <c r="AG39" s="400">
        <v>16</v>
      </c>
      <c r="AH39" s="400">
        <v>16</v>
      </c>
      <c r="AI39" s="400">
        <v>16</v>
      </c>
      <c r="AJ39" s="400">
        <v>16</v>
      </c>
      <c r="AK39" s="400">
        <v>0</v>
      </c>
      <c r="AL39" s="401"/>
      <c r="AM39" s="400">
        <f t="shared" si="4"/>
        <v>13.555555555555555</v>
      </c>
    </row>
    <row r="40" spans="1:39" s="396" customFormat="1" ht="58.5" customHeight="1">
      <c r="A40" s="397">
        <v>3</v>
      </c>
      <c r="B40" s="398" t="s">
        <v>275</v>
      </c>
      <c r="C40" s="399" t="s">
        <v>129</v>
      </c>
      <c r="D40" s="399"/>
      <c r="E40" s="399"/>
      <c r="F40" s="399"/>
      <c r="G40" s="400">
        <v>34</v>
      </c>
      <c r="H40" s="400">
        <v>34</v>
      </c>
      <c r="I40" s="400">
        <v>0</v>
      </c>
      <c r="J40" s="400">
        <v>34</v>
      </c>
      <c r="K40" s="400">
        <v>34</v>
      </c>
      <c r="L40" s="400">
        <v>34</v>
      </c>
      <c r="M40" s="400">
        <v>34</v>
      </c>
      <c r="N40" s="400">
        <v>34</v>
      </c>
      <c r="O40" s="400" t="s">
        <v>293</v>
      </c>
      <c r="P40" s="400" t="s">
        <v>293</v>
      </c>
      <c r="Q40" s="400" t="s">
        <v>293</v>
      </c>
      <c r="R40" s="400" t="s">
        <v>293</v>
      </c>
      <c r="S40" s="400">
        <v>8</v>
      </c>
      <c r="T40" s="400">
        <v>20</v>
      </c>
      <c r="U40" s="400">
        <v>34</v>
      </c>
      <c r="V40" s="400">
        <v>34</v>
      </c>
      <c r="W40" s="400">
        <v>34</v>
      </c>
      <c r="X40" s="400">
        <v>34</v>
      </c>
      <c r="Y40" s="400">
        <v>34</v>
      </c>
      <c r="Z40" s="400">
        <v>34</v>
      </c>
      <c r="AA40" s="400">
        <v>34</v>
      </c>
      <c r="AB40" s="400">
        <v>34</v>
      </c>
      <c r="AC40" s="400">
        <v>34</v>
      </c>
      <c r="AD40" s="400">
        <v>0</v>
      </c>
      <c r="AE40" s="400">
        <v>34</v>
      </c>
      <c r="AF40" s="400">
        <v>34</v>
      </c>
      <c r="AG40" s="400">
        <v>34</v>
      </c>
      <c r="AH40" s="400">
        <v>34</v>
      </c>
      <c r="AI40" s="400">
        <v>34</v>
      </c>
      <c r="AJ40" s="400">
        <v>34</v>
      </c>
      <c r="AK40" s="400">
        <v>1</v>
      </c>
      <c r="AL40" s="401"/>
      <c r="AM40" s="400">
        <f t="shared" si="4"/>
        <v>28.777777777777779</v>
      </c>
    </row>
    <row r="41" spans="1:39" s="396" customFormat="1" ht="58.5" customHeight="1">
      <c r="A41" s="397">
        <v>4</v>
      </c>
      <c r="B41" s="398" t="s">
        <v>54</v>
      </c>
      <c r="C41" s="399" t="s">
        <v>205</v>
      </c>
      <c r="D41" s="399"/>
      <c r="E41" s="399"/>
      <c r="F41" s="399"/>
      <c r="G41" s="400">
        <v>8</v>
      </c>
      <c r="H41" s="400">
        <v>8</v>
      </c>
      <c r="I41" s="400">
        <v>3</v>
      </c>
      <c r="J41" s="400">
        <v>8</v>
      </c>
      <c r="K41" s="400">
        <v>8</v>
      </c>
      <c r="L41" s="400">
        <v>8</v>
      </c>
      <c r="M41" s="400">
        <v>8</v>
      </c>
      <c r="N41" s="400">
        <v>8</v>
      </c>
      <c r="O41" s="400" t="s">
        <v>293</v>
      </c>
      <c r="P41" s="400" t="s">
        <v>293</v>
      </c>
      <c r="Q41" s="400" t="s">
        <v>293</v>
      </c>
      <c r="R41" s="400" t="s">
        <v>293</v>
      </c>
      <c r="S41" s="400">
        <v>2</v>
      </c>
      <c r="T41" s="400">
        <v>5</v>
      </c>
      <c r="U41" s="400">
        <v>8</v>
      </c>
      <c r="V41" s="400">
        <v>8</v>
      </c>
      <c r="W41" s="400">
        <v>8</v>
      </c>
      <c r="X41" s="400">
        <v>8</v>
      </c>
      <c r="Y41" s="400">
        <v>8</v>
      </c>
      <c r="Z41" s="400">
        <v>8</v>
      </c>
      <c r="AA41" s="400">
        <v>8</v>
      </c>
      <c r="AB41" s="400">
        <v>8</v>
      </c>
      <c r="AC41" s="400">
        <v>8</v>
      </c>
      <c r="AD41" s="400">
        <v>1</v>
      </c>
      <c r="AE41" s="400">
        <v>8</v>
      </c>
      <c r="AF41" s="400">
        <v>8</v>
      </c>
      <c r="AG41" s="400">
        <v>8</v>
      </c>
      <c r="AH41" s="400">
        <v>8</v>
      </c>
      <c r="AI41" s="400">
        <v>8</v>
      </c>
      <c r="AJ41" s="400">
        <v>8</v>
      </c>
      <c r="AK41" s="400">
        <v>2</v>
      </c>
      <c r="AL41" s="401"/>
      <c r="AM41" s="400">
        <f t="shared" si="4"/>
        <v>7</v>
      </c>
    </row>
    <row r="42" spans="1:39" s="396" customFormat="1" ht="58.5" customHeight="1">
      <c r="A42" s="397">
        <v>5</v>
      </c>
      <c r="B42" s="398" t="s">
        <v>113</v>
      </c>
      <c r="C42" s="399" t="s">
        <v>208</v>
      </c>
      <c r="D42" s="399"/>
      <c r="E42" s="399"/>
      <c r="F42" s="399"/>
      <c r="G42" s="400">
        <v>16</v>
      </c>
      <c r="H42" s="400">
        <v>16</v>
      </c>
      <c r="I42" s="400">
        <v>16</v>
      </c>
      <c r="J42" s="400">
        <v>16</v>
      </c>
      <c r="K42" s="400">
        <v>16</v>
      </c>
      <c r="L42" s="400">
        <v>16</v>
      </c>
      <c r="M42" s="400">
        <v>16</v>
      </c>
      <c r="N42" s="400">
        <v>16</v>
      </c>
      <c r="O42" s="400" t="s">
        <v>293</v>
      </c>
      <c r="P42" s="400" t="s">
        <v>293</v>
      </c>
      <c r="Q42" s="400" t="s">
        <v>293</v>
      </c>
      <c r="R42" s="400" t="s">
        <v>293</v>
      </c>
      <c r="S42" s="400">
        <v>0</v>
      </c>
      <c r="T42" s="400">
        <v>9</v>
      </c>
      <c r="U42" s="400">
        <v>16</v>
      </c>
      <c r="V42" s="400">
        <v>16</v>
      </c>
      <c r="W42" s="400">
        <v>16</v>
      </c>
      <c r="X42" s="400">
        <v>16</v>
      </c>
      <c r="Y42" s="400">
        <v>16</v>
      </c>
      <c r="Z42" s="400">
        <v>16</v>
      </c>
      <c r="AA42" s="400">
        <v>16</v>
      </c>
      <c r="AB42" s="400">
        <v>16</v>
      </c>
      <c r="AC42" s="400">
        <v>16</v>
      </c>
      <c r="AD42" s="400">
        <v>4</v>
      </c>
      <c r="AE42" s="400">
        <v>16</v>
      </c>
      <c r="AF42" s="400">
        <v>16</v>
      </c>
      <c r="AG42" s="400">
        <v>16</v>
      </c>
      <c r="AH42" s="400">
        <v>16</v>
      </c>
      <c r="AI42" s="400">
        <v>16</v>
      </c>
      <c r="AJ42" s="400">
        <v>16</v>
      </c>
      <c r="AK42" s="400">
        <v>1</v>
      </c>
      <c r="AL42" s="401"/>
      <c r="AM42" s="400">
        <f t="shared" si="4"/>
        <v>14.148148148148149</v>
      </c>
    </row>
    <row r="43" spans="1:39" s="396" customFormat="1" ht="58.5" customHeight="1">
      <c r="A43" s="397">
        <v>6</v>
      </c>
      <c r="B43" s="398" t="s">
        <v>20</v>
      </c>
      <c r="C43" s="399" t="s">
        <v>131</v>
      </c>
      <c r="D43" s="399"/>
      <c r="E43" s="399"/>
      <c r="F43" s="399"/>
      <c r="G43" s="400">
        <v>2</v>
      </c>
      <c r="H43" s="400">
        <v>2</v>
      </c>
      <c r="I43" s="400">
        <v>2</v>
      </c>
      <c r="J43" s="400">
        <v>2</v>
      </c>
      <c r="K43" s="400">
        <v>2</v>
      </c>
      <c r="L43" s="400">
        <v>2</v>
      </c>
      <c r="M43" s="400">
        <v>2</v>
      </c>
      <c r="N43" s="400">
        <v>2</v>
      </c>
      <c r="O43" s="400" t="s">
        <v>293</v>
      </c>
      <c r="P43" s="400" t="s">
        <v>293</v>
      </c>
      <c r="Q43" s="400" t="s">
        <v>293</v>
      </c>
      <c r="R43" s="400" t="s">
        <v>293</v>
      </c>
      <c r="S43" s="400">
        <v>0</v>
      </c>
      <c r="T43" s="400">
        <v>1</v>
      </c>
      <c r="U43" s="400">
        <v>2</v>
      </c>
      <c r="V43" s="400">
        <v>2</v>
      </c>
      <c r="W43" s="400">
        <v>2</v>
      </c>
      <c r="X43" s="400">
        <v>2</v>
      </c>
      <c r="Y43" s="400">
        <v>2</v>
      </c>
      <c r="Z43" s="400">
        <v>2</v>
      </c>
      <c r="AA43" s="400">
        <v>2</v>
      </c>
      <c r="AB43" s="400">
        <v>2</v>
      </c>
      <c r="AC43" s="400">
        <v>2</v>
      </c>
      <c r="AD43" s="400">
        <v>1</v>
      </c>
      <c r="AE43" s="400">
        <v>2</v>
      </c>
      <c r="AF43" s="400">
        <v>2</v>
      </c>
      <c r="AG43" s="400">
        <v>2</v>
      </c>
      <c r="AH43" s="400">
        <v>2</v>
      </c>
      <c r="AI43" s="400">
        <v>2</v>
      </c>
      <c r="AJ43" s="400">
        <v>2</v>
      </c>
      <c r="AK43" s="400">
        <v>0</v>
      </c>
      <c r="AL43" s="401"/>
      <c r="AM43" s="400">
        <f t="shared" si="4"/>
        <v>1.7777777777777777</v>
      </c>
    </row>
    <row r="44" spans="1:39" s="396" customFormat="1" ht="58.5" customHeight="1">
      <c r="A44" s="397">
        <v>7</v>
      </c>
      <c r="B44" s="398" t="s">
        <v>114</v>
      </c>
      <c r="C44" s="399" t="s">
        <v>130</v>
      </c>
      <c r="D44" s="399"/>
      <c r="E44" s="399"/>
      <c r="F44" s="399"/>
      <c r="G44" s="400">
        <v>40</v>
      </c>
      <c r="H44" s="400">
        <v>40</v>
      </c>
      <c r="I44" s="400">
        <v>0</v>
      </c>
      <c r="J44" s="400">
        <v>40</v>
      </c>
      <c r="K44" s="400">
        <v>40</v>
      </c>
      <c r="L44" s="400">
        <v>40</v>
      </c>
      <c r="M44" s="400">
        <v>40</v>
      </c>
      <c r="N44" s="400">
        <v>40</v>
      </c>
      <c r="O44" s="400" t="s">
        <v>293</v>
      </c>
      <c r="P44" s="400" t="s">
        <v>293</v>
      </c>
      <c r="Q44" s="400" t="s">
        <v>293</v>
      </c>
      <c r="R44" s="400" t="s">
        <v>293</v>
      </c>
      <c r="S44" s="400">
        <v>15</v>
      </c>
      <c r="T44" s="400">
        <v>25</v>
      </c>
      <c r="U44" s="400">
        <v>40</v>
      </c>
      <c r="V44" s="400">
        <v>40</v>
      </c>
      <c r="W44" s="400">
        <v>40</v>
      </c>
      <c r="X44" s="400">
        <v>40</v>
      </c>
      <c r="Y44" s="400">
        <v>40</v>
      </c>
      <c r="Z44" s="400">
        <v>40</v>
      </c>
      <c r="AA44" s="400">
        <v>40</v>
      </c>
      <c r="AB44" s="400">
        <v>40</v>
      </c>
      <c r="AC44" s="400">
        <v>40</v>
      </c>
      <c r="AD44" s="400">
        <v>0</v>
      </c>
      <c r="AE44" s="400">
        <v>40</v>
      </c>
      <c r="AF44" s="400">
        <v>40</v>
      </c>
      <c r="AG44" s="400">
        <v>40</v>
      </c>
      <c r="AH44" s="400">
        <v>40</v>
      </c>
      <c r="AI44" s="400">
        <v>40</v>
      </c>
      <c r="AJ44" s="400">
        <v>40</v>
      </c>
      <c r="AK44" s="400">
        <v>2</v>
      </c>
      <c r="AL44" s="401"/>
      <c r="AM44" s="400">
        <f t="shared" si="4"/>
        <v>34.148148148148145</v>
      </c>
    </row>
    <row r="45" spans="1:39" s="396" customFormat="1" ht="58.5" customHeight="1">
      <c r="A45" s="397">
        <v>8</v>
      </c>
      <c r="B45" s="398" t="s">
        <v>122</v>
      </c>
      <c r="C45" s="399" t="s">
        <v>276</v>
      </c>
      <c r="D45" s="399"/>
      <c r="E45" s="399"/>
      <c r="F45" s="399"/>
      <c r="G45" s="400">
        <v>159</v>
      </c>
      <c r="H45" s="400">
        <v>159</v>
      </c>
      <c r="I45" s="400">
        <v>4</v>
      </c>
      <c r="J45" s="400">
        <v>159</v>
      </c>
      <c r="K45" s="400">
        <v>159</v>
      </c>
      <c r="L45" s="400">
        <v>159</v>
      </c>
      <c r="M45" s="400">
        <v>159</v>
      </c>
      <c r="N45" s="400">
        <v>159</v>
      </c>
      <c r="O45" s="400" t="s">
        <v>293</v>
      </c>
      <c r="P45" s="400" t="s">
        <v>293</v>
      </c>
      <c r="Q45" s="400" t="s">
        <v>293</v>
      </c>
      <c r="R45" s="400" t="s">
        <v>293</v>
      </c>
      <c r="S45" s="400">
        <v>20</v>
      </c>
      <c r="T45" s="400">
        <v>96</v>
      </c>
      <c r="U45" s="400">
        <v>159</v>
      </c>
      <c r="V45" s="400">
        <v>159</v>
      </c>
      <c r="W45" s="400">
        <v>159</v>
      </c>
      <c r="X45" s="400">
        <v>159</v>
      </c>
      <c r="Y45" s="400">
        <v>159</v>
      </c>
      <c r="Z45" s="400">
        <v>159</v>
      </c>
      <c r="AA45" s="400">
        <v>159</v>
      </c>
      <c r="AB45" s="400">
        <v>159</v>
      </c>
      <c r="AC45" s="400">
        <v>159</v>
      </c>
      <c r="AD45" s="400">
        <v>2</v>
      </c>
      <c r="AE45" s="400">
        <v>159</v>
      </c>
      <c r="AF45" s="400">
        <v>159</v>
      </c>
      <c r="AG45" s="400">
        <v>159</v>
      </c>
      <c r="AH45" s="400">
        <v>159</v>
      </c>
      <c r="AI45" s="400">
        <v>159</v>
      </c>
      <c r="AJ45" s="400">
        <v>159</v>
      </c>
      <c r="AK45" s="400">
        <v>3</v>
      </c>
      <c r="AL45" s="401"/>
      <c r="AM45" s="400">
        <f t="shared" si="4"/>
        <v>134.18518518518519</v>
      </c>
    </row>
    <row r="46" spans="1:39" s="396" customFormat="1" ht="58.5" customHeight="1">
      <c r="A46" s="397">
        <v>9</v>
      </c>
      <c r="B46" s="398" t="s">
        <v>277</v>
      </c>
      <c r="C46" s="399" t="s">
        <v>212</v>
      </c>
      <c r="D46" s="399"/>
      <c r="E46" s="399"/>
      <c r="F46" s="399"/>
      <c r="G46" s="400">
        <v>27</v>
      </c>
      <c r="H46" s="400">
        <v>27</v>
      </c>
      <c r="I46" s="400">
        <v>5</v>
      </c>
      <c r="J46" s="400">
        <v>27</v>
      </c>
      <c r="K46" s="400">
        <v>27</v>
      </c>
      <c r="L46" s="400">
        <v>27</v>
      </c>
      <c r="M46" s="400">
        <v>27</v>
      </c>
      <c r="N46" s="400">
        <v>27</v>
      </c>
      <c r="O46" s="400" t="s">
        <v>293</v>
      </c>
      <c r="P46" s="400" t="s">
        <v>293</v>
      </c>
      <c r="Q46" s="400" t="s">
        <v>293</v>
      </c>
      <c r="R46" s="400" t="s">
        <v>293</v>
      </c>
      <c r="S46" s="400">
        <v>6</v>
      </c>
      <c r="T46" s="400">
        <v>18</v>
      </c>
      <c r="U46" s="400">
        <v>27</v>
      </c>
      <c r="V46" s="400">
        <v>27</v>
      </c>
      <c r="W46" s="400">
        <v>27</v>
      </c>
      <c r="X46" s="400">
        <v>27</v>
      </c>
      <c r="Y46" s="400">
        <v>27</v>
      </c>
      <c r="Z46" s="400">
        <v>27</v>
      </c>
      <c r="AA46" s="400">
        <v>27</v>
      </c>
      <c r="AB46" s="400">
        <v>27</v>
      </c>
      <c r="AC46" s="400">
        <v>27</v>
      </c>
      <c r="AD46" s="400">
        <v>3</v>
      </c>
      <c r="AE46" s="400">
        <v>27</v>
      </c>
      <c r="AF46" s="400">
        <v>27</v>
      </c>
      <c r="AG46" s="400">
        <v>27</v>
      </c>
      <c r="AH46" s="400">
        <v>27</v>
      </c>
      <c r="AI46" s="400">
        <v>27</v>
      </c>
      <c r="AJ46" s="400">
        <v>27</v>
      </c>
      <c r="AK46" s="400">
        <v>0</v>
      </c>
      <c r="AL46" s="401"/>
      <c r="AM46" s="400">
        <f t="shared" si="4"/>
        <v>23.185185185185187</v>
      </c>
    </row>
    <row r="47" spans="1:39" s="396" customFormat="1" ht="58.5" customHeight="1">
      <c r="A47" s="397">
        <v>10</v>
      </c>
      <c r="B47" s="398" t="s">
        <v>278</v>
      </c>
      <c r="C47" s="399" t="s">
        <v>214</v>
      </c>
      <c r="D47" s="402"/>
      <c r="E47" s="403"/>
      <c r="F47" s="399"/>
      <c r="G47" s="400">
        <v>0</v>
      </c>
      <c r="H47" s="400">
        <v>0</v>
      </c>
      <c r="I47" s="400">
        <v>0</v>
      </c>
      <c r="J47" s="400">
        <v>0</v>
      </c>
      <c r="K47" s="400">
        <v>0</v>
      </c>
      <c r="L47" s="400">
        <v>0</v>
      </c>
      <c r="M47" s="400">
        <v>0</v>
      </c>
      <c r="N47" s="400">
        <v>0</v>
      </c>
      <c r="O47" s="400" t="s">
        <v>293</v>
      </c>
      <c r="P47" s="400" t="s">
        <v>293</v>
      </c>
      <c r="Q47" s="400" t="s">
        <v>293</v>
      </c>
      <c r="R47" s="400" t="s">
        <v>293</v>
      </c>
      <c r="S47" s="400">
        <v>0</v>
      </c>
      <c r="T47" s="400">
        <v>0</v>
      </c>
      <c r="U47" s="400">
        <v>0</v>
      </c>
      <c r="V47" s="400">
        <v>0</v>
      </c>
      <c r="W47" s="400">
        <v>0</v>
      </c>
      <c r="X47" s="400">
        <v>0</v>
      </c>
      <c r="Y47" s="400">
        <v>0</v>
      </c>
      <c r="Z47" s="400">
        <v>0</v>
      </c>
      <c r="AA47" s="400">
        <v>0</v>
      </c>
      <c r="AB47" s="400">
        <v>0</v>
      </c>
      <c r="AC47" s="400">
        <v>0</v>
      </c>
      <c r="AD47" s="400">
        <v>0</v>
      </c>
      <c r="AE47" s="400">
        <v>0</v>
      </c>
      <c r="AF47" s="400">
        <v>0</v>
      </c>
      <c r="AG47" s="400">
        <v>0</v>
      </c>
      <c r="AH47" s="400">
        <v>0</v>
      </c>
      <c r="AI47" s="400">
        <v>0</v>
      </c>
      <c r="AJ47" s="400">
        <v>0</v>
      </c>
      <c r="AK47" s="400">
        <v>0</v>
      </c>
      <c r="AL47" s="401"/>
      <c r="AM47" s="400">
        <f t="shared" si="4"/>
        <v>0</v>
      </c>
    </row>
    <row r="48" spans="1:39" s="396" customFormat="1" ht="58.5" customHeight="1">
      <c r="A48" s="397">
        <v>11</v>
      </c>
      <c r="B48" s="398" t="s">
        <v>279</v>
      </c>
      <c r="C48" s="399" t="s">
        <v>222</v>
      </c>
      <c r="D48" s="399"/>
      <c r="E48" s="399"/>
      <c r="F48" s="399"/>
      <c r="G48" s="400">
        <v>0</v>
      </c>
      <c r="H48" s="400">
        <v>0</v>
      </c>
      <c r="I48" s="400">
        <v>0</v>
      </c>
      <c r="J48" s="400">
        <v>0</v>
      </c>
      <c r="K48" s="400">
        <v>0</v>
      </c>
      <c r="L48" s="400">
        <v>0</v>
      </c>
      <c r="M48" s="400">
        <v>0</v>
      </c>
      <c r="N48" s="400">
        <v>0</v>
      </c>
      <c r="O48" s="400" t="s">
        <v>293</v>
      </c>
      <c r="P48" s="400" t="s">
        <v>293</v>
      </c>
      <c r="Q48" s="400" t="s">
        <v>293</v>
      </c>
      <c r="R48" s="400" t="s">
        <v>293</v>
      </c>
      <c r="S48" s="400">
        <v>0</v>
      </c>
      <c r="T48" s="400">
        <v>0</v>
      </c>
      <c r="U48" s="400">
        <v>0</v>
      </c>
      <c r="V48" s="400">
        <v>0</v>
      </c>
      <c r="W48" s="400">
        <v>0</v>
      </c>
      <c r="X48" s="400">
        <v>0</v>
      </c>
      <c r="Y48" s="400">
        <v>0</v>
      </c>
      <c r="Z48" s="400">
        <v>0</v>
      </c>
      <c r="AA48" s="400">
        <v>0</v>
      </c>
      <c r="AB48" s="400">
        <v>0</v>
      </c>
      <c r="AC48" s="400">
        <v>0</v>
      </c>
      <c r="AD48" s="400">
        <v>0</v>
      </c>
      <c r="AE48" s="400">
        <v>0</v>
      </c>
      <c r="AF48" s="400">
        <v>0</v>
      </c>
      <c r="AG48" s="400">
        <v>0</v>
      </c>
      <c r="AH48" s="400">
        <v>0</v>
      </c>
      <c r="AI48" s="400">
        <v>0</v>
      </c>
      <c r="AJ48" s="400">
        <v>0</v>
      </c>
      <c r="AK48" s="400">
        <v>0</v>
      </c>
      <c r="AL48" s="401"/>
      <c r="AM48" s="400">
        <f t="shared" si="4"/>
        <v>0</v>
      </c>
    </row>
    <row r="49" spans="1:39" s="396" customFormat="1" ht="58.5" customHeight="1">
      <c r="A49" s="397">
        <v>12</v>
      </c>
      <c r="B49" s="398" t="s">
        <v>280</v>
      </c>
      <c r="C49" s="399"/>
      <c r="D49" s="399"/>
      <c r="E49" s="399"/>
      <c r="F49" s="399"/>
      <c r="G49" s="400">
        <v>0</v>
      </c>
      <c r="H49" s="400">
        <v>0</v>
      </c>
      <c r="I49" s="400">
        <v>0</v>
      </c>
      <c r="J49" s="400">
        <v>0</v>
      </c>
      <c r="K49" s="400">
        <v>0</v>
      </c>
      <c r="L49" s="400">
        <v>0</v>
      </c>
      <c r="M49" s="400">
        <v>0</v>
      </c>
      <c r="N49" s="400">
        <v>0</v>
      </c>
      <c r="O49" s="400" t="s">
        <v>293</v>
      </c>
      <c r="P49" s="400" t="s">
        <v>293</v>
      </c>
      <c r="Q49" s="400" t="s">
        <v>293</v>
      </c>
      <c r="R49" s="400" t="s">
        <v>293</v>
      </c>
      <c r="S49" s="400">
        <v>0</v>
      </c>
      <c r="T49" s="400">
        <v>0</v>
      </c>
      <c r="U49" s="400">
        <v>0</v>
      </c>
      <c r="V49" s="400">
        <v>0</v>
      </c>
      <c r="W49" s="400">
        <v>0</v>
      </c>
      <c r="X49" s="400">
        <v>0</v>
      </c>
      <c r="Y49" s="400">
        <v>0</v>
      </c>
      <c r="Z49" s="400">
        <v>0</v>
      </c>
      <c r="AA49" s="400">
        <v>0</v>
      </c>
      <c r="AB49" s="400">
        <v>0</v>
      </c>
      <c r="AC49" s="400">
        <v>0</v>
      </c>
      <c r="AD49" s="400">
        <v>0</v>
      </c>
      <c r="AE49" s="400">
        <v>0</v>
      </c>
      <c r="AF49" s="400">
        <v>0</v>
      </c>
      <c r="AG49" s="400">
        <v>0</v>
      </c>
      <c r="AH49" s="400">
        <v>0</v>
      </c>
      <c r="AI49" s="400">
        <v>0</v>
      </c>
      <c r="AJ49" s="400">
        <v>0</v>
      </c>
      <c r="AK49" s="400">
        <v>1</v>
      </c>
      <c r="AL49" s="401"/>
      <c r="AM49" s="400">
        <f t="shared" si="4"/>
        <v>3.7037037037037035E-2</v>
      </c>
    </row>
    <row r="50" spans="1:39" s="396" customFormat="1" ht="58.5" customHeight="1">
      <c r="A50" s="397">
        <v>13</v>
      </c>
      <c r="B50" s="398" t="s">
        <v>19</v>
      </c>
      <c r="C50" s="399"/>
      <c r="D50" s="399"/>
      <c r="E50" s="399"/>
      <c r="F50" s="399"/>
      <c r="G50" s="400">
        <v>1</v>
      </c>
      <c r="H50" s="400">
        <v>1</v>
      </c>
      <c r="I50" s="400">
        <v>1</v>
      </c>
      <c r="J50" s="400">
        <v>1</v>
      </c>
      <c r="K50" s="400">
        <v>1</v>
      </c>
      <c r="L50" s="400">
        <v>1</v>
      </c>
      <c r="M50" s="400">
        <v>1</v>
      </c>
      <c r="N50" s="400">
        <v>1</v>
      </c>
      <c r="O50" s="400" t="s">
        <v>293</v>
      </c>
      <c r="P50" s="400" t="s">
        <v>293</v>
      </c>
      <c r="Q50" s="400" t="s">
        <v>293</v>
      </c>
      <c r="R50" s="400" t="s">
        <v>293</v>
      </c>
      <c r="S50" s="400">
        <v>0</v>
      </c>
      <c r="T50" s="400">
        <v>1</v>
      </c>
      <c r="U50" s="400">
        <v>1</v>
      </c>
      <c r="V50" s="400">
        <v>1</v>
      </c>
      <c r="W50" s="400">
        <v>1</v>
      </c>
      <c r="X50" s="400">
        <v>1</v>
      </c>
      <c r="Y50" s="400">
        <v>1</v>
      </c>
      <c r="Z50" s="400">
        <v>1</v>
      </c>
      <c r="AA50" s="400">
        <v>1</v>
      </c>
      <c r="AB50" s="400">
        <v>1</v>
      </c>
      <c r="AC50" s="400">
        <v>1</v>
      </c>
      <c r="AD50" s="400">
        <v>1</v>
      </c>
      <c r="AE50" s="400">
        <v>1</v>
      </c>
      <c r="AF50" s="400">
        <v>1</v>
      </c>
      <c r="AG50" s="400">
        <v>1</v>
      </c>
      <c r="AH50" s="400">
        <v>1</v>
      </c>
      <c r="AI50" s="400">
        <v>1</v>
      </c>
      <c r="AJ50" s="400">
        <v>1</v>
      </c>
      <c r="AK50" s="400">
        <v>0</v>
      </c>
      <c r="AL50" s="401"/>
      <c r="AM50" s="400">
        <f t="shared" si="4"/>
        <v>0.92592592592592593</v>
      </c>
    </row>
    <row r="51" spans="1:39" s="396" customFormat="1" ht="58.5" customHeight="1">
      <c r="A51" s="397">
        <v>14</v>
      </c>
      <c r="B51" s="398" t="s">
        <v>18</v>
      </c>
      <c r="C51" s="399" t="s">
        <v>186</v>
      </c>
      <c r="D51" s="399"/>
      <c r="E51" s="399"/>
      <c r="F51" s="399"/>
      <c r="G51" s="400">
        <v>0</v>
      </c>
      <c r="H51" s="400">
        <v>0</v>
      </c>
      <c r="I51" s="400">
        <v>0</v>
      </c>
      <c r="J51" s="400">
        <v>0</v>
      </c>
      <c r="K51" s="400">
        <v>0</v>
      </c>
      <c r="L51" s="400">
        <v>0</v>
      </c>
      <c r="M51" s="400">
        <v>0</v>
      </c>
      <c r="N51" s="400">
        <v>0</v>
      </c>
      <c r="O51" s="400" t="s">
        <v>293</v>
      </c>
      <c r="P51" s="400" t="s">
        <v>293</v>
      </c>
      <c r="Q51" s="400" t="s">
        <v>293</v>
      </c>
      <c r="R51" s="400" t="s">
        <v>293</v>
      </c>
      <c r="S51" s="400">
        <v>0</v>
      </c>
      <c r="T51" s="400">
        <v>0</v>
      </c>
      <c r="U51" s="400">
        <v>0</v>
      </c>
      <c r="V51" s="400">
        <v>0</v>
      </c>
      <c r="W51" s="400">
        <v>0</v>
      </c>
      <c r="X51" s="400">
        <v>0</v>
      </c>
      <c r="Y51" s="400">
        <v>0</v>
      </c>
      <c r="Z51" s="400">
        <v>0</v>
      </c>
      <c r="AA51" s="400">
        <v>0</v>
      </c>
      <c r="AB51" s="400">
        <v>0</v>
      </c>
      <c r="AC51" s="400">
        <v>0</v>
      </c>
      <c r="AD51" s="400">
        <v>0</v>
      </c>
      <c r="AE51" s="400">
        <v>0</v>
      </c>
      <c r="AF51" s="400">
        <v>0</v>
      </c>
      <c r="AG51" s="400">
        <v>0</v>
      </c>
      <c r="AH51" s="400">
        <v>0</v>
      </c>
      <c r="AI51" s="400">
        <v>0</v>
      </c>
      <c r="AJ51" s="400">
        <v>0</v>
      </c>
      <c r="AK51" s="400">
        <v>0</v>
      </c>
      <c r="AL51" s="401"/>
      <c r="AM51" s="400">
        <f t="shared" si="4"/>
        <v>0</v>
      </c>
    </row>
    <row r="52" spans="1:39" s="396" customFormat="1" ht="58.5" customHeight="1">
      <c r="A52" s="397">
        <v>15</v>
      </c>
      <c r="B52" s="398" t="s">
        <v>56</v>
      </c>
      <c r="C52" s="399" t="s">
        <v>188</v>
      </c>
      <c r="D52" s="399"/>
      <c r="E52" s="399"/>
      <c r="F52" s="399"/>
      <c r="G52" s="400">
        <v>6</v>
      </c>
      <c r="H52" s="400">
        <v>6</v>
      </c>
      <c r="I52" s="400">
        <v>0</v>
      </c>
      <c r="J52" s="400">
        <v>6</v>
      </c>
      <c r="K52" s="400">
        <v>6</v>
      </c>
      <c r="L52" s="400">
        <v>6</v>
      </c>
      <c r="M52" s="400">
        <v>6</v>
      </c>
      <c r="N52" s="400">
        <v>6</v>
      </c>
      <c r="O52" s="400" t="s">
        <v>293</v>
      </c>
      <c r="P52" s="400" t="s">
        <v>293</v>
      </c>
      <c r="Q52" s="400" t="s">
        <v>293</v>
      </c>
      <c r="R52" s="400" t="s">
        <v>293</v>
      </c>
      <c r="S52" s="400">
        <v>1</v>
      </c>
      <c r="T52" s="400">
        <v>3</v>
      </c>
      <c r="U52" s="400">
        <v>6</v>
      </c>
      <c r="V52" s="400">
        <v>6</v>
      </c>
      <c r="W52" s="400">
        <v>6</v>
      </c>
      <c r="X52" s="400">
        <v>6</v>
      </c>
      <c r="Y52" s="400">
        <v>6</v>
      </c>
      <c r="Z52" s="400">
        <v>6</v>
      </c>
      <c r="AA52" s="400">
        <v>6</v>
      </c>
      <c r="AB52" s="400">
        <v>6</v>
      </c>
      <c r="AC52" s="400">
        <v>6</v>
      </c>
      <c r="AD52" s="400">
        <v>0</v>
      </c>
      <c r="AE52" s="400">
        <v>6</v>
      </c>
      <c r="AF52" s="400">
        <v>6</v>
      </c>
      <c r="AG52" s="400">
        <v>6</v>
      </c>
      <c r="AH52" s="400">
        <v>6</v>
      </c>
      <c r="AI52" s="400">
        <v>6</v>
      </c>
      <c r="AJ52" s="400">
        <v>6</v>
      </c>
      <c r="AK52" s="400">
        <v>0</v>
      </c>
      <c r="AL52" s="401"/>
      <c r="AM52" s="400">
        <f t="shared" si="4"/>
        <v>5.0370370370370372</v>
      </c>
    </row>
    <row r="53" spans="1:39" s="396" customFormat="1" ht="58.5" customHeight="1">
      <c r="A53" s="397">
        <v>16</v>
      </c>
      <c r="B53" s="398" t="s">
        <v>281</v>
      </c>
      <c r="C53" s="399" t="s">
        <v>190</v>
      </c>
      <c r="D53" s="399"/>
      <c r="E53" s="399"/>
      <c r="F53" s="399"/>
      <c r="G53" s="400">
        <v>0</v>
      </c>
      <c r="H53" s="400">
        <v>0</v>
      </c>
      <c r="I53" s="400">
        <v>0</v>
      </c>
      <c r="J53" s="400">
        <v>0</v>
      </c>
      <c r="K53" s="400">
        <v>0</v>
      </c>
      <c r="L53" s="400">
        <v>0</v>
      </c>
      <c r="M53" s="400">
        <v>0</v>
      </c>
      <c r="N53" s="400">
        <v>0</v>
      </c>
      <c r="O53" s="400" t="s">
        <v>293</v>
      </c>
      <c r="P53" s="400" t="s">
        <v>293</v>
      </c>
      <c r="Q53" s="400" t="s">
        <v>293</v>
      </c>
      <c r="R53" s="400" t="s">
        <v>293</v>
      </c>
      <c r="S53" s="400">
        <v>0</v>
      </c>
      <c r="T53" s="400">
        <v>0</v>
      </c>
      <c r="U53" s="400">
        <v>0</v>
      </c>
      <c r="V53" s="400">
        <v>0</v>
      </c>
      <c r="W53" s="400">
        <v>0</v>
      </c>
      <c r="X53" s="400">
        <v>0</v>
      </c>
      <c r="Y53" s="400">
        <v>0</v>
      </c>
      <c r="Z53" s="400">
        <v>0</v>
      </c>
      <c r="AA53" s="400">
        <v>0</v>
      </c>
      <c r="AB53" s="400">
        <v>0</v>
      </c>
      <c r="AC53" s="400">
        <v>0</v>
      </c>
      <c r="AD53" s="400">
        <v>0</v>
      </c>
      <c r="AE53" s="400">
        <v>0</v>
      </c>
      <c r="AF53" s="400">
        <v>0</v>
      </c>
      <c r="AG53" s="400">
        <v>0</v>
      </c>
      <c r="AH53" s="400">
        <v>0</v>
      </c>
      <c r="AI53" s="400">
        <v>0</v>
      </c>
      <c r="AJ53" s="400">
        <v>0</v>
      </c>
      <c r="AK53" s="400">
        <v>0</v>
      </c>
      <c r="AL53" s="401"/>
      <c r="AM53" s="400">
        <f t="shared" si="4"/>
        <v>0</v>
      </c>
    </row>
    <row r="54" spans="1:39" s="396" customFormat="1" ht="58.5" customHeight="1">
      <c r="A54" s="397">
        <v>17</v>
      </c>
      <c r="B54" s="398" t="s">
        <v>282</v>
      </c>
      <c r="C54" s="399"/>
      <c r="D54" s="399"/>
      <c r="E54" s="399"/>
      <c r="F54" s="399"/>
      <c r="G54" s="400">
        <v>0</v>
      </c>
      <c r="H54" s="400">
        <v>0</v>
      </c>
      <c r="I54" s="400">
        <v>0</v>
      </c>
      <c r="J54" s="400">
        <v>0</v>
      </c>
      <c r="K54" s="400">
        <v>0</v>
      </c>
      <c r="L54" s="400">
        <v>0</v>
      </c>
      <c r="M54" s="400">
        <v>0</v>
      </c>
      <c r="N54" s="400">
        <v>0</v>
      </c>
      <c r="O54" s="400" t="s">
        <v>293</v>
      </c>
      <c r="P54" s="400" t="s">
        <v>293</v>
      </c>
      <c r="Q54" s="400" t="s">
        <v>293</v>
      </c>
      <c r="R54" s="400" t="s">
        <v>293</v>
      </c>
      <c r="S54" s="400">
        <v>0</v>
      </c>
      <c r="T54" s="400">
        <v>0</v>
      </c>
      <c r="U54" s="400">
        <v>0</v>
      </c>
      <c r="V54" s="400">
        <v>0</v>
      </c>
      <c r="W54" s="400">
        <v>0</v>
      </c>
      <c r="X54" s="400">
        <v>0</v>
      </c>
      <c r="Y54" s="400">
        <v>0</v>
      </c>
      <c r="Z54" s="400">
        <v>0</v>
      </c>
      <c r="AA54" s="400">
        <v>0</v>
      </c>
      <c r="AB54" s="400">
        <v>0</v>
      </c>
      <c r="AC54" s="400">
        <v>0</v>
      </c>
      <c r="AD54" s="400">
        <v>0</v>
      </c>
      <c r="AE54" s="400">
        <v>0</v>
      </c>
      <c r="AF54" s="400">
        <v>0</v>
      </c>
      <c r="AG54" s="400">
        <v>0</v>
      </c>
      <c r="AH54" s="400">
        <v>0</v>
      </c>
      <c r="AI54" s="400">
        <v>0</v>
      </c>
      <c r="AJ54" s="400">
        <v>0</v>
      </c>
      <c r="AK54" s="400">
        <v>0</v>
      </c>
      <c r="AL54" s="401"/>
      <c r="AM54" s="400">
        <f t="shared" si="4"/>
        <v>0</v>
      </c>
    </row>
    <row r="55" spans="1:39" s="396" customFormat="1" ht="58.5" customHeight="1">
      <c r="A55" s="397">
        <v>18</v>
      </c>
      <c r="B55" s="398" t="s">
        <v>283</v>
      </c>
      <c r="C55" s="399" t="s">
        <v>194</v>
      </c>
      <c r="D55" s="399"/>
      <c r="E55" s="399"/>
      <c r="F55" s="399"/>
      <c r="G55" s="400">
        <v>0</v>
      </c>
      <c r="H55" s="400">
        <v>0</v>
      </c>
      <c r="I55" s="400">
        <v>0</v>
      </c>
      <c r="J55" s="400">
        <v>0</v>
      </c>
      <c r="K55" s="400">
        <v>0</v>
      </c>
      <c r="L55" s="400">
        <v>0</v>
      </c>
      <c r="M55" s="400">
        <v>0</v>
      </c>
      <c r="N55" s="400">
        <v>0</v>
      </c>
      <c r="O55" s="400" t="s">
        <v>293</v>
      </c>
      <c r="P55" s="400" t="s">
        <v>293</v>
      </c>
      <c r="Q55" s="400" t="s">
        <v>293</v>
      </c>
      <c r="R55" s="400" t="s">
        <v>293</v>
      </c>
      <c r="S55" s="400">
        <v>0</v>
      </c>
      <c r="T55" s="400">
        <v>0</v>
      </c>
      <c r="U55" s="400">
        <v>0</v>
      </c>
      <c r="V55" s="400">
        <v>0</v>
      </c>
      <c r="W55" s="400">
        <v>0</v>
      </c>
      <c r="X55" s="400">
        <v>0</v>
      </c>
      <c r="Y55" s="400">
        <v>0</v>
      </c>
      <c r="Z55" s="400">
        <v>0</v>
      </c>
      <c r="AA55" s="400">
        <v>0</v>
      </c>
      <c r="AB55" s="400">
        <v>0</v>
      </c>
      <c r="AC55" s="400">
        <v>0</v>
      </c>
      <c r="AD55" s="400">
        <v>0</v>
      </c>
      <c r="AE55" s="400">
        <v>0</v>
      </c>
      <c r="AF55" s="400">
        <v>0</v>
      </c>
      <c r="AG55" s="400">
        <v>0</v>
      </c>
      <c r="AH55" s="400">
        <v>0</v>
      </c>
      <c r="AI55" s="400">
        <v>0</v>
      </c>
      <c r="AJ55" s="400">
        <v>0</v>
      </c>
      <c r="AK55" s="400">
        <v>1</v>
      </c>
      <c r="AL55" s="401"/>
      <c r="AM55" s="400">
        <f t="shared" si="4"/>
        <v>3.7037037037037035E-2</v>
      </c>
    </row>
    <row r="56" spans="1:39" s="396" customFormat="1" ht="58.5" customHeight="1">
      <c r="A56" s="397">
        <v>19</v>
      </c>
      <c r="B56" s="398" t="s">
        <v>55</v>
      </c>
      <c r="C56" s="399" t="s">
        <v>284</v>
      </c>
      <c r="D56" s="399"/>
      <c r="E56" s="399"/>
      <c r="F56" s="399"/>
      <c r="G56" s="400">
        <v>1</v>
      </c>
      <c r="H56" s="400">
        <v>1</v>
      </c>
      <c r="I56" s="400">
        <v>1</v>
      </c>
      <c r="J56" s="400">
        <v>1</v>
      </c>
      <c r="K56" s="400">
        <v>1</v>
      </c>
      <c r="L56" s="400">
        <v>1</v>
      </c>
      <c r="M56" s="400">
        <v>1</v>
      </c>
      <c r="N56" s="400">
        <v>1</v>
      </c>
      <c r="O56" s="400" t="s">
        <v>293</v>
      </c>
      <c r="P56" s="400" t="s">
        <v>293</v>
      </c>
      <c r="Q56" s="400" t="s">
        <v>293</v>
      </c>
      <c r="R56" s="400" t="s">
        <v>293</v>
      </c>
      <c r="S56" s="400">
        <v>0</v>
      </c>
      <c r="T56" s="400">
        <v>1</v>
      </c>
      <c r="U56" s="400">
        <v>1</v>
      </c>
      <c r="V56" s="400">
        <v>1</v>
      </c>
      <c r="W56" s="400">
        <v>1</v>
      </c>
      <c r="X56" s="400">
        <v>1</v>
      </c>
      <c r="Y56" s="400">
        <v>1</v>
      </c>
      <c r="Z56" s="400">
        <v>1</v>
      </c>
      <c r="AA56" s="400">
        <v>1</v>
      </c>
      <c r="AB56" s="400">
        <v>1</v>
      </c>
      <c r="AC56" s="400">
        <v>1</v>
      </c>
      <c r="AD56" s="400">
        <v>1</v>
      </c>
      <c r="AE56" s="400">
        <v>1</v>
      </c>
      <c r="AF56" s="400">
        <v>1</v>
      </c>
      <c r="AG56" s="400">
        <v>1</v>
      </c>
      <c r="AH56" s="400">
        <v>1</v>
      </c>
      <c r="AI56" s="400">
        <v>1</v>
      </c>
      <c r="AJ56" s="400">
        <v>1</v>
      </c>
      <c r="AK56" s="400">
        <v>0</v>
      </c>
      <c r="AL56" s="401"/>
      <c r="AM56" s="400">
        <f t="shared" si="4"/>
        <v>0.92592592592592593</v>
      </c>
    </row>
    <row r="57" spans="1:39" s="396" customFormat="1" ht="58.5" customHeight="1">
      <c r="A57" s="397">
        <v>20</v>
      </c>
      <c r="B57" s="398" t="s">
        <v>285</v>
      </c>
      <c r="C57" s="399" t="s">
        <v>197</v>
      </c>
      <c r="D57" s="399"/>
      <c r="E57" s="399"/>
      <c r="F57" s="399"/>
      <c r="G57" s="400">
        <v>0</v>
      </c>
      <c r="H57" s="400">
        <v>0</v>
      </c>
      <c r="I57" s="400">
        <v>0</v>
      </c>
      <c r="J57" s="400">
        <v>0</v>
      </c>
      <c r="K57" s="400">
        <v>0</v>
      </c>
      <c r="L57" s="400">
        <v>0</v>
      </c>
      <c r="M57" s="400">
        <v>0</v>
      </c>
      <c r="N57" s="400">
        <v>0</v>
      </c>
      <c r="O57" s="400" t="s">
        <v>293</v>
      </c>
      <c r="P57" s="400" t="s">
        <v>293</v>
      </c>
      <c r="Q57" s="400" t="s">
        <v>293</v>
      </c>
      <c r="R57" s="400" t="s">
        <v>293</v>
      </c>
      <c r="S57" s="400">
        <v>0</v>
      </c>
      <c r="T57" s="400">
        <v>0</v>
      </c>
      <c r="U57" s="400">
        <v>0</v>
      </c>
      <c r="V57" s="400">
        <v>0</v>
      </c>
      <c r="W57" s="400">
        <v>0</v>
      </c>
      <c r="X57" s="400">
        <v>0</v>
      </c>
      <c r="Y57" s="400">
        <v>0</v>
      </c>
      <c r="Z57" s="400">
        <v>0</v>
      </c>
      <c r="AA57" s="400">
        <v>0</v>
      </c>
      <c r="AB57" s="400">
        <v>0</v>
      </c>
      <c r="AC57" s="400">
        <v>0</v>
      </c>
      <c r="AD57" s="400">
        <v>0</v>
      </c>
      <c r="AE57" s="400">
        <v>0</v>
      </c>
      <c r="AF57" s="400">
        <v>0</v>
      </c>
      <c r="AG57" s="400">
        <v>0</v>
      </c>
      <c r="AH57" s="400">
        <v>0</v>
      </c>
      <c r="AI57" s="400">
        <v>0</v>
      </c>
      <c r="AJ57" s="400">
        <v>0</v>
      </c>
      <c r="AK57" s="400">
        <v>1</v>
      </c>
      <c r="AL57" s="401"/>
      <c r="AM57" s="400">
        <f t="shared" si="4"/>
        <v>3.7037037037037035E-2</v>
      </c>
    </row>
    <row r="58" spans="1:39" s="396" customFormat="1" ht="58.5" customHeight="1">
      <c r="A58" s="397">
        <v>21</v>
      </c>
      <c r="B58" s="398" t="s">
        <v>286</v>
      </c>
      <c r="C58" s="399" t="s">
        <v>217</v>
      </c>
      <c r="D58" s="399"/>
      <c r="E58" s="399"/>
      <c r="F58" s="399"/>
      <c r="G58" s="400">
        <v>8</v>
      </c>
      <c r="H58" s="400">
        <v>8</v>
      </c>
      <c r="I58" s="400">
        <v>8</v>
      </c>
      <c r="J58" s="400">
        <v>8</v>
      </c>
      <c r="K58" s="400">
        <v>10</v>
      </c>
      <c r="L58" s="400">
        <v>10</v>
      </c>
      <c r="M58" s="400">
        <v>10</v>
      </c>
      <c r="N58" s="400">
        <v>10</v>
      </c>
      <c r="O58" s="400" t="s">
        <v>293</v>
      </c>
      <c r="P58" s="400" t="s">
        <v>293</v>
      </c>
      <c r="Q58" s="400" t="s">
        <v>293</v>
      </c>
      <c r="R58" s="400" t="s">
        <v>293</v>
      </c>
      <c r="S58" s="400">
        <v>0</v>
      </c>
      <c r="T58" s="400">
        <v>2</v>
      </c>
      <c r="U58" s="400">
        <v>10</v>
      </c>
      <c r="V58" s="400">
        <v>10</v>
      </c>
      <c r="W58" s="400">
        <v>10</v>
      </c>
      <c r="X58" s="400">
        <v>10</v>
      </c>
      <c r="Y58" s="400">
        <v>10</v>
      </c>
      <c r="Z58" s="400">
        <v>10</v>
      </c>
      <c r="AA58" s="400">
        <v>10</v>
      </c>
      <c r="AB58" s="400">
        <v>10</v>
      </c>
      <c r="AC58" s="400">
        <v>10</v>
      </c>
      <c r="AD58" s="400">
        <v>2</v>
      </c>
      <c r="AE58" s="400">
        <v>10</v>
      </c>
      <c r="AF58" s="400">
        <v>10</v>
      </c>
      <c r="AG58" s="400">
        <v>10</v>
      </c>
      <c r="AH58" s="400">
        <v>10</v>
      </c>
      <c r="AI58" s="400">
        <v>10</v>
      </c>
      <c r="AJ58" s="400">
        <v>10</v>
      </c>
      <c r="AK58" s="400">
        <v>0</v>
      </c>
      <c r="AL58" s="401"/>
      <c r="AM58" s="400">
        <f t="shared" si="4"/>
        <v>8.3703703703703702</v>
      </c>
    </row>
    <row r="59" spans="1:39" s="396" customFormat="1" ht="58.5" customHeight="1">
      <c r="A59" s="397">
        <v>22</v>
      </c>
      <c r="B59" s="398" t="s">
        <v>287</v>
      </c>
      <c r="C59" s="399" t="s">
        <v>219</v>
      </c>
      <c r="D59" s="399"/>
      <c r="E59" s="399"/>
      <c r="F59" s="399"/>
      <c r="G59" s="400">
        <v>0</v>
      </c>
      <c r="H59" s="400">
        <v>0</v>
      </c>
      <c r="I59" s="400">
        <v>0</v>
      </c>
      <c r="J59" s="400">
        <v>0</v>
      </c>
      <c r="K59" s="400">
        <v>0</v>
      </c>
      <c r="L59" s="400">
        <v>0</v>
      </c>
      <c r="M59" s="400">
        <v>0</v>
      </c>
      <c r="N59" s="400">
        <v>0</v>
      </c>
      <c r="O59" s="400" t="s">
        <v>293</v>
      </c>
      <c r="P59" s="400" t="s">
        <v>293</v>
      </c>
      <c r="Q59" s="400" t="s">
        <v>293</v>
      </c>
      <c r="R59" s="400" t="s">
        <v>293</v>
      </c>
      <c r="S59" s="400">
        <v>0</v>
      </c>
      <c r="T59" s="400">
        <v>0</v>
      </c>
      <c r="U59" s="400">
        <v>0</v>
      </c>
      <c r="V59" s="400">
        <v>0</v>
      </c>
      <c r="W59" s="400">
        <v>0</v>
      </c>
      <c r="X59" s="400">
        <v>0</v>
      </c>
      <c r="Y59" s="400">
        <v>0</v>
      </c>
      <c r="Z59" s="400">
        <v>0</v>
      </c>
      <c r="AA59" s="400">
        <v>0</v>
      </c>
      <c r="AB59" s="400">
        <v>0</v>
      </c>
      <c r="AC59" s="400">
        <v>0</v>
      </c>
      <c r="AD59" s="400">
        <v>0</v>
      </c>
      <c r="AE59" s="400">
        <v>0</v>
      </c>
      <c r="AF59" s="400">
        <v>0</v>
      </c>
      <c r="AG59" s="400">
        <v>0</v>
      </c>
      <c r="AH59" s="400">
        <v>0</v>
      </c>
      <c r="AI59" s="400">
        <v>0</v>
      </c>
      <c r="AJ59" s="400">
        <v>0</v>
      </c>
      <c r="AK59" s="400">
        <v>0</v>
      </c>
      <c r="AL59" s="401"/>
      <c r="AM59" s="400">
        <f t="shared" si="4"/>
        <v>0</v>
      </c>
    </row>
    <row r="60" spans="1:39" s="396" customFormat="1" ht="58.5" customHeight="1">
      <c r="A60" s="397">
        <v>23</v>
      </c>
      <c r="B60" s="398" t="s">
        <v>288</v>
      </c>
      <c r="C60" s="399" t="s">
        <v>289</v>
      </c>
      <c r="D60" s="399"/>
      <c r="E60" s="399"/>
      <c r="F60" s="399"/>
      <c r="G60" s="400">
        <v>0</v>
      </c>
      <c r="H60" s="400">
        <v>0</v>
      </c>
      <c r="I60" s="400">
        <v>0</v>
      </c>
      <c r="J60" s="400">
        <v>0</v>
      </c>
      <c r="K60" s="400">
        <v>0</v>
      </c>
      <c r="L60" s="400">
        <v>0</v>
      </c>
      <c r="M60" s="400">
        <v>0</v>
      </c>
      <c r="N60" s="400">
        <v>0</v>
      </c>
      <c r="O60" s="400" t="s">
        <v>293</v>
      </c>
      <c r="P60" s="400" t="s">
        <v>293</v>
      </c>
      <c r="Q60" s="400" t="s">
        <v>293</v>
      </c>
      <c r="R60" s="400" t="s">
        <v>293</v>
      </c>
      <c r="S60" s="400">
        <v>0</v>
      </c>
      <c r="T60" s="400">
        <v>0</v>
      </c>
      <c r="U60" s="400">
        <v>0</v>
      </c>
      <c r="V60" s="400">
        <v>0</v>
      </c>
      <c r="W60" s="400">
        <v>0</v>
      </c>
      <c r="X60" s="400">
        <v>0</v>
      </c>
      <c r="Y60" s="400">
        <v>0</v>
      </c>
      <c r="Z60" s="400">
        <v>0</v>
      </c>
      <c r="AA60" s="400">
        <v>0</v>
      </c>
      <c r="AB60" s="400">
        <v>0</v>
      </c>
      <c r="AC60" s="400">
        <v>0</v>
      </c>
      <c r="AD60" s="400">
        <v>0</v>
      </c>
      <c r="AE60" s="400">
        <v>0</v>
      </c>
      <c r="AF60" s="400">
        <v>0</v>
      </c>
      <c r="AG60" s="400">
        <v>0</v>
      </c>
      <c r="AH60" s="400">
        <v>0</v>
      </c>
      <c r="AI60" s="400">
        <v>0</v>
      </c>
      <c r="AJ60" s="400">
        <v>0</v>
      </c>
      <c r="AK60" s="400">
        <v>0</v>
      </c>
      <c r="AL60" s="401"/>
      <c r="AM60" s="400">
        <f t="shared" si="4"/>
        <v>0</v>
      </c>
    </row>
    <row r="61" spans="1:39" s="396" customFormat="1" ht="58.5" customHeight="1">
      <c r="A61" s="397">
        <v>24</v>
      </c>
      <c r="B61" s="398" t="s">
        <v>290</v>
      </c>
      <c r="C61" s="399" t="s">
        <v>231</v>
      </c>
      <c r="D61" s="399"/>
      <c r="E61" s="399"/>
      <c r="F61" s="399"/>
      <c r="G61" s="400">
        <v>0</v>
      </c>
      <c r="H61" s="400">
        <v>0</v>
      </c>
      <c r="I61" s="400">
        <v>0</v>
      </c>
      <c r="J61" s="400">
        <v>0</v>
      </c>
      <c r="K61" s="400">
        <v>0</v>
      </c>
      <c r="L61" s="400">
        <v>0</v>
      </c>
      <c r="M61" s="400">
        <v>0</v>
      </c>
      <c r="N61" s="400">
        <v>0</v>
      </c>
      <c r="O61" s="400" t="s">
        <v>293</v>
      </c>
      <c r="P61" s="400" t="s">
        <v>293</v>
      </c>
      <c r="Q61" s="400" t="s">
        <v>293</v>
      </c>
      <c r="R61" s="400" t="s">
        <v>293</v>
      </c>
      <c r="S61" s="400">
        <v>0</v>
      </c>
      <c r="T61" s="400">
        <v>0</v>
      </c>
      <c r="U61" s="400">
        <v>0</v>
      </c>
      <c r="V61" s="400">
        <v>0</v>
      </c>
      <c r="W61" s="400">
        <v>0</v>
      </c>
      <c r="X61" s="400">
        <v>0</v>
      </c>
      <c r="Y61" s="400">
        <v>0</v>
      </c>
      <c r="Z61" s="400">
        <v>0</v>
      </c>
      <c r="AA61" s="400">
        <v>0</v>
      </c>
      <c r="AB61" s="400">
        <v>0</v>
      </c>
      <c r="AC61" s="400">
        <v>0</v>
      </c>
      <c r="AD61" s="400">
        <v>0</v>
      </c>
      <c r="AE61" s="400">
        <v>0</v>
      </c>
      <c r="AF61" s="400">
        <v>0</v>
      </c>
      <c r="AG61" s="400">
        <v>0</v>
      </c>
      <c r="AH61" s="400">
        <v>0</v>
      </c>
      <c r="AI61" s="400">
        <v>0</v>
      </c>
      <c r="AJ61" s="400">
        <v>0</v>
      </c>
      <c r="AK61" s="400">
        <v>0</v>
      </c>
      <c r="AL61" s="401"/>
      <c r="AM61" s="400">
        <f t="shared" si="4"/>
        <v>0</v>
      </c>
    </row>
    <row r="62" spans="1:39" s="396" customFormat="1" ht="58.5" customHeight="1">
      <c r="A62" s="397">
        <v>25</v>
      </c>
      <c r="B62" s="398" t="s">
        <v>291</v>
      </c>
      <c r="C62" s="399" t="s">
        <v>87</v>
      </c>
      <c r="D62" s="399"/>
      <c r="E62" s="399"/>
      <c r="F62" s="399"/>
      <c r="G62" s="400">
        <v>0</v>
      </c>
      <c r="H62" s="400">
        <v>0</v>
      </c>
      <c r="I62" s="400">
        <v>0</v>
      </c>
      <c r="J62" s="400">
        <v>0</v>
      </c>
      <c r="K62" s="400">
        <v>0</v>
      </c>
      <c r="L62" s="400">
        <v>0</v>
      </c>
      <c r="M62" s="400">
        <v>0</v>
      </c>
      <c r="N62" s="400">
        <v>0</v>
      </c>
      <c r="O62" s="400" t="s">
        <v>293</v>
      </c>
      <c r="P62" s="400" t="s">
        <v>293</v>
      </c>
      <c r="Q62" s="400" t="s">
        <v>293</v>
      </c>
      <c r="R62" s="400" t="s">
        <v>293</v>
      </c>
      <c r="S62" s="400">
        <v>0</v>
      </c>
      <c r="T62" s="400">
        <v>0</v>
      </c>
      <c r="U62" s="400">
        <v>0</v>
      </c>
      <c r="V62" s="400">
        <v>0</v>
      </c>
      <c r="W62" s="400">
        <v>0</v>
      </c>
      <c r="X62" s="400">
        <v>0</v>
      </c>
      <c r="Y62" s="400">
        <v>0</v>
      </c>
      <c r="Z62" s="400">
        <v>0</v>
      </c>
      <c r="AA62" s="400">
        <v>0</v>
      </c>
      <c r="AB62" s="400">
        <v>0</v>
      </c>
      <c r="AC62" s="400">
        <v>0</v>
      </c>
      <c r="AD62" s="400">
        <v>0</v>
      </c>
      <c r="AE62" s="400">
        <v>0</v>
      </c>
      <c r="AF62" s="400">
        <v>0</v>
      </c>
      <c r="AG62" s="400">
        <v>0</v>
      </c>
      <c r="AH62" s="400">
        <v>0</v>
      </c>
      <c r="AI62" s="400">
        <v>0</v>
      </c>
      <c r="AJ62" s="400">
        <v>0</v>
      </c>
      <c r="AK62" s="400">
        <v>0</v>
      </c>
      <c r="AL62" s="401"/>
      <c r="AM62" s="400">
        <f t="shared" si="4"/>
        <v>0</v>
      </c>
    </row>
    <row r="63" spans="1:39" s="409" customFormat="1" ht="63.75" customHeight="1">
      <c r="A63" s="404"/>
      <c r="B63" s="405"/>
      <c r="C63" s="406"/>
      <c r="D63" s="406"/>
      <c r="E63" s="406"/>
      <c r="F63" s="407" t="str">
        <f>CONCATENATE("TOTAL"," ","For"," ",B37)</f>
        <v>TOTAL For SECTION-D</v>
      </c>
      <c r="G63" s="408">
        <f>SUBTOTAL(109,G38:G62)</f>
        <v>373</v>
      </c>
      <c r="H63" s="408">
        <f>SUBTOTAL(109,H38:H62)</f>
        <v>373</v>
      </c>
      <c r="I63" s="408">
        <f t="shared" ref="I63:AK63" si="5">SUBTOTAL(109,I38:I62)</f>
        <v>40</v>
      </c>
      <c r="J63" s="408">
        <f t="shared" si="5"/>
        <v>373</v>
      </c>
      <c r="K63" s="408">
        <f t="shared" si="5"/>
        <v>375</v>
      </c>
      <c r="L63" s="408">
        <f t="shared" si="5"/>
        <v>375</v>
      </c>
      <c r="M63" s="408">
        <f t="shared" si="5"/>
        <v>375</v>
      </c>
      <c r="N63" s="408">
        <f t="shared" si="5"/>
        <v>375</v>
      </c>
      <c r="O63" s="408">
        <f>SUBTOTAL(109,O38:O62)</f>
        <v>0</v>
      </c>
      <c r="P63" s="408">
        <f t="shared" si="5"/>
        <v>0</v>
      </c>
      <c r="Q63" s="408">
        <f t="shared" si="5"/>
        <v>0</v>
      </c>
      <c r="R63" s="408">
        <f t="shared" si="5"/>
        <v>0</v>
      </c>
      <c r="S63" s="408">
        <f t="shared" si="5"/>
        <v>63</v>
      </c>
      <c r="T63" s="408">
        <f t="shared" si="5"/>
        <v>221</v>
      </c>
      <c r="U63" s="408">
        <f t="shared" si="5"/>
        <v>375</v>
      </c>
      <c r="V63" s="408">
        <f t="shared" si="5"/>
        <v>375</v>
      </c>
      <c r="W63" s="408">
        <f t="shared" si="5"/>
        <v>375</v>
      </c>
      <c r="X63" s="408">
        <f t="shared" si="5"/>
        <v>375</v>
      </c>
      <c r="Y63" s="408">
        <f t="shared" si="5"/>
        <v>375</v>
      </c>
      <c r="Z63" s="408">
        <f t="shared" si="5"/>
        <v>375</v>
      </c>
      <c r="AA63" s="408">
        <f t="shared" si="5"/>
        <v>375</v>
      </c>
      <c r="AB63" s="408">
        <f t="shared" si="5"/>
        <v>375</v>
      </c>
      <c r="AC63" s="408">
        <f t="shared" si="5"/>
        <v>375</v>
      </c>
      <c r="AD63" s="408">
        <f t="shared" si="5"/>
        <v>15</v>
      </c>
      <c r="AE63" s="408">
        <f t="shared" si="5"/>
        <v>375</v>
      </c>
      <c r="AF63" s="408">
        <f t="shared" si="5"/>
        <v>375</v>
      </c>
      <c r="AG63" s="408">
        <f t="shared" si="5"/>
        <v>375</v>
      </c>
      <c r="AH63" s="408">
        <f t="shared" si="5"/>
        <v>375</v>
      </c>
      <c r="AI63" s="408">
        <f t="shared" si="5"/>
        <v>375</v>
      </c>
      <c r="AJ63" s="408">
        <f t="shared" si="5"/>
        <v>375</v>
      </c>
      <c r="AK63" s="408">
        <f t="shared" si="5"/>
        <v>12</v>
      </c>
      <c r="AL63" s="408"/>
      <c r="AM63" s="400"/>
    </row>
    <row r="64" spans="1:39" s="409" customFormat="1" ht="82.5" customHeight="1">
      <c r="A64" s="404"/>
      <c r="B64" s="405"/>
      <c r="C64" s="406"/>
      <c r="D64" s="406"/>
      <c r="E64" s="406"/>
      <c r="F64" s="407" t="s">
        <v>292</v>
      </c>
      <c r="G64" s="408">
        <f>SUBTOTAL(109,G11:G63)</f>
        <v>502</v>
      </c>
      <c r="H64" s="408">
        <f t="shared" ref="H64:AK64" si="6">SUBTOTAL(109,H11:H63)</f>
        <v>502</v>
      </c>
      <c r="I64" s="408">
        <f t="shared" si="6"/>
        <v>58</v>
      </c>
      <c r="J64" s="408">
        <f t="shared" si="6"/>
        <v>502</v>
      </c>
      <c r="K64" s="408">
        <f t="shared" si="6"/>
        <v>488</v>
      </c>
      <c r="L64" s="408">
        <f t="shared" si="6"/>
        <v>493</v>
      </c>
      <c r="M64" s="408">
        <f t="shared" si="6"/>
        <v>494</v>
      </c>
      <c r="N64" s="408">
        <f t="shared" si="6"/>
        <v>492</v>
      </c>
      <c r="O64" s="408">
        <f t="shared" si="6"/>
        <v>9</v>
      </c>
      <c r="P64" s="408">
        <f t="shared" si="6"/>
        <v>0</v>
      </c>
      <c r="Q64" s="408">
        <f t="shared" si="6"/>
        <v>0</v>
      </c>
      <c r="R64" s="408">
        <f t="shared" si="6"/>
        <v>0</v>
      </c>
      <c r="S64" s="408">
        <f t="shared" si="6"/>
        <v>77</v>
      </c>
      <c r="T64" s="408">
        <f t="shared" si="6"/>
        <v>306</v>
      </c>
      <c r="U64" s="408">
        <f t="shared" si="6"/>
        <v>460</v>
      </c>
      <c r="V64" s="408">
        <f t="shared" si="6"/>
        <v>458</v>
      </c>
      <c r="W64" s="408">
        <f t="shared" si="6"/>
        <v>389</v>
      </c>
      <c r="X64" s="408">
        <f t="shared" si="6"/>
        <v>470</v>
      </c>
      <c r="Y64" s="408">
        <f t="shared" si="6"/>
        <v>466</v>
      </c>
      <c r="Z64" s="408">
        <f t="shared" si="6"/>
        <v>462</v>
      </c>
      <c r="AA64" s="408">
        <f t="shared" si="6"/>
        <v>462</v>
      </c>
      <c r="AB64" s="408">
        <f t="shared" si="6"/>
        <v>462</v>
      </c>
      <c r="AC64" s="408">
        <f t="shared" si="6"/>
        <v>462</v>
      </c>
      <c r="AD64" s="408">
        <f t="shared" si="6"/>
        <v>31</v>
      </c>
      <c r="AE64" s="408">
        <f t="shared" si="6"/>
        <v>463</v>
      </c>
      <c r="AF64" s="408">
        <f t="shared" si="6"/>
        <v>463</v>
      </c>
      <c r="AG64" s="408">
        <f t="shared" si="6"/>
        <v>434</v>
      </c>
      <c r="AH64" s="408">
        <f t="shared" si="6"/>
        <v>413</v>
      </c>
      <c r="AI64" s="408">
        <f t="shared" si="6"/>
        <v>405</v>
      </c>
      <c r="AJ64" s="408">
        <f t="shared" si="6"/>
        <v>397</v>
      </c>
      <c r="AK64" s="408">
        <f t="shared" si="6"/>
        <v>36</v>
      </c>
      <c r="AL64" s="408"/>
      <c r="AM64" s="400"/>
    </row>
    <row r="65" spans="1:39" s="165" customFormat="1" ht="45" customHeight="1">
      <c r="A65" s="183"/>
      <c r="B65" s="198"/>
      <c r="C65" s="182"/>
      <c r="D65" s="182"/>
      <c r="E65" s="182"/>
      <c r="F65" s="199"/>
      <c r="G65" s="200"/>
      <c r="H65" s="370"/>
      <c r="I65" s="370"/>
      <c r="J65" s="370"/>
      <c r="K65" s="370"/>
      <c r="L65" s="370"/>
      <c r="M65" s="370"/>
      <c r="N65" s="370"/>
      <c r="O65" s="370"/>
      <c r="P65" s="370"/>
      <c r="Q65" s="370"/>
      <c r="R65" s="370"/>
      <c r="S65" s="370"/>
      <c r="T65" s="370"/>
      <c r="U65" s="370"/>
      <c r="V65" s="370"/>
      <c r="W65" s="370"/>
      <c r="X65" s="370"/>
      <c r="Y65" s="370"/>
      <c r="Z65" s="370"/>
      <c r="AA65" s="370"/>
      <c r="AB65" s="370"/>
      <c r="AC65" s="370"/>
      <c r="AD65" s="370"/>
      <c r="AE65" s="370"/>
      <c r="AF65" s="370"/>
      <c r="AG65" s="370"/>
      <c r="AH65" s="370"/>
      <c r="AI65" s="370"/>
      <c r="AJ65" s="370"/>
      <c r="AK65" s="370"/>
      <c r="AL65" s="201"/>
      <c r="AM65" s="201"/>
    </row>
    <row r="66" spans="1:39" s="165" customFormat="1" ht="45" customHeight="1">
      <c r="A66" s="183"/>
      <c r="B66" s="410"/>
      <c r="C66" s="182"/>
      <c r="D66" s="182"/>
      <c r="E66" s="182"/>
      <c r="F66" s="182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</row>
    <row r="67" spans="1:39" s="165" customFormat="1" ht="45" customHeight="1">
      <c r="A67" s="183"/>
      <c r="B67" s="410"/>
      <c r="C67" s="182"/>
      <c r="D67" s="182"/>
      <c r="E67" s="182"/>
      <c r="F67" s="182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</row>
    <row r="68" spans="1:39" s="165" customFormat="1" ht="45" customHeight="1">
      <c r="A68" s="183"/>
      <c r="B68" s="410"/>
      <c r="C68" s="182"/>
      <c r="D68" s="182"/>
      <c r="E68" s="182"/>
      <c r="F68" s="182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203"/>
      <c r="AM68" s="203"/>
    </row>
    <row r="69" spans="1:39" s="165" customFormat="1" ht="45" customHeight="1">
      <c r="A69" s="183"/>
      <c r="B69" s="410"/>
      <c r="C69" s="182"/>
      <c r="D69" s="182"/>
      <c r="E69" s="182"/>
      <c r="F69" s="182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</row>
    <row r="70" spans="1:39" s="165" customFormat="1" ht="45" customHeight="1">
      <c r="A70" s="183"/>
      <c r="B70" s="410"/>
      <c r="C70" s="182"/>
      <c r="D70" s="182"/>
      <c r="E70" s="182"/>
      <c r="F70" s="182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203"/>
      <c r="AA70" s="203"/>
      <c r="AB70" s="203"/>
      <c r="AC70" s="203"/>
      <c r="AD70" s="203"/>
      <c r="AE70" s="203"/>
      <c r="AF70" s="203"/>
      <c r="AG70" s="203"/>
      <c r="AH70" s="203"/>
      <c r="AI70" s="203"/>
      <c r="AJ70" s="203"/>
      <c r="AK70" s="203"/>
      <c r="AL70" s="203"/>
      <c r="AM70" s="203"/>
    </row>
    <row r="71" spans="1:39" s="165" customFormat="1" ht="45" customHeight="1">
      <c r="A71" s="183"/>
      <c r="B71" s="410"/>
      <c r="C71" s="182"/>
      <c r="D71" s="182"/>
      <c r="E71" s="182"/>
      <c r="F71" s="182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3"/>
      <c r="AH71" s="203"/>
      <c r="AI71" s="203"/>
      <c r="AJ71" s="203"/>
      <c r="AK71" s="203"/>
      <c r="AL71" s="203"/>
      <c r="AM71" s="203"/>
    </row>
    <row r="72" spans="1:39" s="165" customFormat="1" ht="45" customHeight="1">
      <c r="A72" s="183"/>
      <c r="B72" s="410"/>
      <c r="C72" s="182"/>
      <c r="D72" s="182"/>
      <c r="E72" s="182"/>
      <c r="F72" s="182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203"/>
      <c r="AB72" s="203"/>
      <c r="AC72" s="203"/>
      <c r="AD72" s="203"/>
      <c r="AE72" s="203"/>
      <c r="AF72" s="203"/>
      <c r="AG72" s="203"/>
      <c r="AH72" s="203"/>
      <c r="AI72" s="203"/>
      <c r="AJ72" s="203"/>
      <c r="AK72" s="203"/>
      <c r="AL72" s="203"/>
      <c r="AM72" s="203"/>
    </row>
    <row r="73" spans="1:39" s="165" customFormat="1" ht="45" customHeight="1">
      <c r="A73" s="183"/>
      <c r="B73" s="410"/>
      <c r="C73" s="182"/>
      <c r="D73" s="182"/>
      <c r="E73" s="182"/>
      <c r="F73" s="182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3"/>
      <c r="AH73" s="203"/>
      <c r="AI73" s="203"/>
      <c r="AJ73" s="203"/>
      <c r="AK73" s="203"/>
      <c r="AL73" s="203"/>
      <c r="AM73" s="203"/>
    </row>
    <row r="74" spans="1:39" s="165" customFormat="1" ht="45" customHeight="1">
      <c r="A74" s="183"/>
      <c r="B74" s="410"/>
      <c r="C74" s="182"/>
      <c r="D74" s="182"/>
      <c r="E74" s="182"/>
      <c r="F74" s="182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</row>
    <row r="75" spans="1:39" s="165" customFormat="1" ht="45" customHeight="1">
      <c r="A75" s="183"/>
      <c r="B75" s="410"/>
      <c r="C75" s="182"/>
      <c r="D75" s="182"/>
      <c r="E75" s="182"/>
      <c r="F75" s="182"/>
      <c r="G75" s="203"/>
      <c r="H75" s="203"/>
      <c r="I75" s="203"/>
      <c r="J75" s="203"/>
      <c r="K75" s="203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</row>
    <row r="76" spans="1:39" s="165" customFormat="1" ht="45" customHeight="1">
      <c r="A76" s="183"/>
      <c r="B76" s="410"/>
      <c r="C76" s="182"/>
      <c r="D76" s="182"/>
      <c r="E76" s="182"/>
      <c r="F76" s="182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</row>
    <row r="77" spans="1:39" s="165" customFormat="1" ht="45" customHeight="1">
      <c r="A77" s="183"/>
      <c r="B77" s="410"/>
      <c r="C77" s="182"/>
      <c r="D77" s="182"/>
      <c r="E77" s="182"/>
      <c r="F77" s="182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</row>
    <row r="78" spans="1:39" s="165" customFormat="1" ht="45" customHeight="1">
      <c r="A78" s="183"/>
      <c r="B78" s="410"/>
      <c r="C78" s="182"/>
      <c r="D78" s="182"/>
      <c r="E78" s="182"/>
      <c r="F78" s="182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</row>
    <row r="79" spans="1:39" s="165" customFormat="1" ht="45" customHeight="1">
      <c r="A79" s="183"/>
      <c r="B79" s="410"/>
      <c r="C79" s="182"/>
      <c r="D79" s="182"/>
      <c r="E79" s="182"/>
      <c r="F79" s="182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</row>
    <row r="80" spans="1:39" s="165" customFormat="1" ht="45" customHeight="1">
      <c r="A80" s="183"/>
      <c r="B80" s="410"/>
      <c r="C80" s="182"/>
      <c r="D80" s="182"/>
      <c r="E80" s="182"/>
      <c r="F80" s="182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</row>
    <row r="81" spans="1:39" s="165" customFormat="1" ht="45" customHeight="1">
      <c r="A81" s="183"/>
      <c r="B81" s="410"/>
      <c r="C81" s="182"/>
      <c r="D81" s="182"/>
      <c r="E81" s="182"/>
      <c r="F81" s="182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</row>
    <row r="82" spans="1:39" s="165" customFormat="1" ht="45" customHeight="1">
      <c r="A82" s="183"/>
      <c r="B82" s="410"/>
      <c r="C82" s="182"/>
      <c r="D82" s="182"/>
      <c r="E82" s="182"/>
      <c r="F82" s="182"/>
      <c r="G82" s="203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203"/>
      <c r="AM82" s="203"/>
    </row>
    <row r="83" spans="1:39" s="165" customFormat="1" ht="45" customHeight="1">
      <c r="A83" s="183"/>
      <c r="B83" s="410"/>
      <c r="C83" s="182"/>
      <c r="D83" s="182"/>
      <c r="E83" s="182"/>
      <c r="F83" s="182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</row>
    <row r="84" spans="1:39" s="165" customFormat="1" ht="45" customHeight="1">
      <c r="A84" s="183"/>
      <c r="B84" s="410"/>
      <c r="C84" s="182"/>
      <c r="D84" s="182"/>
      <c r="E84" s="182"/>
      <c r="F84" s="182"/>
      <c r="G84" s="203"/>
      <c r="H84" s="203"/>
      <c r="I84" s="203"/>
      <c r="J84" s="203"/>
      <c r="K84" s="203"/>
      <c r="L84" s="203"/>
      <c r="M84" s="203"/>
      <c r="N84" s="203"/>
      <c r="O84" s="203"/>
      <c r="P84" s="203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/>
      <c r="AM84" s="203"/>
    </row>
    <row r="85" spans="1:39" s="165" customFormat="1" ht="45" customHeight="1">
      <c r="A85" s="183"/>
      <c r="B85" s="410"/>
      <c r="C85" s="182"/>
      <c r="D85" s="182"/>
      <c r="E85" s="182"/>
      <c r="F85" s="182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</row>
    <row r="86" spans="1:39" s="165" customFormat="1" ht="45" customHeight="1">
      <c r="A86" s="183"/>
      <c r="B86" s="410"/>
      <c r="C86" s="182"/>
      <c r="D86" s="182"/>
      <c r="E86" s="182"/>
      <c r="F86" s="182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/>
      <c r="AM86" s="203"/>
    </row>
    <row r="87" spans="1:39" s="165" customFormat="1" ht="45" customHeight="1">
      <c r="A87" s="183"/>
      <c r="B87" s="410"/>
      <c r="C87" s="182"/>
      <c r="D87" s="182"/>
      <c r="E87" s="182"/>
      <c r="F87" s="182"/>
      <c r="G87" s="203"/>
      <c r="H87" s="203"/>
      <c r="I87" s="203"/>
      <c r="J87" s="203"/>
      <c r="K87" s="203"/>
      <c r="L87" s="203"/>
      <c r="M87" s="203"/>
      <c r="N87" s="203"/>
      <c r="O87" s="203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203"/>
      <c r="AM87" s="203"/>
    </row>
    <row r="88" spans="1:39" s="165" customFormat="1" ht="45" customHeight="1">
      <c r="A88" s="183"/>
      <c r="B88" s="410"/>
      <c r="C88" s="182"/>
      <c r="D88" s="182"/>
      <c r="E88" s="182"/>
      <c r="F88" s="182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K88" s="203"/>
      <c r="AL88" s="203"/>
      <c r="AM88" s="203"/>
    </row>
    <row r="89" spans="1:39" s="165" customFormat="1" ht="45" customHeight="1">
      <c r="A89" s="183"/>
      <c r="B89" s="410"/>
      <c r="C89" s="182"/>
      <c r="D89" s="182"/>
      <c r="E89" s="182"/>
      <c r="F89" s="182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</row>
    <row r="90" spans="1:39" s="165" customFormat="1" ht="45" customHeight="1">
      <c r="A90" s="183"/>
      <c r="B90" s="410"/>
      <c r="C90" s="182"/>
      <c r="D90" s="182"/>
      <c r="E90" s="182"/>
      <c r="F90" s="182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</row>
    <row r="91" spans="1:39" s="165" customFormat="1" ht="45" customHeight="1">
      <c r="A91" s="183"/>
      <c r="B91" s="410"/>
      <c r="C91" s="182"/>
      <c r="D91" s="182"/>
      <c r="E91" s="182"/>
      <c r="F91" s="182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</row>
    <row r="92" spans="1:39" s="165" customFormat="1" ht="45" customHeight="1">
      <c r="A92" s="183"/>
      <c r="B92" s="410"/>
      <c r="C92" s="182"/>
      <c r="D92" s="182"/>
      <c r="E92" s="182"/>
      <c r="F92" s="182"/>
      <c r="G92" s="203"/>
      <c r="H92" s="203"/>
      <c r="I92" s="203"/>
      <c r="J92" s="203"/>
      <c r="K92" s="203"/>
      <c r="L92" s="203"/>
      <c r="M92" s="203"/>
      <c r="N92" s="203"/>
      <c r="O92" s="203"/>
      <c r="P92" s="203"/>
      <c r="Q92" s="203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</row>
    <row r="93" spans="1:39" s="165" customFormat="1" ht="45" customHeight="1">
      <c r="A93" s="183"/>
      <c r="B93" s="410"/>
      <c r="C93" s="182"/>
      <c r="D93" s="182"/>
      <c r="E93" s="182"/>
      <c r="F93" s="182"/>
      <c r="G93" s="203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</row>
    <row r="94" spans="1:39" s="165" customFormat="1" ht="45" customHeight="1">
      <c r="A94" s="183"/>
      <c r="B94" s="410"/>
      <c r="C94" s="182"/>
      <c r="D94" s="182"/>
      <c r="E94" s="182"/>
      <c r="F94" s="182"/>
      <c r="G94" s="203"/>
      <c r="H94" s="203"/>
      <c r="I94" s="203"/>
      <c r="J94" s="203"/>
      <c r="K94" s="203"/>
      <c r="L94" s="203"/>
      <c r="M94" s="203"/>
      <c r="N94" s="203"/>
      <c r="O94" s="203"/>
      <c r="P94" s="203"/>
      <c r="Q94" s="203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</row>
    <row r="95" spans="1:39" s="165" customFormat="1" ht="45" customHeight="1">
      <c r="A95" s="183"/>
      <c r="B95" s="410"/>
      <c r="C95" s="182"/>
      <c r="D95" s="182"/>
      <c r="E95" s="182"/>
      <c r="F95" s="182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</row>
    <row r="96" spans="1:39" s="165" customFormat="1" ht="45" customHeight="1">
      <c r="A96" s="183"/>
      <c r="B96" s="410"/>
      <c r="C96" s="182"/>
      <c r="D96" s="182"/>
      <c r="E96" s="182"/>
      <c r="F96" s="182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203"/>
      <c r="AA96" s="203"/>
      <c r="AB96" s="203"/>
      <c r="AC96" s="203"/>
      <c r="AD96" s="203"/>
      <c r="AE96" s="203"/>
      <c r="AF96" s="203"/>
      <c r="AG96" s="203"/>
      <c r="AH96" s="203"/>
      <c r="AI96" s="203"/>
      <c r="AJ96" s="203"/>
      <c r="AK96" s="203"/>
      <c r="AL96" s="203"/>
      <c r="AM96" s="203"/>
    </row>
    <row r="97" spans="1:39" s="165" customFormat="1" ht="45" customHeight="1">
      <c r="A97" s="183"/>
      <c r="B97" s="410"/>
      <c r="C97" s="182"/>
      <c r="D97" s="182"/>
      <c r="E97" s="182"/>
      <c r="F97" s="182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</row>
    <row r="98" spans="1:39" s="165" customFormat="1" ht="45" customHeight="1">
      <c r="A98" s="183"/>
      <c r="B98" s="410"/>
      <c r="C98" s="182"/>
      <c r="D98" s="182"/>
      <c r="E98" s="182"/>
      <c r="F98" s="182"/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203"/>
      <c r="T98" s="203"/>
      <c r="U98" s="203"/>
      <c r="V98" s="203"/>
      <c r="W98" s="203"/>
      <c r="X98" s="203"/>
      <c r="Y98" s="203"/>
      <c r="Z98" s="203"/>
      <c r="AA98" s="203"/>
      <c r="AB98" s="203"/>
      <c r="AC98" s="203"/>
      <c r="AD98" s="203"/>
      <c r="AE98" s="203"/>
      <c r="AF98" s="203"/>
      <c r="AG98" s="203"/>
      <c r="AH98" s="203"/>
      <c r="AI98" s="203"/>
      <c r="AJ98" s="203"/>
      <c r="AK98" s="203"/>
      <c r="AL98" s="203"/>
      <c r="AM98" s="203"/>
    </row>
    <row r="99" spans="1:39" s="165" customFormat="1" ht="45" customHeight="1">
      <c r="A99" s="183"/>
      <c r="B99" s="410"/>
      <c r="C99" s="182"/>
      <c r="D99" s="182"/>
      <c r="E99" s="182"/>
      <c r="F99" s="182"/>
      <c r="G99" s="203"/>
      <c r="H99" s="203"/>
      <c r="I99" s="203"/>
      <c r="J99" s="203"/>
      <c r="K99" s="203"/>
      <c r="L99" s="203"/>
      <c r="M99" s="203"/>
      <c r="N99" s="203"/>
      <c r="O99" s="203"/>
      <c r="P99" s="203"/>
      <c r="Q99" s="203"/>
      <c r="R99" s="203"/>
      <c r="S99" s="203"/>
      <c r="T99" s="203"/>
      <c r="U99" s="203"/>
      <c r="V99" s="203"/>
      <c r="W99" s="203"/>
      <c r="X99" s="203"/>
      <c r="Y99" s="203"/>
      <c r="Z99" s="203"/>
      <c r="AA99" s="203"/>
      <c r="AB99" s="203"/>
      <c r="AC99" s="203"/>
      <c r="AD99" s="203"/>
      <c r="AE99" s="203"/>
      <c r="AF99" s="203"/>
      <c r="AG99" s="203"/>
      <c r="AH99" s="203"/>
      <c r="AI99" s="203"/>
      <c r="AJ99" s="203"/>
      <c r="AK99" s="203"/>
      <c r="AL99" s="203"/>
      <c r="AM99" s="203"/>
    </row>
    <row r="100" spans="1:39" s="165" customFormat="1" ht="45" customHeight="1">
      <c r="A100" s="183"/>
      <c r="B100" s="410"/>
      <c r="C100" s="182"/>
      <c r="D100" s="182"/>
      <c r="E100" s="182"/>
      <c r="F100" s="182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</row>
    <row r="101" spans="1:39" s="165" customFormat="1" ht="45" customHeight="1">
      <c r="A101" s="183"/>
      <c r="B101" s="410"/>
      <c r="C101" s="182"/>
      <c r="D101" s="182"/>
      <c r="E101" s="182"/>
      <c r="F101" s="182"/>
      <c r="G101" s="203"/>
      <c r="H101" s="203"/>
      <c r="I101" s="203"/>
      <c r="J101" s="203"/>
      <c r="K101" s="203"/>
      <c r="L101" s="203"/>
      <c r="M101" s="203"/>
      <c r="N101" s="203"/>
      <c r="O101" s="203"/>
      <c r="P101" s="203"/>
      <c r="Q101" s="203"/>
      <c r="R101" s="203"/>
      <c r="S101" s="203"/>
      <c r="T101" s="203"/>
      <c r="U101" s="203"/>
      <c r="V101" s="203"/>
      <c r="W101" s="203"/>
      <c r="X101" s="203"/>
      <c r="Y101" s="203"/>
      <c r="Z101" s="203"/>
      <c r="AA101" s="203"/>
      <c r="AB101" s="203"/>
      <c r="AC101" s="203"/>
      <c r="AD101" s="203"/>
      <c r="AE101" s="203"/>
      <c r="AF101" s="203"/>
      <c r="AG101" s="203"/>
      <c r="AH101" s="203"/>
      <c r="AI101" s="203"/>
      <c r="AJ101" s="203"/>
      <c r="AK101" s="203"/>
      <c r="AL101" s="203"/>
      <c r="AM101" s="203"/>
    </row>
    <row r="102" spans="1:39" s="165" customFormat="1" ht="45" customHeight="1">
      <c r="A102" s="183"/>
      <c r="B102" s="410"/>
      <c r="C102" s="182"/>
      <c r="D102" s="182"/>
      <c r="E102" s="182"/>
      <c r="F102" s="182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3"/>
      <c r="V102" s="203"/>
      <c r="W102" s="203"/>
      <c r="X102" s="203"/>
      <c r="Y102" s="203"/>
      <c r="Z102" s="203"/>
      <c r="AA102" s="203"/>
      <c r="AB102" s="203"/>
      <c r="AC102" s="203"/>
      <c r="AD102" s="203"/>
      <c r="AE102" s="203"/>
      <c r="AF102" s="203"/>
      <c r="AG102" s="203"/>
      <c r="AH102" s="203"/>
      <c r="AI102" s="203"/>
      <c r="AJ102" s="203"/>
      <c r="AK102" s="203"/>
      <c r="AL102" s="203"/>
      <c r="AM102" s="203"/>
    </row>
    <row r="103" spans="1:39" s="165" customFormat="1" ht="45" customHeight="1">
      <c r="A103" s="183"/>
      <c r="B103" s="410"/>
      <c r="C103" s="182"/>
      <c r="D103" s="182"/>
      <c r="E103" s="182"/>
      <c r="F103" s="182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</row>
    <row r="104" spans="1:39" s="165" customFormat="1" ht="45" customHeight="1">
      <c r="A104" s="183"/>
      <c r="B104" s="410"/>
      <c r="C104" s="182"/>
      <c r="D104" s="182"/>
      <c r="E104" s="182"/>
      <c r="F104" s="182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203"/>
      <c r="AA104" s="203"/>
      <c r="AB104" s="203"/>
      <c r="AC104" s="203"/>
      <c r="AD104" s="203"/>
      <c r="AE104" s="203"/>
      <c r="AF104" s="203"/>
      <c r="AG104" s="203"/>
      <c r="AH104" s="203"/>
      <c r="AI104" s="203"/>
      <c r="AJ104" s="203"/>
      <c r="AK104" s="203"/>
      <c r="AL104" s="203"/>
      <c r="AM104" s="203"/>
    </row>
    <row r="105" spans="1:39" s="165" customFormat="1" ht="45" customHeight="1">
      <c r="A105" s="183"/>
      <c r="B105" s="410"/>
      <c r="C105" s="182"/>
      <c r="D105" s="182"/>
      <c r="E105" s="182"/>
      <c r="F105" s="182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  <c r="AM105" s="203"/>
    </row>
    <row r="106" spans="1:39" s="165" customFormat="1" ht="45" customHeight="1">
      <c r="A106" s="183"/>
      <c r="B106" s="410"/>
      <c r="C106" s="182"/>
      <c r="D106" s="182"/>
      <c r="E106" s="182"/>
      <c r="F106" s="182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  <c r="AC106" s="203"/>
      <c r="AD106" s="203"/>
      <c r="AE106" s="203"/>
      <c r="AF106" s="203"/>
      <c r="AG106" s="203"/>
      <c r="AH106" s="203"/>
      <c r="AI106" s="203"/>
      <c r="AJ106" s="203"/>
      <c r="AK106" s="203"/>
      <c r="AL106" s="203"/>
      <c r="AM106" s="203"/>
    </row>
    <row r="107" spans="1:39" s="165" customFormat="1" ht="45" customHeight="1">
      <c r="A107" s="183"/>
      <c r="B107" s="410"/>
      <c r="C107" s="182"/>
      <c r="D107" s="182"/>
      <c r="E107" s="182"/>
      <c r="F107" s="182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203"/>
      <c r="X107" s="203"/>
      <c r="Y107" s="203"/>
      <c r="Z107" s="203"/>
      <c r="AA107" s="203"/>
      <c r="AB107" s="203"/>
      <c r="AC107" s="203"/>
      <c r="AD107" s="203"/>
      <c r="AE107" s="203"/>
      <c r="AF107" s="203"/>
      <c r="AG107" s="203"/>
      <c r="AH107" s="203"/>
      <c r="AI107" s="203"/>
      <c r="AJ107" s="203"/>
      <c r="AK107" s="203"/>
      <c r="AL107" s="203"/>
      <c r="AM107" s="203"/>
    </row>
    <row r="108" spans="1:39" s="165" customFormat="1" ht="45" customHeight="1">
      <c r="A108" s="183"/>
      <c r="B108" s="410"/>
      <c r="C108" s="182"/>
      <c r="D108" s="182"/>
      <c r="E108" s="182"/>
      <c r="F108" s="182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203"/>
      <c r="U108" s="203"/>
      <c r="V108" s="203"/>
      <c r="W108" s="203"/>
      <c r="X108" s="203"/>
      <c r="Y108" s="203"/>
      <c r="Z108" s="203"/>
      <c r="AA108" s="203"/>
      <c r="AB108" s="203"/>
      <c r="AC108" s="203"/>
      <c r="AD108" s="203"/>
      <c r="AE108" s="203"/>
      <c r="AF108" s="203"/>
      <c r="AG108" s="203"/>
      <c r="AH108" s="203"/>
      <c r="AI108" s="203"/>
      <c r="AJ108" s="203"/>
      <c r="AK108" s="203"/>
      <c r="AL108" s="203"/>
      <c r="AM108" s="203"/>
    </row>
    <row r="109" spans="1:39" s="165" customFormat="1" ht="45" customHeight="1">
      <c r="A109" s="183"/>
      <c r="B109" s="410"/>
      <c r="C109" s="182"/>
      <c r="D109" s="182"/>
      <c r="E109" s="182"/>
      <c r="F109" s="182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03"/>
      <c r="AH109" s="203"/>
      <c r="AI109" s="203"/>
      <c r="AJ109" s="203"/>
      <c r="AK109" s="203"/>
      <c r="AL109" s="203"/>
      <c r="AM109" s="203"/>
    </row>
    <row r="110" spans="1:39" s="165" customFormat="1" ht="45" customHeight="1">
      <c r="A110" s="183"/>
      <c r="B110" s="410"/>
      <c r="C110" s="182"/>
      <c r="D110" s="182"/>
      <c r="E110" s="182"/>
      <c r="F110" s="182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  <c r="AG110" s="203"/>
      <c r="AH110" s="203"/>
      <c r="AI110" s="203"/>
      <c r="AJ110" s="203"/>
      <c r="AK110" s="203"/>
      <c r="AL110" s="203"/>
      <c r="AM110" s="203"/>
    </row>
    <row r="111" spans="1:39" s="165" customFormat="1" ht="45" customHeight="1">
      <c r="A111" s="183"/>
      <c r="B111" s="410"/>
      <c r="C111" s="182"/>
      <c r="D111" s="182"/>
      <c r="E111" s="182"/>
      <c r="F111" s="182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/>
      <c r="AM111" s="203"/>
    </row>
    <row r="112" spans="1:39" s="165" customFormat="1" ht="20.399999999999999">
      <c r="A112" s="204"/>
      <c r="B112" s="205"/>
      <c r="C112" s="206"/>
      <c r="D112" s="206"/>
      <c r="E112" s="206"/>
      <c r="F112" s="206"/>
      <c r="G112" s="207"/>
      <c r="H112" s="207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7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7"/>
      <c r="AM112" s="207"/>
    </row>
    <row r="113" spans="1:39">
      <c r="A113" s="208"/>
      <c r="B113" s="209"/>
      <c r="C113" s="208"/>
      <c r="D113" s="208"/>
      <c r="E113" s="208"/>
      <c r="F113" s="208"/>
      <c r="G113" s="208"/>
      <c r="H113" s="208"/>
      <c r="I113" s="208"/>
      <c r="J113" s="208"/>
      <c r="K113" s="208"/>
      <c r="L113" s="208"/>
      <c r="M113" s="208"/>
      <c r="N113" s="210"/>
      <c r="O113" s="210"/>
      <c r="P113" s="210"/>
      <c r="Q113" s="210"/>
      <c r="R113" s="210"/>
      <c r="S113" s="210"/>
      <c r="T113" s="210"/>
      <c r="U113" s="208"/>
      <c r="V113" s="208"/>
      <c r="W113" s="208"/>
      <c r="X113" s="208"/>
      <c r="Y113" s="208"/>
      <c r="Z113" s="208"/>
      <c r="AA113" s="210"/>
      <c r="AB113" s="210"/>
      <c r="AC113" s="210"/>
      <c r="AD113" s="210"/>
      <c r="AE113" s="210"/>
      <c r="AF113" s="210"/>
      <c r="AG113" s="210"/>
      <c r="AH113" s="210"/>
      <c r="AI113" s="211"/>
      <c r="AJ113" s="211"/>
      <c r="AK113" s="211"/>
      <c r="AL113" s="211"/>
      <c r="AM113" s="211"/>
    </row>
    <row r="114" spans="1:39" s="165" customFormat="1" ht="15.6">
      <c r="A114" s="215"/>
      <c r="B114" s="216"/>
      <c r="C114" s="217"/>
      <c r="D114" s="217"/>
      <c r="E114" s="217"/>
      <c r="F114" s="217"/>
      <c r="G114" s="215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5"/>
      <c r="AL114" s="218"/>
      <c r="AM114" s="218"/>
    </row>
    <row r="115" spans="1:39" s="165" customFormat="1">
      <c r="A115" s="215"/>
      <c r="B115" s="216"/>
      <c r="C115" s="217"/>
      <c r="D115" s="217"/>
      <c r="E115" s="217"/>
      <c r="F115" s="217"/>
      <c r="G115" s="215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7"/>
      <c r="AB115" s="217"/>
      <c r="AC115" s="217"/>
      <c r="AD115" s="217"/>
      <c r="AE115" s="217"/>
      <c r="AF115" s="217"/>
      <c r="AG115" s="217"/>
      <c r="AH115" s="217"/>
      <c r="AI115" s="219"/>
      <c r="AJ115" s="219"/>
      <c r="AK115" s="219"/>
      <c r="AL115" s="219"/>
      <c r="AM115" s="219"/>
    </row>
    <row r="116" spans="1:39" s="165" customFormat="1">
      <c r="A116" s="215"/>
      <c r="B116" s="216"/>
      <c r="C116" s="217"/>
      <c r="D116" s="217"/>
      <c r="E116" s="217"/>
      <c r="F116" s="217"/>
      <c r="G116" s="215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7"/>
      <c r="AB116" s="217"/>
      <c r="AC116" s="217"/>
      <c r="AD116" s="217"/>
      <c r="AE116" s="217"/>
      <c r="AF116" s="217"/>
      <c r="AG116" s="217"/>
      <c r="AH116" s="217"/>
      <c r="AI116" s="219"/>
      <c r="AJ116" s="219"/>
      <c r="AK116" s="219"/>
      <c r="AL116" s="219"/>
      <c r="AM116" s="219"/>
    </row>
    <row r="117" spans="1:39" s="165" customFormat="1" ht="15.6">
      <c r="A117" s="215"/>
      <c r="B117" s="220"/>
      <c r="C117" s="369"/>
      <c r="D117" s="369"/>
      <c r="E117" s="369"/>
      <c r="F117" s="369"/>
      <c r="G117" s="369"/>
      <c r="H117" s="369"/>
      <c r="I117" s="369"/>
      <c r="J117" s="369"/>
      <c r="K117" s="369"/>
      <c r="L117" s="369"/>
      <c r="M117" s="369"/>
      <c r="N117" s="369"/>
      <c r="O117" s="369"/>
      <c r="P117" s="369"/>
      <c r="Q117" s="369"/>
      <c r="R117" s="369"/>
      <c r="S117" s="369"/>
      <c r="T117" s="369"/>
      <c r="U117" s="369"/>
      <c r="V117" s="369"/>
      <c r="W117" s="369"/>
      <c r="X117" s="369"/>
      <c r="Y117" s="369"/>
      <c r="Z117" s="369"/>
      <c r="AA117" s="369"/>
      <c r="AB117" s="369"/>
      <c r="AC117" s="369"/>
      <c r="AD117" s="369"/>
      <c r="AE117" s="369"/>
      <c r="AF117" s="369"/>
      <c r="AG117" s="369"/>
      <c r="AH117" s="369"/>
      <c r="AI117" s="221"/>
      <c r="AJ117" s="221"/>
      <c r="AK117" s="221"/>
      <c r="AL117" s="221"/>
      <c r="AM117" s="221"/>
    </row>
    <row r="118" spans="1:39" s="165" customFormat="1" ht="15.6">
      <c r="A118" s="222"/>
      <c r="B118" s="223"/>
      <c r="C118" s="369"/>
      <c r="D118" s="369"/>
      <c r="E118" s="369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369"/>
      <c r="V118" s="369"/>
      <c r="W118" s="369"/>
      <c r="X118" s="369"/>
      <c r="Y118" s="369"/>
      <c r="Z118" s="369"/>
      <c r="AA118" s="369"/>
      <c r="AB118" s="369"/>
      <c r="AC118" s="369"/>
      <c r="AD118" s="369"/>
      <c r="AE118" s="369"/>
      <c r="AF118" s="369"/>
      <c r="AG118" s="369"/>
      <c r="AH118" s="369"/>
      <c r="AI118" s="221"/>
      <c r="AJ118" s="221"/>
      <c r="AK118" s="221"/>
      <c r="AL118" s="221"/>
      <c r="AM118" s="221"/>
    </row>
    <row r="119" spans="1:39" s="165" customFormat="1" ht="15.6">
      <c r="A119" s="215"/>
      <c r="B119" s="220"/>
      <c r="C119" s="369"/>
      <c r="D119" s="369"/>
      <c r="E119" s="369"/>
      <c r="F119" s="369"/>
      <c r="G119" s="369"/>
      <c r="H119" s="369"/>
      <c r="I119" s="369"/>
      <c r="J119" s="369"/>
      <c r="K119" s="369"/>
      <c r="L119" s="369"/>
      <c r="M119" s="369"/>
      <c r="N119" s="369"/>
      <c r="O119" s="369"/>
      <c r="P119" s="369"/>
      <c r="Q119" s="369"/>
      <c r="R119" s="369"/>
      <c r="S119" s="369"/>
      <c r="T119" s="369"/>
      <c r="U119" s="369"/>
      <c r="V119" s="369"/>
      <c r="W119" s="369"/>
      <c r="X119" s="369"/>
      <c r="Y119" s="369"/>
      <c r="Z119" s="369"/>
      <c r="AA119" s="369"/>
      <c r="AB119" s="369"/>
      <c r="AC119" s="369"/>
      <c r="AD119" s="369"/>
      <c r="AE119" s="369"/>
      <c r="AF119" s="369"/>
      <c r="AG119" s="369"/>
      <c r="AH119" s="369"/>
      <c r="AI119" s="221"/>
      <c r="AJ119" s="221"/>
      <c r="AK119" s="221"/>
      <c r="AL119" s="221"/>
      <c r="AM119" s="221"/>
    </row>
    <row r="120" spans="1:39" s="165" customFormat="1">
      <c r="A120" s="215"/>
      <c r="B120" s="220"/>
      <c r="C120" s="21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  <c r="AG120" s="215"/>
      <c r="AH120" s="215"/>
      <c r="AI120" s="221"/>
      <c r="AJ120" s="221"/>
      <c r="AK120" s="221"/>
      <c r="AL120" s="221"/>
      <c r="AM120" s="221"/>
    </row>
    <row r="121" spans="1:39" s="165" customFormat="1" ht="15.6">
      <c r="A121" s="222"/>
      <c r="B121" s="223"/>
      <c r="C121" s="215"/>
      <c r="D121" s="215"/>
      <c r="E121" s="215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21"/>
      <c r="AJ121" s="221"/>
      <c r="AK121" s="221"/>
      <c r="AL121" s="221"/>
      <c r="AM121" s="221"/>
    </row>
    <row r="122" spans="1:39" s="165" customFormat="1">
      <c r="A122" s="215"/>
      <c r="B122" s="220"/>
      <c r="C122" s="215"/>
      <c r="D122" s="215"/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21"/>
      <c r="AJ122" s="221"/>
      <c r="AK122" s="221"/>
      <c r="AL122" s="221"/>
      <c r="AM122" s="221"/>
    </row>
    <row r="123" spans="1:39" s="165" customFormat="1" ht="15.6">
      <c r="A123" s="222"/>
      <c r="B123" s="223"/>
      <c r="C123" s="215"/>
      <c r="D123" s="215"/>
      <c r="E123" s="215"/>
      <c r="F123" s="215"/>
      <c r="G123" s="215"/>
      <c r="H123" s="215"/>
      <c r="I123" s="215"/>
      <c r="J123" s="215"/>
      <c r="K123" s="215"/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  <c r="AC123" s="215"/>
      <c r="AD123" s="215"/>
      <c r="AE123" s="215"/>
      <c r="AF123" s="215"/>
      <c r="AG123" s="215"/>
      <c r="AH123" s="215"/>
      <c r="AI123" s="221"/>
      <c r="AJ123" s="221"/>
      <c r="AK123" s="221"/>
      <c r="AL123" s="221"/>
      <c r="AM123" s="221"/>
    </row>
    <row r="124" spans="1:39" s="165" customFormat="1">
      <c r="A124" s="215"/>
      <c r="B124" s="220"/>
      <c r="C124" s="21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E124" s="215"/>
      <c r="AF124" s="215"/>
      <c r="AG124" s="215"/>
      <c r="AH124" s="215"/>
      <c r="AI124" s="221"/>
      <c r="AJ124" s="221"/>
      <c r="AK124" s="221"/>
      <c r="AL124" s="221"/>
      <c r="AM124" s="221"/>
    </row>
    <row r="125" spans="1:39" s="165" customFormat="1">
      <c r="A125" s="215"/>
      <c r="B125" s="220"/>
      <c r="C125" s="215"/>
      <c r="D125" s="215"/>
      <c r="E125" s="215"/>
      <c r="F125" s="215"/>
      <c r="G125" s="215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21"/>
      <c r="AJ125" s="221"/>
      <c r="AK125" s="221"/>
      <c r="AL125" s="221"/>
      <c r="AM125" s="221"/>
    </row>
    <row r="126" spans="1:39" s="165" customFormat="1" ht="15.6">
      <c r="A126" s="222"/>
      <c r="B126" s="223"/>
      <c r="C126" s="215"/>
      <c r="D126" s="215"/>
      <c r="E126" s="215"/>
      <c r="F126" s="215"/>
      <c r="G126" s="215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21"/>
      <c r="AJ126" s="221"/>
      <c r="AK126" s="221"/>
      <c r="AL126" s="221"/>
      <c r="AM126" s="221"/>
    </row>
    <row r="127" spans="1:39" s="165" customFormat="1">
      <c r="A127" s="215"/>
      <c r="B127" s="220"/>
      <c r="C127" s="21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21"/>
      <c r="AJ127" s="221"/>
      <c r="AK127" s="221"/>
      <c r="AL127" s="221"/>
      <c r="AM127" s="221"/>
    </row>
    <row r="128" spans="1:39" s="165" customFormat="1">
      <c r="A128" s="215"/>
      <c r="B128" s="220"/>
      <c r="C128" s="215"/>
      <c r="D128" s="215"/>
      <c r="E128" s="215"/>
      <c r="F128" s="215"/>
      <c r="G128" s="215"/>
      <c r="H128" s="215"/>
      <c r="I128" s="215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21"/>
      <c r="AJ128" s="221"/>
      <c r="AK128" s="221"/>
      <c r="AL128" s="221"/>
      <c r="AM128" s="221"/>
    </row>
    <row r="129" spans="1:39" s="165" customFormat="1">
      <c r="A129" s="215"/>
      <c r="B129" s="220"/>
      <c r="C129" s="215"/>
      <c r="D129" s="215"/>
      <c r="E129" s="215"/>
      <c r="F129" s="215"/>
      <c r="G129" s="215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21"/>
      <c r="AJ129" s="221"/>
      <c r="AK129" s="221"/>
      <c r="AL129" s="221"/>
      <c r="AM129" s="221"/>
    </row>
    <row r="130" spans="1:39" s="165" customFormat="1">
      <c r="A130" s="215"/>
      <c r="B130" s="220"/>
      <c r="C130" s="21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21"/>
      <c r="AJ130" s="221"/>
      <c r="AK130" s="221"/>
      <c r="AL130" s="221"/>
      <c r="AM130" s="221"/>
    </row>
    <row r="131" spans="1:39" s="165" customFormat="1">
      <c r="A131" s="215"/>
      <c r="B131" s="220"/>
      <c r="C131" s="21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  <c r="AD131" s="215"/>
      <c r="AE131" s="215"/>
      <c r="AF131" s="215"/>
      <c r="AG131" s="215"/>
      <c r="AH131" s="215"/>
      <c r="AI131" s="221"/>
      <c r="AJ131" s="221"/>
      <c r="AK131" s="221"/>
      <c r="AL131" s="221"/>
      <c r="AM131" s="221"/>
    </row>
    <row r="132" spans="1:39" s="165" customFormat="1">
      <c r="A132" s="215"/>
      <c r="B132" s="220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215"/>
      <c r="AG132" s="215"/>
      <c r="AH132" s="215"/>
      <c r="AI132" s="221"/>
      <c r="AJ132" s="221"/>
      <c r="AK132" s="221"/>
      <c r="AL132" s="221"/>
      <c r="AM132" s="221"/>
    </row>
    <row r="133" spans="1:39" s="165" customFormat="1">
      <c r="A133" s="215"/>
      <c r="B133" s="220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21"/>
      <c r="AJ133" s="221"/>
      <c r="AK133" s="221"/>
      <c r="AL133" s="221"/>
      <c r="AM133" s="221"/>
    </row>
    <row r="134" spans="1:39" s="165" customFormat="1">
      <c r="A134" s="215"/>
      <c r="B134" s="220"/>
      <c r="C134" s="215"/>
      <c r="D134" s="215"/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21"/>
      <c r="AJ134" s="221"/>
      <c r="AK134" s="221"/>
      <c r="AL134" s="221"/>
      <c r="AM134" s="221"/>
    </row>
    <row r="135" spans="1:39" s="165" customFormat="1">
      <c r="A135" s="215"/>
      <c r="B135" s="220"/>
      <c r="C135" s="215"/>
      <c r="D135" s="215"/>
      <c r="E135" s="215"/>
      <c r="F135" s="215"/>
      <c r="G135" s="215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21"/>
      <c r="AJ135" s="221"/>
      <c r="AK135" s="221"/>
      <c r="AL135" s="221"/>
      <c r="AM135" s="221"/>
    </row>
    <row r="136" spans="1:39" s="165" customFormat="1">
      <c r="A136" s="215"/>
      <c r="B136" s="220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21"/>
      <c r="AJ136" s="221"/>
      <c r="AK136" s="221"/>
      <c r="AL136" s="221"/>
      <c r="AM136" s="221"/>
    </row>
    <row r="137" spans="1:39" s="165" customFormat="1">
      <c r="A137" s="215"/>
      <c r="B137" s="220"/>
      <c r="C137" s="215"/>
      <c r="D137" s="215"/>
      <c r="E137" s="215"/>
      <c r="F137" s="215"/>
      <c r="G137" s="215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215"/>
      <c r="AG137" s="215"/>
      <c r="AH137" s="215"/>
      <c r="AI137" s="221"/>
      <c r="AJ137" s="221"/>
      <c r="AK137" s="221"/>
      <c r="AL137" s="221"/>
      <c r="AM137" s="221"/>
    </row>
    <row r="138" spans="1:39" s="165" customFormat="1">
      <c r="A138" s="215"/>
      <c r="B138" s="220"/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215"/>
      <c r="AI138" s="221"/>
      <c r="AJ138" s="221"/>
      <c r="AK138" s="221"/>
      <c r="AL138" s="221"/>
      <c r="AM138" s="221"/>
    </row>
    <row r="139" spans="1:39" s="165" customFormat="1">
      <c r="A139" s="215"/>
      <c r="B139" s="220"/>
      <c r="C139" s="215"/>
      <c r="D139" s="215"/>
      <c r="E139" s="215"/>
      <c r="F139" s="215"/>
      <c r="G139" s="215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C139" s="215"/>
      <c r="AD139" s="215"/>
      <c r="AE139" s="215"/>
      <c r="AF139" s="215"/>
      <c r="AG139" s="215"/>
      <c r="AH139" s="215"/>
      <c r="AI139" s="221"/>
      <c r="AJ139" s="221"/>
      <c r="AK139" s="221"/>
      <c r="AL139" s="221"/>
      <c r="AM139" s="221"/>
    </row>
    <row r="140" spans="1:39" s="165" customFormat="1">
      <c r="A140" s="215"/>
      <c r="B140" s="220"/>
      <c r="C140" s="215"/>
      <c r="D140" s="215"/>
      <c r="E140" s="215"/>
      <c r="F140" s="215"/>
      <c r="G140" s="215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21"/>
      <c r="AJ140" s="221"/>
      <c r="AK140" s="221"/>
      <c r="AL140" s="221"/>
      <c r="AM140" s="221"/>
    </row>
    <row r="141" spans="1:39" s="165" customFormat="1">
      <c r="A141" s="215"/>
      <c r="B141" s="220"/>
      <c r="C141" s="215"/>
      <c r="D141" s="215"/>
      <c r="E141" s="215"/>
      <c r="F141" s="215"/>
      <c r="G141" s="215"/>
      <c r="H141" s="215"/>
      <c r="I141" s="215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21"/>
      <c r="AJ141" s="221"/>
      <c r="AK141" s="221"/>
      <c r="AL141" s="221"/>
      <c r="AM141" s="221"/>
    </row>
    <row r="142" spans="1:39" s="165" customFormat="1">
      <c r="A142" s="215"/>
      <c r="B142" s="220"/>
      <c r="C142" s="215"/>
      <c r="D142" s="215"/>
      <c r="E142" s="215"/>
      <c r="F142" s="215"/>
      <c r="G142" s="215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21"/>
      <c r="AJ142" s="221"/>
      <c r="AK142" s="221"/>
      <c r="AL142" s="221"/>
      <c r="AM142" s="221"/>
    </row>
    <row r="143" spans="1:39" s="165" customFormat="1">
      <c r="A143" s="215"/>
      <c r="B143" s="209"/>
      <c r="C143" s="215"/>
      <c r="D143" s="215"/>
      <c r="E143" s="215"/>
      <c r="F143" s="215"/>
      <c r="G143" s="215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  <c r="AC143" s="215"/>
      <c r="AD143" s="215"/>
      <c r="AE143" s="215"/>
      <c r="AF143" s="215"/>
      <c r="AG143" s="215"/>
      <c r="AH143" s="215"/>
      <c r="AI143" s="221"/>
      <c r="AJ143" s="221"/>
      <c r="AK143" s="221"/>
      <c r="AL143" s="221"/>
      <c r="AM143" s="221"/>
    </row>
    <row r="144" spans="1:39" s="165" customFormat="1">
      <c r="A144" s="215"/>
      <c r="B144" s="220"/>
      <c r="C144" s="21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  <c r="AC144" s="215"/>
      <c r="AD144" s="215"/>
      <c r="AE144" s="215"/>
      <c r="AF144" s="215"/>
      <c r="AG144" s="215"/>
      <c r="AH144" s="215"/>
      <c r="AI144" s="221"/>
      <c r="AJ144" s="221"/>
      <c r="AK144" s="221"/>
      <c r="AL144" s="221"/>
      <c r="AM144" s="221"/>
    </row>
    <row r="145" spans="1:39" s="165" customFormat="1">
      <c r="A145" s="215"/>
      <c r="B145" s="220"/>
      <c r="C145" s="215"/>
      <c r="D145" s="215"/>
      <c r="E145" s="215"/>
      <c r="F145" s="215"/>
      <c r="G145" s="215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  <c r="AC145" s="215"/>
      <c r="AD145" s="215"/>
      <c r="AE145" s="215"/>
      <c r="AF145" s="215"/>
      <c r="AG145" s="215"/>
      <c r="AH145" s="215"/>
      <c r="AI145" s="221"/>
      <c r="AJ145" s="221"/>
      <c r="AK145" s="221"/>
      <c r="AL145" s="221"/>
      <c r="AM145" s="221"/>
    </row>
    <row r="146" spans="1:39" s="165" customFormat="1" ht="15.6">
      <c r="A146" s="224"/>
      <c r="B146" s="225"/>
      <c r="C146" s="226"/>
      <c r="D146" s="226"/>
      <c r="E146" s="226"/>
      <c r="F146" s="226"/>
      <c r="G146" s="226"/>
      <c r="H146" s="226"/>
      <c r="I146" s="226"/>
      <c r="J146" s="226"/>
      <c r="K146" s="226"/>
      <c r="L146" s="226"/>
      <c r="M146" s="226"/>
      <c r="N146" s="226"/>
      <c r="O146" s="226"/>
      <c r="P146" s="226"/>
      <c r="Q146" s="226"/>
      <c r="R146" s="226"/>
      <c r="S146" s="226"/>
      <c r="T146" s="226"/>
      <c r="U146" s="226"/>
      <c r="V146" s="226"/>
      <c r="W146" s="226"/>
      <c r="X146" s="226"/>
      <c r="Y146" s="226"/>
      <c r="Z146" s="226"/>
      <c r="AA146" s="226"/>
      <c r="AB146" s="226"/>
      <c r="AC146" s="226"/>
      <c r="AD146" s="226"/>
      <c r="AE146" s="226"/>
      <c r="AF146" s="226"/>
      <c r="AG146" s="226"/>
      <c r="AH146" s="226"/>
      <c r="AI146" s="224"/>
      <c r="AJ146" s="224"/>
      <c r="AK146" s="224"/>
      <c r="AL146" s="224"/>
      <c r="AM146" s="224"/>
    </row>
    <row r="147" spans="1:39" s="165" customFormat="1">
      <c r="A147" s="215"/>
      <c r="B147" s="220"/>
      <c r="C147" s="215"/>
      <c r="D147" s="215"/>
      <c r="E147" s="215"/>
      <c r="F147" s="215"/>
      <c r="G147" s="215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5"/>
      <c r="AF147" s="215"/>
      <c r="AG147" s="215"/>
      <c r="AH147" s="215"/>
      <c r="AI147" s="221"/>
      <c r="AJ147" s="221"/>
      <c r="AK147" s="221"/>
      <c r="AL147" s="221"/>
      <c r="AM147" s="221"/>
    </row>
    <row r="148" spans="1:39" s="165" customFormat="1">
      <c r="A148" s="215"/>
      <c r="B148" s="220"/>
      <c r="C148" s="215"/>
      <c r="D148" s="215"/>
      <c r="E148" s="215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  <c r="AG148" s="215"/>
      <c r="AH148" s="215"/>
      <c r="AI148" s="221"/>
      <c r="AJ148" s="221"/>
      <c r="AK148" s="221"/>
      <c r="AL148" s="221"/>
      <c r="AM148" s="221"/>
    </row>
    <row r="149" spans="1:39" s="165" customFormat="1">
      <c r="A149" s="215"/>
      <c r="B149" s="220"/>
      <c r="C149" s="215"/>
      <c r="D149" s="215"/>
      <c r="E149" s="215"/>
      <c r="F149" s="215"/>
      <c r="G149" s="215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  <c r="AG149" s="215"/>
      <c r="AH149" s="215"/>
      <c r="AI149" s="221"/>
      <c r="AJ149" s="221"/>
      <c r="AK149" s="221"/>
      <c r="AL149" s="221"/>
      <c r="AM149" s="221"/>
    </row>
    <row r="150" spans="1:39" s="165" customFormat="1">
      <c r="A150" s="215"/>
      <c r="B150" s="220"/>
      <c r="C150" s="215"/>
      <c r="D150" s="215"/>
      <c r="E150" s="215"/>
      <c r="F150" s="215"/>
      <c r="G150" s="215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21"/>
      <c r="AJ150" s="221"/>
      <c r="AK150" s="221"/>
      <c r="AL150" s="221"/>
      <c r="AM150" s="221"/>
    </row>
    <row r="151" spans="1:39" s="165" customFormat="1">
      <c r="A151" s="215"/>
      <c r="B151" s="220"/>
      <c r="C151" s="21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21"/>
      <c r="AJ151" s="221"/>
      <c r="AK151" s="221"/>
      <c r="AL151" s="221"/>
      <c r="AM151" s="221"/>
    </row>
    <row r="152" spans="1:39" s="165" customFormat="1">
      <c r="A152" s="215"/>
      <c r="B152" s="220"/>
      <c r="C152" s="215"/>
      <c r="D152" s="215"/>
      <c r="E152" s="215"/>
      <c r="F152" s="215"/>
      <c r="G152" s="215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21"/>
      <c r="AJ152" s="221"/>
      <c r="AK152" s="221"/>
      <c r="AL152" s="221"/>
      <c r="AM152" s="221"/>
    </row>
    <row r="153" spans="1:39" s="165" customFormat="1">
      <c r="A153" s="215"/>
      <c r="B153" s="220"/>
      <c r="C153" s="21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21"/>
      <c r="AJ153" s="221"/>
      <c r="AK153" s="221"/>
      <c r="AL153" s="221"/>
      <c r="AM153" s="221"/>
    </row>
    <row r="154" spans="1:39" s="165" customFormat="1">
      <c r="A154" s="215"/>
      <c r="B154" s="220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21"/>
      <c r="AJ154" s="221"/>
      <c r="AK154" s="221"/>
      <c r="AL154" s="221"/>
      <c r="AM154" s="221"/>
    </row>
    <row r="155" spans="1:39" s="165" customFormat="1">
      <c r="A155" s="215"/>
      <c r="B155" s="220"/>
      <c r="C155" s="215"/>
      <c r="D155" s="215"/>
      <c r="E155" s="215"/>
      <c r="F155" s="215"/>
      <c r="G155" s="215"/>
      <c r="H155" s="215"/>
      <c r="I155" s="215"/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21"/>
      <c r="AJ155" s="221"/>
      <c r="AK155" s="221"/>
      <c r="AL155" s="221"/>
      <c r="AM155" s="221"/>
    </row>
    <row r="156" spans="1:39" s="165" customFormat="1">
      <c r="A156" s="215"/>
      <c r="B156" s="220"/>
      <c r="C156" s="215"/>
      <c r="D156" s="215"/>
      <c r="E156" s="215"/>
      <c r="F156" s="215"/>
      <c r="G156" s="215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21"/>
      <c r="AJ156" s="221"/>
      <c r="AK156" s="221"/>
      <c r="AL156" s="221"/>
      <c r="AM156" s="221"/>
    </row>
    <row r="157" spans="1:39" s="165" customFormat="1">
      <c r="A157" s="215"/>
      <c r="B157" s="220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21"/>
      <c r="AJ157" s="221"/>
      <c r="AK157" s="221"/>
      <c r="AL157" s="221"/>
      <c r="AM157" s="221"/>
    </row>
    <row r="158" spans="1:39" s="165" customFormat="1">
      <c r="A158" s="215"/>
      <c r="B158" s="220"/>
      <c r="C158" s="215"/>
      <c r="D158" s="215"/>
      <c r="E158" s="215"/>
      <c r="F158" s="215"/>
      <c r="G158" s="215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5"/>
      <c r="AF158" s="215"/>
      <c r="AG158" s="215"/>
      <c r="AH158" s="215"/>
      <c r="AI158" s="221"/>
      <c r="AJ158" s="221"/>
      <c r="AK158" s="221"/>
      <c r="AL158" s="221"/>
      <c r="AM158" s="221"/>
    </row>
    <row r="159" spans="1:39" s="165" customFormat="1">
      <c r="A159" s="208"/>
      <c r="B159" s="220"/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  <c r="AD159" s="215"/>
      <c r="AE159" s="215"/>
      <c r="AF159" s="215"/>
      <c r="AG159" s="215"/>
      <c r="AH159" s="215"/>
      <c r="AI159" s="221"/>
      <c r="AJ159" s="221"/>
      <c r="AK159" s="221"/>
      <c r="AL159" s="221"/>
      <c r="AM159" s="221"/>
    </row>
    <row r="160" spans="1:39" s="165" customFormat="1">
      <c r="A160" s="215"/>
      <c r="B160" s="220"/>
      <c r="C160" s="215"/>
      <c r="D160" s="215"/>
      <c r="E160" s="215"/>
      <c r="F160" s="215"/>
      <c r="G160" s="215"/>
      <c r="H160" s="215"/>
      <c r="I160" s="21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21"/>
      <c r="AJ160" s="221"/>
      <c r="AK160" s="221"/>
      <c r="AL160" s="221"/>
      <c r="AM160" s="221"/>
    </row>
    <row r="161" spans="1:39" s="165" customFormat="1">
      <c r="A161" s="215"/>
      <c r="B161" s="220"/>
      <c r="C161" s="215"/>
      <c r="D161" s="215"/>
      <c r="E161" s="215"/>
      <c r="F161" s="215"/>
      <c r="G161" s="215"/>
      <c r="H161" s="215"/>
      <c r="I161" s="215"/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  <c r="AD161" s="215"/>
      <c r="AE161" s="215"/>
      <c r="AF161" s="215"/>
      <c r="AG161" s="215"/>
      <c r="AH161" s="215"/>
      <c r="AI161" s="221"/>
      <c r="AJ161" s="221"/>
      <c r="AK161" s="221"/>
      <c r="AL161" s="221"/>
      <c r="AM161" s="221"/>
    </row>
    <row r="162" spans="1:39" s="165" customFormat="1">
      <c r="A162" s="215"/>
      <c r="B162" s="220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  <c r="AE162" s="215"/>
      <c r="AF162" s="215"/>
      <c r="AG162" s="215"/>
      <c r="AH162" s="215"/>
      <c r="AI162" s="221"/>
      <c r="AJ162" s="221"/>
      <c r="AK162" s="221"/>
      <c r="AL162" s="221"/>
      <c r="AM162" s="221"/>
    </row>
    <row r="163" spans="1:39" s="165" customFormat="1">
      <c r="A163" s="215"/>
      <c r="B163" s="220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  <c r="AE163" s="215"/>
      <c r="AF163" s="215"/>
      <c r="AG163" s="215"/>
      <c r="AH163" s="215"/>
      <c r="AI163" s="221"/>
      <c r="AJ163" s="221"/>
      <c r="AK163" s="221"/>
      <c r="AL163" s="221"/>
      <c r="AM163" s="221"/>
    </row>
    <row r="164" spans="1:39" s="165" customFormat="1">
      <c r="A164" s="215"/>
      <c r="B164" s="220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  <c r="AE164" s="215"/>
      <c r="AF164" s="215"/>
      <c r="AG164" s="215"/>
      <c r="AH164" s="215"/>
      <c r="AI164" s="221"/>
      <c r="AJ164" s="221"/>
      <c r="AK164" s="221"/>
      <c r="AL164" s="221"/>
      <c r="AM164" s="221"/>
    </row>
    <row r="165" spans="1:39" s="165" customFormat="1">
      <c r="A165" s="215"/>
      <c r="B165" s="220"/>
      <c r="C165" s="215"/>
      <c r="D165" s="215"/>
      <c r="E165" s="215"/>
      <c r="F165" s="215"/>
      <c r="G165" s="215"/>
      <c r="H165" s="215"/>
      <c r="I165" s="215"/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  <c r="AC165" s="215"/>
      <c r="AD165" s="215"/>
      <c r="AE165" s="215"/>
      <c r="AF165" s="215"/>
      <c r="AG165" s="215"/>
      <c r="AH165" s="215"/>
      <c r="AI165" s="221"/>
      <c r="AJ165" s="221"/>
      <c r="AK165" s="221"/>
      <c r="AL165" s="221"/>
      <c r="AM165" s="221"/>
    </row>
    <row r="166" spans="1:39" s="165" customFormat="1">
      <c r="A166" s="215"/>
      <c r="B166" s="220"/>
      <c r="C166" s="215"/>
      <c r="D166" s="215"/>
      <c r="E166" s="215"/>
      <c r="F166" s="215"/>
      <c r="G166" s="215"/>
      <c r="H166" s="215"/>
      <c r="I166" s="215"/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  <c r="AC166" s="215"/>
      <c r="AD166" s="215"/>
      <c r="AE166" s="215"/>
      <c r="AF166" s="215"/>
      <c r="AG166" s="215"/>
      <c r="AH166" s="215"/>
      <c r="AI166" s="221"/>
      <c r="AJ166" s="221"/>
      <c r="AK166" s="221"/>
      <c r="AL166" s="221"/>
      <c r="AM166" s="221"/>
    </row>
    <row r="167" spans="1:39" s="165" customFormat="1">
      <c r="A167" s="215"/>
      <c r="B167" s="220"/>
      <c r="C167" s="215"/>
      <c r="D167" s="215"/>
      <c r="E167" s="215"/>
      <c r="F167" s="215"/>
      <c r="G167" s="215"/>
      <c r="H167" s="215"/>
      <c r="I167" s="215"/>
      <c r="J167" s="215"/>
      <c r="K167" s="215"/>
      <c r="L167" s="215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  <c r="AC167" s="215"/>
      <c r="AD167" s="215"/>
      <c r="AE167" s="215"/>
      <c r="AF167" s="215"/>
      <c r="AG167" s="215"/>
      <c r="AH167" s="215"/>
      <c r="AI167" s="221"/>
      <c r="AJ167" s="221"/>
      <c r="AK167" s="221"/>
      <c r="AL167" s="221"/>
      <c r="AM167" s="221"/>
    </row>
    <row r="168" spans="1:39" s="165" customFormat="1">
      <c r="A168" s="215"/>
      <c r="B168" s="220"/>
      <c r="C168" s="215"/>
      <c r="D168" s="215"/>
      <c r="E168" s="215"/>
      <c r="F168" s="215"/>
      <c r="G168" s="215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21"/>
      <c r="AJ168" s="221"/>
      <c r="AK168" s="221"/>
      <c r="AL168" s="221"/>
      <c r="AM168" s="221"/>
    </row>
    <row r="169" spans="1:39" s="165" customFormat="1">
      <c r="A169" s="215"/>
      <c r="B169" s="220"/>
      <c r="C169" s="215"/>
      <c r="D169" s="215"/>
      <c r="E169" s="215"/>
      <c r="F169" s="215"/>
      <c r="G169" s="215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21"/>
      <c r="AJ169" s="221"/>
      <c r="AK169" s="221"/>
      <c r="AL169" s="221"/>
      <c r="AM169" s="221"/>
    </row>
    <row r="170" spans="1:39" s="165" customFormat="1">
      <c r="A170" s="215"/>
      <c r="B170" s="220"/>
      <c r="C170" s="215"/>
      <c r="D170" s="215"/>
      <c r="E170" s="215"/>
      <c r="F170" s="215"/>
      <c r="G170" s="215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21"/>
      <c r="AJ170" s="221"/>
      <c r="AK170" s="221"/>
      <c r="AL170" s="221"/>
      <c r="AM170" s="221"/>
    </row>
    <row r="171" spans="1:39" s="165" customFormat="1">
      <c r="A171" s="215"/>
      <c r="B171" s="220"/>
      <c r="C171" s="215"/>
      <c r="D171" s="215"/>
      <c r="E171" s="215"/>
      <c r="F171" s="215"/>
      <c r="G171" s="215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21"/>
      <c r="AJ171" s="221"/>
      <c r="AK171" s="221"/>
      <c r="AL171" s="221"/>
      <c r="AM171" s="221"/>
    </row>
    <row r="172" spans="1:39" s="165" customFormat="1">
      <c r="A172" s="215"/>
      <c r="B172" s="220"/>
      <c r="C172" s="215"/>
      <c r="D172" s="215"/>
      <c r="E172" s="215"/>
      <c r="F172" s="215"/>
      <c r="G172" s="215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21"/>
      <c r="AJ172" s="221"/>
      <c r="AK172" s="221"/>
      <c r="AL172" s="221"/>
      <c r="AM172" s="221"/>
    </row>
    <row r="173" spans="1:39" s="165" customFormat="1">
      <c r="A173" s="215"/>
      <c r="B173" s="220"/>
      <c r="C173" s="215"/>
      <c r="D173" s="215"/>
      <c r="E173" s="215"/>
      <c r="F173" s="215"/>
      <c r="G173" s="215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21"/>
      <c r="AJ173" s="221"/>
      <c r="AK173" s="221"/>
      <c r="AL173" s="221"/>
      <c r="AM173" s="221"/>
    </row>
    <row r="174" spans="1:39" s="165" customFormat="1">
      <c r="A174" s="215"/>
      <c r="B174" s="220"/>
      <c r="C174" s="215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21"/>
      <c r="AJ174" s="221"/>
      <c r="AK174" s="221"/>
      <c r="AL174" s="221"/>
      <c r="AM174" s="221"/>
    </row>
    <row r="175" spans="1:39" s="165" customFormat="1">
      <c r="A175" s="215"/>
      <c r="B175" s="220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21"/>
      <c r="AJ175" s="221"/>
      <c r="AK175" s="221"/>
      <c r="AL175" s="221"/>
      <c r="AM175" s="221"/>
    </row>
    <row r="176" spans="1:39" s="165" customFormat="1">
      <c r="A176" s="215"/>
      <c r="B176" s="220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215"/>
      <c r="AI176" s="221"/>
      <c r="AJ176" s="221"/>
      <c r="AK176" s="221"/>
      <c r="AL176" s="221"/>
      <c r="AM176" s="221"/>
    </row>
    <row r="177" spans="1:39" s="165" customFormat="1">
      <c r="A177" s="215"/>
      <c r="B177" s="220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215"/>
      <c r="AG177" s="215"/>
      <c r="AH177" s="215"/>
      <c r="AI177" s="221"/>
      <c r="AJ177" s="221"/>
      <c r="AK177" s="221"/>
      <c r="AL177" s="221"/>
      <c r="AM177" s="221"/>
    </row>
    <row r="178" spans="1:39" s="165" customFormat="1">
      <c r="A178" s="215"/>
      <c r="B178" s="220"/>
      <c r="C178" s="215"/>
      <c r="D178" s="215"/>
      <c r="E178" s="215"/>
      <c r="F178" s="215"/>
      <c r="G178" s="215"/>
      <c r="H178" s="215"/>
      <c r="I178" s="215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  <c r="AD178" s="215"/>
      <c r="AE178" s="215"/>
      <c r="AF178" s="215"/>
      <c r="AG178" s="215"/>
      <c r="AH178" s="215"/>
      <c r="AI178" s="221"/>
      <c r="AJ178" s="221"/>
      <c r="AK178" s="221"/>
      <c r="AL178" s="221"/>
      <c r="AM178" s="221"/>
    </row>
    <row r="179" spans="1:39" s="165" customFormat="1">
      <c r="A179" s="215"/>
      <c r="B179" s="220"/>
      <c r="C179" s="215"/>
      <c r="D179" s="215"/>
      <c r="E179" s="215"/>
      <c r="F179" s="215"/>
      <c r="G179" s="215"/>
      <c r="H179" s="215"/>
      <c r="I179" s="215"/>
      <c r="J179" s="215"/>
      <c r="K179" s="215"/>
      <c r="L179" s="215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  <c r="AD179" s="215"/>
      <c r="AE179" s="215"/>
      <c r="AF179" s="215"/>
      <c r="AG179" s="215"/>
      <c r="AH179" s="215"/>
      <c r="AI179" s="221"/>
      <c r="AJ179" s="221"/>
      <c r="AK179" s="221"/>
      <c r="AL179" s="221"/>
      <c r="AM179" s="221"/>
    </row>
    <row r="180" spans="1:39" s="165" customFormat="1">
      <c r="A180" s="215"/>
      <c r="B180" s="220"/>
      <c r="C180" s="21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  <c r="AD180" s="215"/>
      <c r="AE180" s="215"/>
      <c r="AF180" s="215"/>
      <c r="AG180" s="215"/>
      <c r="AH180" s="215"/>
      <c r="AI180" s="221"/>
      <c r="AJ180" s="221"/>
      <c r="AK180" s="221"/>
      <c r="AL180" s="221"/>
      <c r="AM180" s="221"/>
    </row>
    <row r="181" spans="1:39" s="165" customFormat="1">
      <c r="B181" s="228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  <c r="N181" s="229"/>
      <c r="O181" s="229"/>
      <c r="P181" s="229"/>
      <c r="Q181" s="229"/>
      <c r="R181" s="229"/>
      <c r="S181" s="229"/>
      <c r="T181" s="229"/>
      <c r="U181" s="229"/>
      <c r="V181" s="229"/>
      <c r="W181" s="229"/>
      <c r="X181" s="229"/>
      <c r="Y181" s="229"/>
      <c r="Z181" s="229"/>
      <c r="AA181" s="229"/>
      <c r="AB181" s="229"/>
      <c r="AC181" s="229"/>
      <c r="AD181" s="229"/>
      <c r="AE181" s="229"/>
      <c r="AF181" s="229"/>
      <c r="AG181" s="229"/>
      <c r="AH181" s="229"/>
    </row>
    <row r="182" spans="1:39" s="165" customFormat="1">
      <c r="A182" s="215"/>
      <c r="B182" s="220"/>
      <c r="C182" s="215"/>
      <c r="D182" s="215"/>
      <c r="E182" s="215"/>
      <c r="F182" s="215"/>
      <c r="G182" s="215"/>
      <c r="H182" s="215"/>
      <c r="I182" s="215"/>
      <c r="J182" s="215"/>
      <c r="K182" s="215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  <c r="AD182" s="215"/>
      <c r="AE182" s="215"/>
      <c r="AF182" s="215"/>
      <c r="AG182" s="215"/>
      <c r="AH182" s="215"/>
      <c r="AI182" s="221"/>
      <c r="AJ182" s="221"/>
      <c r="AK182" s="221"/>
      <c r="AL182" s="221"/>
      <c r="AM182" s="221"/>
    </row>
    <row r="183" spans="1:39" s="165" customFormat="1">
      <c r="A183" s="215"/>
      <c r="B183" s="220"/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  <c r="AG183" s="215"/>
      <c r="AH183" s="215"/>
      <c r="AI183" s="221"/>
      <c r="AJ183" s="221"/>
      <c r="AK183" s="221"/>
      <c r="AL183" s="221"/>
      <c r="AM183" s="221"/>
    </row>
    <row r="184" spans="1:39" s="165" customFormat="1">
      <c r="A184" s="215"/>
      <c r="B184" s="220"/>
      <c r="C184" s="215"/>
      <c r="D184" s="215"/>
      <c r="E184" s="215"/>
      <c r="F184" s="215"/>
      <c r="G184" s="215"/>
      <c r="H184" s="215"/>
      <c r="I184" s="215"/>
      <c r="J184" s="215"/>
      <c r="K184" s="215"/>
      <c r="L184" s="215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  <c r="AD184" s="215"/>
      <c r="AE184" s="215"/>
      <c r="AF184" s="215"/>
      <c r="AG184" s="215"/>
      <c r="AH184" s="215"/>
      <c r="AI184" s="221"/>
      <c r="AJ184" s="221"/>
      <c r="AK184" s="221"/>
      <c r="AL184" s="221"/>
      <c r="AM184" s="221"/>
    </row>
    <row r="185" spans="1:39" s="165" customFormat="1">
      <c r="A185" s="215"/>
      <c r="B185" s="220"/>
      <c r="C185" s="21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  <c r="AD185" s="215"/>
      <c r="AE185" s="215"/>
      <c r="AF185" s="215"/>
      <c r="AG185" s="215"/>
      <c r="AH185" s="215"/>
      <c r="AI185" s="221"/>
      <c r="AJ185" s="221"/>
      <c r="AK185" s="221"/>
      <c r="AL185" s="221"/>
      <c r="AM185" s="221"/>
    </row>
    <row r="186" spans="1:39" s="165" customFormat="1">
      <c r="A186" s="215"/>
      <c r="B186" s="220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21"/>
      <c r="AJ186" s="221"/>
      <c r="AK186" s="221"/>
      <c r="AL186" s="221"/>
      <c r="AM186" s="221"/>
    </row>
    <row r="187" spans="1:39" s="165" customFormat="1">
      <c r="A187" s="215"/>
      <c r="B187" s="220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  <c r="AC187" s="215"/>
      <c r="AD187" s="215"/>
      <c r="AE187" s="215"/>
      <c r="AF187" s="215"/>
      <c r="AG187" s="215"/>
      <c r="AH187" s="215"/>
      <c r="AI187" s="221"/>
      <c r="AJ187" s="221"/>
      <c r="AK187" s="221"/>
      <c r="AL187" s="221"/>
      <c r="AM187" s="221"/>
    </row>
    <row r="188" spans="1:39" s="165" customFormat="1">
      <c r="A188" s="215"/>
      <c r="B188" s="220"/>
      <c r="C188" s="215"/>
      <c r="D188" s="215"/>
      <c r="E188" s="215"/>
      <c r="F188" s="215"/>
      <c r="G188" s="215"/>
      <c r="H188" s="215"/>
      <c r="I188" s="215"/>
      <c r="J188" s="215"/>
      <c r="K188" s="215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  <c r="AD188" s="215"/>
      <c r="AE188" s="215"/>
      <c r="AF188" s="215"/>
      <c r="AG188" s="215"/>
      <c r="AH188" s="215"/>
      <c r="AI188" s="221"/>
      <c r="AJ188" s="221"/>
      <c r="AK188" s="221"/>
      <c r="AL188" s="221"/>
      <c r="AM188" s="221"/>
    </row>
    <row r="189" spans="1:39" s="165" customFormat="1">
      <c r="A189" s="215"/>
      <c r="B189" s="220"/>
      <c r="C189" s="215"/>
      <c r="D189" s="215"/>
      <c r="E189" s="215"/>
      <c r="F189" s="215"/>
      <c r="G189" s="215"/>
      <c r="H189" s="215"/>
      <c r="I189" s="215"/>
      <c r="J189" s="215"/>
      <c r="K189" s="215"/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  <c r="AD189" s="215"/>
      <c r="AE189" s="215"/>
      <c r="AF189" s="215"/>
      <c r="AG189" s="215"/>
      <c r="AH189" s="215"/>
      <c r="AI189" s="221"/>
      <c r="AJ189" s="221"/>
      <c r="AK189" s="221"/>
      <c r="AL189" s="221"/>
      <c r="AM189" s="221"/>
    </row>
    <row r="190" spans="1:39" s="165" customFormat="1">
      <c r="A190" s="215"/>
      <c r="B190" s="220"/>
      <c r="C190" s="215"/>
      <c r="D190" s="215"/>
      <c r="E190" s="215"/>
      <c r="F190" s="215"/>
      <c r="G190" s="215"/>
      <c r="H190" s="215"/>
      <c r="I190" s="215"/>
      <c r="J190" s="215"/>
      <c r="K190" s="215"/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  <c r="AD190" s="215"/>
      <c r="AE190" s="215"/>
      <c r="AF190" s="215"/>
      <c r="AG190" s="215"/>
      <c r="AH190" s="215"/>
      <c r="AI190" s="221"/>
      <c r="AJ190" s="221"/>
      <c r="AK190" s="221"/>
      <c r="AL190" s="221"/>
      <c r="AM190" s="221"/>
    </row>
    <row r="191" spans="1:39" s="165" customFormat="1">
      <c r="A191" s="215"/>
      <c r="B191" s="220"/>
      <c r="C191" s="215"/>
      <c r="D191" s="215"/>
      <c r="E191" s="215"/>
      <c r="F191" s="215"/>
      <c r="G191" s="215"/>
      <c r="H191" s="215"/>
      <c r="I191" s="215"/>
      <c r="J191" s="215"/>
      <c r="K191" s="215"/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  <c r="AD191" s="215"/>
      <c r="AE191" s="215"/>
      <c r="AF191" s="215"/>
      <c r="AG191" s="215"/>
      <c r="AH191" s="215"/>
      <c r="AI191" s="221"/>
      <c r="AJ191" s="221"/>
      <c r="AK191" s="221"/>
      <c r="AL191" s="221"/>
      <c r="AM191" s="221"/>
    </row>
    <row r="192" spans="1:39" s="165" customFormat="1">
      <c r="A192" s="215"/>
      <c r="B192" s="220"/>
      <c r="C192" s="215"/>
      <c r="D192" s="215"/>
      <c r="E192" s="215"/>
      <c r="F192" s="215"/>
      <c r="G192" s="215"/>
      <c r="H192" s="215"/>
      <c r="I192" s="215"/>
      <c r="J192" s="215"/>
      <c r="K192" s="215"/>
      <c r="L192" s="215"/>
      <c r="M192" s="215"/>
      <c r="N192" s="215"/>
      <c r="O192" s="215"/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  <c r="AC192" s="215"/>
      <c r="AD192" s="215"/>
      <c r="AE192" s="215"/>
      <c r="AF192" s="215"/>
      <c r="AG192" s="215"/>
      <c r="AH192" s="215"/>
      <c r="AI192" s="221"/>
      <c r="AJ192" s="221"/>
      <c r="AK192" s="221"/>
      <c r="AL192" s="221"/>
      <c r="AM192" s="221"/>
    </row>
    <row r="193" spans="1:39" s="165" customFormat="1">
      <c r="A193" s="215"/>
      <c r="B193" s="220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  <c r="AD193" s="215"/>
      <c r="AE193" s="215"/>
      <c r="AF193" s="215"/>
      <c r="AG193" s="215"/>
      <c r="AH193" s="215"/>
      <c r="AI193" s="221"/>
      <c r="AJ193" s="221"/>
      <c r="AK193" s="221"/>
      <c r="AL193" s="221"/>
      <c r="AM193" s="221"/>
    </row>
    <row r="194" spans="1:39" s="165" customFormat="1">
      <c r="A194" s="215"/>
      <c r="B194" s="220"/>
      <c r="C194" s="215"/>
      <c r="D194" s="215"/>
      <c r="E194" s="215"/>
      <c r="F194" s="215"/>
      <c r="G194" s="215"/>
      <c r="H194" s="215"/>
      <c r="I194" s="215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  <c r="AD194" s="215"/>
      <c r="AE194" s="215"/>
      <c r="AF194" s="215"/>
      <c r="AG194" s="215"/>
      <c r="AH194" s="215"/>
      <c r="AI194" s="221"/>
      <c r="AJ194" s="221"/>
      <c r="AK194" s="221"/>
      <c r="AL194" s="221"/>
      <c r="AM194" s="221"/>
    </row>
    <row r="195" spans="1:39" s="165" customFormat="1">
      <c r="A195" s="215"/>
      <c r="B195" s="220"/>
      <c r="C195" s="215"/>
      <c r="D195" s="215"/>
      <c r="E195" s="215"/>
      <c r="F195" s="215"/>
      <c r="G195" s="215"/>
      <c r="H195" s="215"/>
      <c r="I195" s="215"/>
      <c r="J195" s="215"/>
      <c r="K195" s="215"/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  <c r="AD195" s="215"/>
      <c r="AE195" s="215"/>
      <c r="AF195" s="215"/>
      <c r="AG195" s="215"/>
      <c r="AH195" s="215"/>
      <c r="AI195" s="221"/>
      <c r="AJ195" s="221"/>
      <c r="AK195" s="221"/>
      <c r="AL195" s="221"/>
      <c r="AM195" s="221"/>
    </row>
    <row r="196" spans="1:39" s="165" customFormat="1">
      <c r="B196" s="228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  <c r="N196" s="229"/>
      <c r="O196" s="229"/>
      <c r="P196" s="229"/>
      <c r="Q196" s="229"/>
      <c r="R196" s="229"/>
      <c r="S196" s="229"/>
      <c r="T196" s="229"/>
      <c r="U196" s="229"/>
      <c r="V196" s="229"/>
      <c r="W196" s="229"/>
      <c r="X196" s="229"/>
      <c r="Y196" s="229"/>
      <c r="Z196" s="229"/>
      <c r="AA196" s="229"/>
      <c r="AB196" s="229"/>
      <c r="AC196" s="229"/>
      <c r="AD196" s="229"/>
      <c r="AE196" s="229"/>
      <c r="AF196" s="229"/>
      <c r="AG196" s="229"/>
      <c r="AH196" s="229"/>
    </row>
    <row r="197" spans="1:39" s="165" customFormat="1">
      <c r="A197" s="215"/>
      <c r="B197" s="220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  <c r="AD197" s="215"/>
      <c r="AE197" s="215"/>
      <c r="AF197" s="215"/>
      <c r="AG197" s="215"/>
      <c r="AH197" s="215"/>
      <c r="AI197" s="221"/>
      <c r="AJ197" s="221"/>
      <c r="AK197" s="221"/>
      <c r="AL197" s="221"/>
      <c r="AM197" s="221"/>
    </row>
    <row r="198" spans="1:39" s="165" customFormat="1">
      <c r="A198" s="215"/>
      <c r="B198" s="220"/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  <c r="AD198" s="215"/>
      <c r="AE198" s="215"/>
      <c r="AF198" s="215"/>
      <c r="AG198" s="215"/>
      <c r="AH198" s="215"/>
      <c r="AI198" s="221"/>
      <c r="AJ198" s="221"/>
      <c r="AK198" s="221"/>
      <c r="AL198" s="221"/>
      <c r="AM198" s="221"/>
    </row>
    <row r="199" spans="1:39" s="165" customFormat="1">
      <c r="A199" s="215"/>
      <c r="B199" s="220"/>
      <c r="C199" s="215"/>
      <c r="D199" s="215"/>
      <c r="E199" s="215"/>
      <c r="F199" s="215"/>
      <c r="G199" s="215"/>
      <c r="H199" s="215"/>
      <c r="I199" s="215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  <c r="AD199" s="215"/>
      <c r="AE199" s="215"/>
      <c r="AF199" s="215"/>
      <c r="AG199" s="215"/>
      <c r="AH199" s="215"/>
      <c r="AI199" s="221"/>
      <c r="AJ199" s="221"/>
      <c r="AK199" s="221"/>
      <c r="AL199" s="221"/>
      <c r="AM199" s="221"/>
    </row>
    <row r="200" spans="1:39" s="165" customFormat="1">
      <c r="A200" s="215"/>
      <c r="B200" s="220"/>
      <c r="C200" s="21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  <c r="AD200" s="215"/>
      <c r="AE200" s="215"/>
      <c r="AF200" s="215"/>
      <c r="AG200" s="215"/>
      <c r="AH200" s="215"/>
      <c r="AI200" s="221"/>
      <c r="AJ200" s="221"/>
      <c r="AK200" s="221"/>
      <c r="AL200" s="221"/>
      <c r="AM200" s="221"/>
    </row>
    <row r="201" spans="1:39" s="165" customFormat="1">
      <c r="A201" s="215"/>
      <c r="B201" s="220"/>
      <c r="C201" s="215"/>
      <c r="D201" s="215"/>
      <c r="E201" s="215"/>
      <c r="F201" s="215"/>
      <c r="G201" s="215"/>
      <c r="H201" s="215"/>
      <c r="I201" s="215"/>
      <c r="J201" s="215"/>
      <c r="K201" s="215"/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  <c r="AD201" s="215"/>
      <c r="AE201" s="215"/>
      <c r="AF201" s="215"/>
      <c r="AG201" s="215"/>
      <c r="AH201" s="215"/>
      <c r="AI201" s="221"/>
      <c r="AJ201" s="221"/>
      <c r="AK201" s="221"/>
      <c r="AL201" s="221"/>
      <c r="AM201" s="221"/>
    </row>
    <row r="202" spans="1:39" s="165" customFormat="1">
      <c r="A202" s="215"/>
      <c r="B202" s="220"/>
      <c r="C202" s="215"/>
      <c r="D202" s="215"/>
      <c r="E202" s="215"/>
      <c r="F202" s="215"/>
      <c r="G202" s="215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21"/>
      <c r="AJ202" s="221"/>
      <c r="AK202" s="221"/>
      <c r="AL202" s="221"/>
      <c r="AM202" s="221"/>
    </row>
    <row r="203" spans="1:39" s="165" customFormat="1">
      <c r="A203" s="215"/>
      <c r="B203" s="220"/>
      <c r="C203" s="215"/>
      <c r="D203" s="215"/>
      <c r="E203" s="215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21"/>
      <c r="AJ203" s="221"/>
      <c r="AK203" s="221"/>
      <c r="AL203" s="221"/>
      <c r="AM203" s="221"/>
    </row>
    <row r="204" spans="1:39" s="165" customFormat="1">
      <c r="A204" s="215"/>
      <c r="B204" s="220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21"/>
      <c r="AJ204" s="221"/>
      <c r="AK204" s="221"/>
      <c r="AL204" s="221"/>
      <c r="AM204" s="221"/>
    </row>
    <row r="205" spans="1:39" s="165" customFormat="1">
      <c r="A205" s="215"/>
      <c r="B205" s="220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21"/>
      <c r="AJ205" s="221"/>
      <c r="AK205" s="221"/>
      <c r="AL205" s="221"/>
      <c r="AM205" s="221"/>
    </row>
    <row r="206" spans="1:39" s="165" customFormat="1">
      <c r="B206" s="228"/>
      <c r="C206" s="229"/>
      <c r="D206" s="229"/>
      <c r="E206" s="229"/>
      <c r="F206" s="229"/>
      <c r="G206" s="229"/>
      <c r="H206" s="229"/>
      <c r="I206" s="229"/>
      <c r="J206" s="229"/>
      <c r="K206" s="229"/>
      <c r="L206" s="229"/>
      <c r="M206" s="229"/>
      <c r="N206" s="229"/>
      <c r="O206" s="229"/>
      <c r="P206" s="229"/>
      <c r="Q206" s="229"/>
      <c r="R206" s="229"/>
      <c r="S206" s="229"/>
      <c r="T206" s="229"/>
      <c r="U206" s="229"/>
      <c r="V206" s="229"/>
      <c r="W206" s="229"/>
      <c r="X206" s="229"/>
      <c r="Y206" s="229"/>
      <c r="Z206" s="229"/>
      <c r="AA206" s="229"/>
      <c r="AB206" s="229"/>
      <c r="AC206" s="229"/>
      <c r="AD206" s="229"/>
      <c r="AE206" s="229"/>
      <c r="AF206" s="229"/>
      <c r="AG206" s="229"/>
      <c r="AH206" s="229"/>
    </row>
    <row r="207" spans="1:39" s="165" customFormat="1">
      <c r="A207" s="215"/>
      <c r="B207" s="220"/>
      <c r="C207" s="21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  <c r="AD207" s="215"/>
      <c r="AE207" s="215"/>
      <c r="AF207" s="215"/>
      <c r="AG207" s="215"/>
      <c r="AH207" s="215"/>
      <c r="AI207" s="221"/>
      <c r="AJ207" s="221"/>
      <c r="AK207" s="221"/>
      <c r="AL207" s="221"/>
      <c r="AM207" s="221"/>
    </row>
    <row r="208" spans="1:39" s="165" customFormat="1">
      <c r="A208" s="215"/>
      <c r="B208" s="220"/>
      <c r="C208" s="215"/>
      <c r="D208" s="215"/>
      <c r="E208" s="215"/>
      <c r="F208" s="215"/>
      <c r="G208" s="215"/>
      <c r="H208" s="215"/>
      <c r="I208" s="215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21"/>
      <c r="AJ208" s="221"/>
      <c r="AK208" s="221"/>
      <c r="AL208" s="221"/>
      <c r="AM208" s="221"/>
    </row>
    <row r="209" spans="1:39" s="165" customFormat="1">
      <c r="A209" s="215"/>
      <c r="B209" s="220"/>
      <c r="C209" s="215"/>
      <c r="D209" s="215"/>
      <c r="E209" s="215"/>
      <c r="F209" s="215"/>
      <c r="G209" s="215"/>
      <c r="H209" s="215"/>
      <c r="I209" s="215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21"/>
      <c r="AJ209" s="221"/>
      <c r="AK209" s="221"/>
      <c r="AL209" s="221"/>
      <c r="AM209" s="221"/>
    </row>
    <row r="210" spans="1:39" s="165" customFormat="1">
      <c r="A210" s="215"/>
      <c r="B210" s="220"/>
      <c r="C210" s="21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21"/>
      <c r="AJ210" s="221"/>
      <c r="AK210" s="221"/>
      <c r="AL210" s="221"/>
      <c r="AM210" s="221"/>
    </row>
    <row r="211" spans="1:39" s="165" customFormat="1">
      <c r="A211" s="215"/>
      <c r="B211" s="220"/>
      <c r="C211" s="21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21"/>
      <c r="AJ211" s="221"/>
      <c r="AK211" s="221"/>
      <c r="AL211" s="221"/>
      <c r="AM211" s="221"/>
    </row>
    <row r="212" spans="1:39" s="165" customFormat="1">
      <c r="A212" s="215"/>
      <c r="B212" s="220"/>
      <c r="C212" s="215"/>
      <c r="D212" s="215"/>
      <c r="E212" s="215"/>
      <c r="F212" s="215"/>
      <c r="G212" s="215"/>
      <c r="H212" s="215"/>
      <c r="I212" s="215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21"/>
      <c r="AJ212" s="221"/>
      <c r="AK212" s="221"/>
      <c r="AL212" s="221"/>
      <c r="AM212" s="221"/>
    </row>
    <row r="213" spans="1:39" s="165" customFormat="1">
      <c r="A213" s="215"/>
      <c r="B213" s="220"/>
      <c r="C213" s="215"/>
      <c r="D213" s="215"/>
      <c r="E213" s="215"/>
      <c r="F213" s="215"/>
      <c r="G213" s="215"/>
      <c r="H213" s="215"/>
      <c r="I213" s="215"/>
      <c r="J213" s="215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  <c r="AD213" s="215"/>
      <c r="AE213" s="215"/>
      <c r="AF213" s="215"/>
      <c r="AG213" s="215"/>
      <c r="AH213" s="215"/>
      <c r="AI213" s="221"/>
      <c r="AJ213" s="221"/>
      <c r="AK213" s="221"/>
      <c r="AL213" s="221"/>
      <c r="AM213" s="221"/>
    </row>
    <row r="214" spans="1:39" s="165" customFormat="1">
      <c r="A214" s="215"/>
      <c r="B214" s="220"/>
      <c r="C214" s="21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21"/>
      <c r="AJ214" s="221"/>
      <c r="AK214" s="221"/>
      <c r="AL214" s="221"/>
      <c r="AM214" s="221"/>
    </row>
    <row r="215" spans="1:39" s="165" customFormat="1">
      <c r="A215" s="215"/>
      <c r="B215" s="220"/>
      <c r="C215" s="215"/>
      <c r="D215" s="215"/>
      <c r="E215" s="215"/>
      <c r="F215" s="215"/>
      <c r="G215" s="215"/>
      <c r="H215" s="215"/>
      <c r="I215" s="215"/>
      <c r="J215" s="215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21"/>
      <c r="AJ215" s="221"/>
      <c r="AK215" s="221"/>
      <c r="AL215" s="221"/>
      <c r="AM215" s="221"/>
    </row>
    <row r="216" spans="1:39" s="165" customFormat="1">
      <c r="A216" s="215"/>
      <c r="B216" s="220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  <c r="AD216" s="215"/>
      <c r="AE216" s="215"/>
      <c r="AF216" s="215"/>
      <c r="AG216" s="215"/>
      <c r="AH216" s="215"/>
      <c r="AI216" s="221"/>
      <c r="AJ216" s="221"/>
      <c r="AK216" s="221"/>
      <c r="AL216" s="221"/>
      <c r="AM216" s="221"/>
    </row>
    <row r="217" spans="1:39" s="165" customFormat="1">
      <c r="A217" s="215"/>
      <c r="B217" s="220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  <c r="AC217" s="215"/>
      <c r="AD217" s="215"/>
      <c r="AE217" s="215"/>
      <c r="AF217" s="215"/>
      <c r="AG217" s="215"/>
      <c r="AH217" s="215"/>
      <c r="AI217" s="221"/>
      <c r="AJ217" s="221"/>
      <c r="AK217" s="221"/>
      <c r="AL217" s="221"/>
      <c r="AM217" s="221"/>
    </row>
    <row r="218" spans="1:39" s="165" customFormat="1">
      <c r="A218" s="215"/>
      <c r="B218" s="220"/>
      <c r="C218" s="21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  <c r="AD218" s="215"/>
      <c r="AE218" s="215"/>
      <c r="AF218" s="215"/>
      <c r="AG218" s="215"/>
      <c r="AH218" s="215"/>
      <c r="AI218" s="221"/>
      <c r="AJ218" s="221"/>
      <c r="AK218" s="221"/>
      <c r="AL218" s="221"/>
      <c r="AM218" s="221"/>
    </row>
    <row r="219" spans="1:39" s="165" customFormat="1">
      <c r="A219" s="215"/>
      <c r="B219" s="220"/>
      <c r="C219" s="215"/>
      <c r="D219" s="215"/>
      <c r="E219" s="215"/>
      <c r="F219" s="215"/>
      <c r="G219" s="215"/>
      <c r="H219" s="215"/>
      <c r="I219" s="215"/>
      <c r="J219" s="215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  <c r="AD219" s="215"/>
      <c r="AE219" s="215"/>
      <c r="AF219" s="215"/>
      <c r="AG219" s="215"/>
      <c r="AH219" s="215"/>
      <c r="AI219" s="221"/>
      <c r="AJ219" s="221"/>
      <c r="AK219" s="221"/>
      <c r="AL219" s="221"/>
      <c r="AM219" s="221"/>
    </row>
    <row r="220" spans="1:39" s="165" customFormat="1">
      <c r="A220" s="215"/>
      <c r="B220" s="220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  <c r="AD220" s="215"/>
      <c r="AE220" s="215"/>
      <c r="AF220" s="215"/>
      <c r="AG220" s="215"/>
      <c r="AH220" s="215"/>
      <c r="AI220" s="221"/>
      <c r="AJ220" s="221"/>
      <c r="AK220" s="221"/>
      <c r="AL220" s="221"/>
      <c r="AM220" s="221"/>
    </row>
    <row r="221" spans="1:39" s="165" customFormat="1">
      <c r="A221" s="215"/>
      <c r="B221" s="220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  <c r="AD221" s="215"/>
      <c r="AE221" s="215"/>
      <c r="AF221" s="215"/>
      <c r="AG221" s="215"/>
      <c r="AH221" s="215"/>
      <c r="AI221" s="221"/>
      <c r="AJ221" s="221"/>
      <c r="AK221" s="221"/>
      <c r="AL221" s="221"/>
      <c r="AM221" s="221"/>
    </row>
    <row r="222" spans="1:39" s="165" customFormat="1">
      <c r="A222" s="215"/>
      <c r="B222" s="220"/>
      <c r="C222" s="21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215"/>
      <c r="AH222" s="215"/>
      <c r="AI222" s="221"/>
      <c r="AJ222" s="221"/>
      <c r="AK222" s="221"/>
      <c r="AL222" s="221"/>
      <c r="AM222" s="221"/>
    </row>
    <row r="223" spans="1:39" s="165" customFormat="1">
      <c r="A223" s="215"/>
      <c r="B223" s="209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15"/>
      <c r="AE223" s="215"/>
      <c r="AF223" s="215"/>
      <c r="AG223" s="215"/>
      <c r="AH223" s="215"/>
      <c r="AI223" s="221"/>
      <c r="AJ223" s="221"/>
      <c r="AK223" s="221"/>
      <c r="AL223" s="221"/>
      <c r="AM223" s="221"/>
    </row>
    <row r="224" spans="1:39" s="165" customFormat="1">
      <c r="A224" s="215"/>
      <c r="B224" s="220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  <c r="AD224" s="215"/>
      <c r="AE224" s="215"/>
      <c r="AF224" s="215"/>
      <c r="AG224" s="215"/>
      <c r="AH224" s="215"/>
      <c r="AI224" s="221"/>
      <c r="AJ224" s="221"/>
      <c r="AK224" s="221"/>
      <c r="AL224" s="221"/>
      <c r="AM224" s="221"/>
    </row>
    <row r="225" spans="1:39" s="165" customFormat="1">
      <c r="A225" s="215"/>
      <c r="B225" s="217"/>
      <c r="C225" s="21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  <c r="AD225" s="215"/>
      <c r="AE225" s="215"/>
      <c r="AF225" s="215"/>
      <c r="AG225" s="215"/>
      <c r="AH225" s="215"/>
      <c r="AI225" s="221"/>
      <c r="AJ225" s="221"/>
      <c r="AK225" s="221"/>
      <c r="AL225" s="221"/>
      <c r="AM225" s="221"/>
    </row>
    <row r="226" spans="1:39" s="165" customFormat="1">
      <c r="A226" s="208"/>
      <c r="B226" s="217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208"/>
      <c r="AA226" s="208"/>
      <c r="AB226" s="208"/>
      <c r="AC226" s="208"/>
      <c r="AD226" s="208"/>
      <c r="AE226" s="208"/>
      <c r="AF226" s="208"/>
      <c r="AG226" s="208"/>
      <c r="AH226" s="208"/>
      <c r="AI226" s="208"/>
      <c r="AJ226" s="208"/>
      <c r="AK226" s="208"/>
      <c r="AL226" s="208"/>
      <c r="AM226" s="208"/>
    </row>
    <row r="227" spans="1:39" s="165" customFormat="1">
      <c r="A227" s="231"/>
      <c r="B227" s="209"/>
      <c r="C227" s="231"/>
      <c r="D227" s="231"/>
      <c r="E227" s="231"/>
      <c r="F227" s="231"/>
      <c r="G227" s="231"/>
      <c r="H227" s="231"/>
      <c r="I227" s="231"/>
      <c r="J227" s="231"/>
      <c r="K227" s="231"/>
      <c r="L227" s="231"/>
      <c r="M227" s="231"/>
      <c r="N227" s="231"/>
      <c r="O227" s="231"/>
      <c r="P227" s="231"/>
      <c r="Q227" s="231"/>
      <c r="R227" s="231"/>
      <c r="S227" s="231"/>
      <c r="T227" s="231"/>
      <c r="U227" s="231"/>
      <c r="V227" s="231"/>
      <c r="W227" s="231"/>
      <c r="X227" s="231"/>
      <c r="Y227" s="231"/>
      <c r="Z227" s="231"/>
      <c r="AA227" s="231"/>
      <c r="AB227" s="231"/>
      <c r="AC227" s="231"/>
      <c r="AD227" s="231"/>
      <c r="AE227" s="231"/>
      <c r="AF227" s="231"/>
      <c r="AG227" s="231"/>
      <c r="AH227" s="231"/>
      <c r="AI227" s="231"/>
      <c r="AJ227" s="231"/>
      <c r="AK227" s="231"/>
      <c r="AL227" s="231"/>
      <c r="AM227" s="231"/>
    </row>
    <row r="228" spans="1:39" s="165" customFormat="1">
      <c r="A228" s="231"/>
      <c r="B228" s="233"/>
      <c r="C228" s="231"/>
      <c r="D228" s="231"/>
      <c r="E228" s="231"/>
      <c r="F228" s="231"/>
      <c r="G228" s="231"/>
      <c r="H228" s="231"/>
      <c r="I228" s="231"/>
      <c r="J228" s="231"/>
      <c r="K228" s="231"/>
      <c r="L228" s="231"/>
      <c r="M228" s="231"/>
      <c r="N228" s="231"/>
      <c r="O228" s="231"/>
      <c r="P228" s="231"/>
      <c r="Q228" s="231"/>
      <c r="R228" s="231"/>
      <c r="S228" s="231"/>
      <c r="T228" s="231"/>
      <c r="U228" s="231"/>
      <c r="V228" s="231"/>
      <c r="W228" s="231"/>
      <c r="X228" s="231"/>
      <c r="Y228" s="231"/>
      <c r="Z228" s="231"/>
      <c r="AA228" s="231"/>
      <c r="AB228" s="231"/>
      <c r="AC228" s="231"/>
      <c r="AD228" s="231"/>
      <c r="AE228" s="231"/>
      <c r="AF228" s="231"/>
      <c r="AG228" s="231"/>
      <c r="AH228" s="231"/>
      <c r="AI228" s="231"/>
      <c r="AJ228" s="231"/>
      <c r="AK228" s="231"/>
      <c r="AL228" s="231"/>
      <c r="AM228" s="231"/>
    </row>
    <row r="229" spans="1:39" s="165" customFormat="1">
      <c r="A229" s="231"/>
      <c r="B229" s="233"/>
      <c r="C229" s="231"/>
      <c r="D229" s="231"/>
      <c r="E229" s="231"/>
      <c r="F229" s="231"/>
      <c r="G229" s="231"/>
      <c r="H229" s="231"/>
      <c r="I229" s="231"/>
      <c r="J229" s="231"/>
      <c r="K229" s="231"/>
      <c r="L229" s="231"/>
      <c r="M229" s="231"/>
      <c r="N229" s="231"/>
      <c r="O229" s="231"/>
      <c r="P229" s="231"/>
      <c r="Q229" s="231"/>
      <c r="R229" s="231"/>
      <c r="S229" s="231"/>
      <c r="T229" s="231"/>
      <c r="U229" s="231"/>
      <c r="V229" s="231"/>
      <c r="W229" s="231"/>
      <c r="X229" s="231"/>
      <c r="Y229" s="231"/>
      <c r="Z229" s="231"/>
      <c r="AA229" s="231"/>
      <c r="AB229" s="231"/>
      <c r="AC229" s="231"/>
      <c r="AD229" s="231"/>
      <c r="AE229" s="231"/>
      <c r="AF229" s="231"/>
      <c r="AG229" s="231"/>
      <c r="AH229" s="231"/>
      <c r="AI229" s="231"/>
      <c r="AJ229" s="231"/>
      <c r="AK229" s="231"/>
      <c r="AL229" s="231"/>
      <c r="AM229" s="231"/>
    </row>
    <row r="230" spans="1:39" s="165" customFormat="1">
      <c r="A230" s="231"/>
      <c r="B230" s="233"/>
      <c r="C230" s="231"/>
      <c r="D230" s="231"/>
      <c r="E230" s="231"/>
      <c r="F230" s="231"/>
      <c r="G230" s="231"/>
      <c r="H230" s="231"/>
      <c r="I230" s="231"/>
      <c r="J230" s="231"/>
      <c r="K230" s="231"/>
      <c r="L230" s="231"/>
      <c r="M230" s="231"/>
      <c r="N230" s="231"/>
      <c r="O230" s="231"/>
      <c r="P230" s="231"/>
      <c r="Q230" s="231"/>
      <c r="R230" s="231"/>
      <c r="S230" s="231"/>
      <c r="T230" s="231"/>
      <c r="U230" s="231"/>
      <c r="V230" s="231"/>
      <c r="W230" s="231"/>
      <c r="X230" s="231"/>
      <c r="Y230" s="231"/>
      <c r="Z230" s="231"/>
      <c r="AA230" s="231"/>
      <c r="AB230" s="231"/>
      <c r="AC230" s="231"/>
      <c r="AD230" s="231"/>
      <c r="AE230" s="231"/>
      <c r="AF230" s="231"/>
      <c r="AG230" s="231"/>
      <c r="AH230" s="231"/>
      <c r="AI230" s="231"/>
      <c r="AJ230" s="231"/>
      <c r="AK230" s="231"/>
      <c r="AL230" s="231"/>
      <c r="AM230" s="231"/>
    </row>
    <row r="231" spans="1:39" s="165" customFormat="1">
      <c r="A231" s="231"/>
      <c r="B231" s="233"/>
      <c r="C231" s="231"/>
      <c r="D231" s="231"/>
      <c r="E231" s="231"/>
      <c r="F231" s="231"/>
      <c r="G231" s="231"/>
      <c r="H231" s="231"/>
      <c r="I231" s="231"/>
      <c r="J231" s="231"/>
      <c r="K231" s="231"/>
      <c r="L231" s="231"/>
      <c r="M231" s="231"/>
      <c r="N231" s="231"/>
      <c r="O231" s="231"/>
      <c r="P231" s="231"/>
      <c r="Q231" s="231"/>
      <c r="R231" s="231"/>
      <c r="S231" s="231"/>
      <c r="T231" s="231"/>
      <c r="U231" s="231"/>
      <c r="V231" s="231"/>
      <c r="W231" s="231"/>
      <c r="X231" s="231"/>
      <c r="Y231" s="231"/>
      <c r="Z231" s="231"/>
      <c r="AA231" s="231"/>
      <c r="AB231" s="231"/>
      <c r="AC231" s="231"/>
      <c r="AD231" s="231"/>
      <c r="AE231" s="231"/>
      <c r="AF231" s="231"/>
      <c r="AG231" s="231"/>
      <c r="AH231" s="231"/>
      <c r="AI231" s="231"/>
      <c r="AJ231" s="231"/>
      <c r="AK231" s="231"/>
      <c r="AL231" s="231"/>
      <c r="AM231" s="231"/>
    </row>
    <row r="232" spans="1:39" s="165" customFormat="1">
      <c r="A232" s="231"/>
      <c r="B232" s="233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231"/>
      <c r="Y232" s="231"/>
      <c r="Z232" s="231"/>
      <c r="AA232" s="231"/>
      <c r="AB232" s="231"/>
      <c r="AC232" s="231"/>
      <c r="AD232" s="231"/>
      <c r="AE232" s="231"/>
      <c r="AF232" s="231"/>
      <c r="AG232" s="231"/>
      <c r="AH232" s="231"/>
      <c r="AI232" s="231"/>
      <c r="AJ232" s="231"/>
      <c r="AK232" s="231"/>
      <c r="AL232" s="231"/>
      <c r="AM232" s="231"/>
    </row>
    <row r="233" spans="1:39" s="165" customFormat="1">
      <c r="A233" s="231"/>
      <c r="B233" s="233"/>
      <c r="C233" s="231"/>
      <c r="D233" s="231"/>
      <c r="E233" s="231"/>
      <c r="F233" s="231"/>
      <c r="G233" s="231"/>
      <c r="H233" s="231"/>
      <c r="I233" s="231"/>
      <c r="J233" s="231"/>
      <c r="K233" s="231"/>
      <c r="L233" s="231"/>
      <c r="M233" s="231"/>
      <c r="N233" s="231"/>
      <c r="O233" s="231"/>
      <c r="P233" s="231"/>
      <c r="Q233" s="231"/>
      <c r="R233" s="231"/>
      <c r="S233" s="231"/>
      <c r="T233" s="231"/>
      <c r="U233" s="231"/>
      <c r="V233" s="231"/>
      <c r="W233" s="231"/>
      <c r="X233" s="231"/>
      <c r="Y233" s="231"/>
      <c r="Z233" s="231"/>
      <c r="AA233" s="231"/>
      <c r="AB233" s="231"/>
      <c r="AC233" s="231"/>
      <c r="AD233" s="231"/>
      <c r="AE233" s="231"/>
      <c r="AF233" s="231"/>
      <c r="AG233" s="231"/>
      <c r="AH233" s="231"/>
      <c r="AI233" s="231"/>
      <c r="AJ233" s="231"/>
      <c r="AK233" s="231"/>
      <c r="AL233" s="231"/>
      <c r="AM233" s="231"/>
    </row>
    <row r="234" spans="1:39" s="165" customFormat="1">
      <c r="A234" s="231"/>
      <c r="B234" s="233"/>
      <c r="C234" s="231"/>
      <c r="D234" s="231"/>
      <c r="E234" s="231"/>
      <c r="F234" s="231"/>
      <c r="G234" s="231"/>
      <c r="H234" s="231"/>
      <c r="I234" s="231"/>
      <c r="J234" s="231"/>
      <c r="K234" s="231"/>
      <c r="L234" s="231"/>
      <c r="M234" s="231"/>
      <c r="N234" s="231"/>
      <c r="O234" s="231"/>
      <c r="P234" s="231"/>
      <c r="Q234" s="231"/>
      <c r="R234" s="231"/>
      <c r="S234" s="231"/>
      <c r="T234" s="231"/>
      <c r="U234" s="231"/>
      <c r="V234" s="231"/>
      <c r="W234" s="231"/>
      <c r="X234" s="231"/>
      <c r="Y234" s="231"/>
      <c r="Z234" s="231"/>
      <c r="AA234" s="231"/>
      <c r="AB234" s="231"/>
      <c r="AC234" s="231"/>
      <c r="AD234" s="231"/>
      <c r="AE234" s="231"/>
      <c r="AF234" s="231"/>
      <c r="AG234" s="231"/>
      <c r="AH234" s="231"/>
      <c r="AI234" s="231"/>
      <c r="AJ234" s="231"/>
      <c r="AK234" s="231"/>
      <c r="AL234" s="231"/>
      <c r="AM234" s="231"/>
    </row>
    <row r="235" spans="1:39" s="165" customFormat="1">
      <c r="A235" s="231"/>
      <c r="B235" s="233"/>
      <c r="C235" s="231"/>
      <c r="D235" s="231"/>
      <c r="E235" s="231"/>
      <c r="F235" s="231"/>
      <c r="G235" s="231"/>
      <c r="H235" s="231"/>
      <c r="I235" s="231"/>
      <c r="J235" s="231"/>
      <c r="K235" s="231"/>
      <c r="L235" s="231"/>
      <c r="M235" s="231"/>
      <c r="N235" s="231"/>
      <c r="O235" s="231"/>
      <c r="P235" s="231"/>
      <c r="Q235" s="231"/>
      <c r="R235" s="231"/>
      <c r="S235" s="231"/>
      <c r="T235" s="231"/>
      <c r="U235" s="231"/>
      <c r="V235" s="231"/>
      <c r="W235" s="231"/>
      <c r="X235" s="231"/>
      <c r="Y235" s="231"/>
      <c r="Z235" s="231"/>
      <c r="AA235" s="231"/>
      <c r="AB235" s="231"/>
      <c r="AC235" s="231"/>
      <c r="AD235" s="231"/>
      <c r="AE235" s="231"/>
      <c r="AF235" s="231"/>
      <c r="AG235" s="231"/>
      <c r="AH235" s="231"/>
      <c r="AI235" s="231"/>
      <c r="AJ235" s="231"/>
      <c r="AK235" s="231"/>
      <c r="AL235" s="231"/>
      <c r="AM235" s="231"/>
    </row>
    <row r="236" spans="1:39" s="165" customFormat="1">
      <c r="A236" s="231"/>
      <c r="B236" s="233"/>
      <c r="C236" s="231"/>
      <c r="D236" s="231"/>
      <c r="E236" s="231"/>
      <c r="F236" s="231"/>
      <c r="G236" s="231"/>
      <c r="H236" s="231"/>
      <c r="I236" s="231"/>
      <c r="J236" s="231"/>
      <c r="K236" s="231"/>
      <c r="L236" s="231"/>
      <c r="M236" s="231"/>
      <c r="N236" s="231"/>
      <c r="O236" s="231"/>
      <c r="P236" s="231"/>
      <c r="Q236" s="231"/>
      <c r="R236" s="231"/>
      <c r="S236" s="231"/>
      <c r="T236" s="231"/>
      <c r="U236" s="231"/>
      <c r="V236" s="231"/>
      <c r="W236" s="231"/>
      <c r="X236" s="231"/>
      <c r="Y236" s="231"/>
      <c r="Z236" s="231"/>
      <c r="AA236" s="231"/>
      <c r="AB236" s="231"/>
      <c r="AC236" s="231"/>
      <c r="AD236" s="231"/>
      <c r="AE236" s="231"/>
      <c r="AF236" s="231"/>
      <c r="AG236" s="231"/>
      <c r="AH236" s="231"/>
      <c r="AI236" s="231"/>
      <c r="AJ236" s="231"/>
      <c r="AK236" s="231"/>
      <c r="AL236" s="231"/>
      <c r="AM236" s="231"/>
    </row>
    <row r="237" spans="1:39" s="165" customFormat="1">
      <c r="A237" s="231"/>
      <c r="B237" s="233"/>
      <c r="C237" s="231"/>
      <c r="D237" s="231"/>
      <c r="E237" s="231"/>
      <c r="F237" s="231"/>
      <c r="G237" s="231"/>
      <c r="H237" s="231"/>
      <c r="I237" s="231"/>
      <c r="J237" s="231"/>
      <c r="K237" s="231"/>
      <c r="L237" s="231"/>
      <c r="M237" s="231"/>
      <c r="N237" s="231"/>
      <c r="O237" s="231"/>
      <c r="P237" s="231"/>
      <c r="Q237" s="231"/>
      <c r="R237" s="231"/>
      <c r="S237" s="231"/>
      <c r="T237" s="231"/>
      <c r="U237" s="231"/>
      <c r="V237" s="231"/>
      <c r="W237" s="231"/>
      <c r="X237" s="231"/>
      <c r="Y237" s="231"/>
      <c r="Z237" s="231"/>
      <c r="AA237" s="231"/>
      <c r="AB237" s="231"/>
      <c r="AC237" s="231"/>
      <c r="AD237" s="231"/>
      <c r="AE237" s="231"/>
      <c r="AF237" s="231"/>
      <c r="AG237" s="231"/>
      <c r="AH237" s="231"/>
      <c r="AI237" s="231"/>
      <c r="AJ237" s="231"/>
      <c r="AK237" s="231"/>
      <c r="AL237" s="231"/>
      <c r="AM237" s="231"/>
    </row>
  </sheetData>
  <autoFilter ref="A9:AM64"/>
  <mergeCells count="5">
    <mergeCell ref="A4:A8"/>
    <mergeCell ref="B4:B8"/>
    <mergeCell ref="C4:C6"/>
    <mergeCell ref="E4:E6"/>
    <mergeCell ref="D5:D8"/>
  </mergeCells>
  <conditionalFormatting sqref="B11:B35">
    <cfRule type="duplicateValues" dxfId="3" priority="2"/>
  </conditionalFormatting>
  <conditionalFormatting sqref="B38:B62">
    <cfRule type="duplicateValues" dxfId="2" priority="1"/>
  </conditionalFormatting>
  <printOptions horizontalCentered="1"/>
  <pageMargins left="0.25" right="0.25" top="0.5" bottom="0.25" header="0.3" footer="0.3"/>
  <pageSetup paperSize="9" scale="20" fitToHeight="0" orientation="landscape" r:id="rId1"/>
  <headerFooter>
    <oddFooter>&amp;R&amp;"-,Bold"&amp;14Page &amp;P of &amp;N</oddFooter>
  </headerFooter>
  <rowBreaks count="1" manualBreakCount="1">
    <brk id="64" max="1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14"/>
  <sheetViews>
    <sheetView view="pageBreakPreview" zoomScale="85" zoomScaleNormal="85" zoomScaleSheetLayoutView="85" workbookViewId="0">
      <pane xSplit="2" ySplit="5" topLeftCell="C6" activePane="bottomRight" state="frozen"/>
      <selection activeCell="B2" sqref="B2"/>
      <selection pane="topRight" activeCell="B2" sqref="B2"/>
      <selection pane="bottomLeft" activeCell="B2" sqref="B2"/>
      <selection pane="bottomRight" activeCell="C10" sqref="C10"/>
    </sheetView>
  </sheetViews>
  <sheetFormatPr defaultColWidth="8.88671875" defaultRowHeight="13.8"/>
  <cols>
    <col min="1" max="1" width="8.88671875" style="74"/>
    <col min="2" max="2" width="42.88671875" style="264" customWidth="1"/>
    <col min="3" max="3" width="12.88671875" style="28" customWidth="1"/>
    <col min="4" max="4" width="22.88671875" style="29" customWidth="1"/>
    <col min="5" max="5" width="19" style="30" customWidth="1"/>
    <col min="6" max="6" width="21.44140625" style="30" customWidth="1"/>
    <col min="7" max="8" width="15.6640625" style="27" bestFit="1" customWidth="1"/>
    <col min="9" max="11" width="14" style="27" bestFit="1" customWidth="1"/>
    <col min="12" max="12" width="14.109375" style="27" bestFit="1" customWidth="1"/>
    <col min="13" max="16384" width="8.88671875" style="27"/>
  </cols>
  <sheetData>
    <row r="1" spans="1:13" ht="33" customHeight="1">
      <c r="A1" s="361" t="str">
        <f>SUMMARY!A1</f>
        <v>LOT NO-06, DUALIZATION OF HATTAR -HARIPUR ROAD SECTION (22 KM)</v>
      </c>
      <c r="B1" s="360"/>
      <c r="C1" s="360"/>
      <c r="D1" s="360"/>
      <c r="E1" s="360"/>
      <c r="F1" s="360"/>
    </row>
    <row r="2" spans="1:13" ht="33" customHeight="1">
      <c r="A2" s="361" t="str">
        <f>SUMMARY!A3</f>
        <v>IDLENESS OF RESOURCES CLAIM (JUL, 2018 ~ DEC, 2018)</v>
      </c>
      <c r="B2" s="360"/>
      <c r="C2" s="360"/>
      <c r="D2" s="360"/>
      <c r="E2" s="360"/>
      <c r="F2" s="360"/>
    </row>
    <row r="3" spans="1:13" ht="33" customHeight="1">
      <c r="A3" s="361" t="s">
        <v>345</v>
      </c>
      <c r="B3" s="360"/>
      <c r="C3" s="360"/>
      <c r="D3" s="360"/>
      <c r="E3" s="360"/>
      <c r="F3" s="360"/>
    </row>
    <row r="4" spans="1:13">
      <c r="F4" s="31"/>
    </row>
    <row r="5" spans="1:13" s="32" customFormat="1" ht="48" customHeight="1">
      <c r="A5" s="75" t="s">
        <v>3</v>
      </c>
      <c r="B5" s="76" t="s">
        <v>4</v>
      </c>
      <c r="C5" s="76" t="s">
        <v>35</v>
      </c>
      <c r="D5" s="77" t="s">
        <v>38</v>
      </c>
      <c r="E5" s="78" t="s">
        <v>106</v>
      </c>
      <c r="F5" s="78" t="s">
        <v>0</v>
      </c>
      <c r="G5" s="27"/>
      <c r="H5" s="27"/>
      <c r="I5" s="27"/>
      <c r="J5" s="27"/>
      <c r="K5" s="27"/>
      <c r="L5" s="27"/>
      <c r="M5" s="27"/>
    </row>
    <row r="6" spans="1:13" ht="32.1" customHeight="1">
      <c r="A6" s="79" t="s">
        <v>105</v>
      </c>
      <c r="B6" s="265"/>
      <c r="C6" s="54"/>
      <c r="D6" s="55"/>
      <c r="E6" s="56"/>
      <c r="F6" s="80">
        <f>SUBTOTAL(109,F7:F12)</f>
        <v>5625000</v>
      </c>
    </row>
    <row r="7" spans="1:13" ht="25.35" customHeight="1">
      <c r="A7" s="82">
        <f>COUNTA($B$7:B7)</f>
        <v>1</v>
      </c>
      <c r="B7" s="425" t="s">
        <v>117</v>
      </c>
      <c r="C7" s="83">
        <v>3</v>
      </c>
      <c r="D7" s="84">
        <f>'HO-MULTAN'!E8</f>
        <v>5</v>
      </c>
      <c r="E7" s="85">
        <v>120000</v>
      </c>
      <c r="F7" s="85">
        <f t="shared" ref="F7:F9" si="0">E7*D7*C7</f>
        <v>1800000</v>
      </c>
    </row>
    <row r="8" spans="1:13" ht="25.35" customHeight="1">
      <c r="A8" s="86">
        <f>COUNTA($B$7:B8)</f>
        <v>2</v>
      </c>
      <c r="B8" s="426" t="s">
        <v>118</v>
      </c>
      <c r="C8" s="87">
        <v>2</v>
      </c>
      <c r="D8" s="88">
        <f t="shared" ref="D8:D12" si="1">$D$7</f>
        <v>5</v>
      </c>
      <c r="E8" s="89">
        <v>60000</v>
      </c>
      <c r="F8" s="89">
        <f t="shared" si="0"/>
        <v>600000</v>
      </c>
    </row>
    <row r="9" spans="1:13" ht="25.35" customHeight="1">
      <c r="A9" s="86">
        <f>COUNTA($B$7:B9)</f>
        <v>3</v>
      </c>
      <c r="B9" s="426" t="s">
        <v>119</v>
      </c>
      <c r="C9" s="87">
        <v>1</v>
      </c>
      <c r="D9" s="88">
        <f t="shared" si="1"/>
        <v>5</v>
      </c>
      <c r="E9" s="89">
        <v>80000</v>
      </c>
      <c r="F9" s="89">
        <f t="shared" si="0"/>
        <v>400000</v>
      </c>
    </row>
    <row r="10" spans="1:13" ht="25.35" customHeight="1">
      <c r="A10" s="86">
        <f>COUNTA($B$7:B10)</f>
        <v>4</v>
      </c>
      <c r="B10" s="426" t="s">
        <v>120</v>
      </c>
      <c r="C10" s="87">
        <v>1</v>
      </c>
      <c r="D10" s="88">
        <f t="shared" si="1"/>
        <v>5</v>
      </c>
      <c r="E10" s="89">
        <v>60000</v>
      </c>
      <c r="F10" s="89">
        <f>E10*D10*C10</f>
        <v>300000</v>
      </c>
    </row>
    <row r="11" spans="1:13" ht="25.35" customHeight="1">
      <c r="A11" s="86">
        <f>COUNTA($B$7:B11)</f>
        <v>5</v>
      </c>
      <c r="B11" s="426" t="s">
        <v>347</v>
      </c>
      <c r="C11" s="87">
        <v>2</v>
      </c>
      <c r="D11" s="88">
        <f t="shared" si="1"/>
        <v>5</v>
      </c>
      <c r="E11" s="89">
        <v>60000</v>
      </c>
      <c r="F11" s="89">
        <f>E11*D11*C11</f>
        <v>600000</v>
      </c>
    </row>
    <row r="12" spans="1:13" ht="34.5" customHeight="1">
      <c r="A12" s="90"/>
      <c r="B12" s="91" t="s">
        <v>330</v>
      </c>
      <c r="C12" s="92">
        <f>SUM(C7:C10)</f>
        <v>7</v>
      </c>
      <c r="D12" s="93">
        <f t="shared" si="1"/>
        <v>5</v>
      </c>
      <c r="E12" s="94">
        <v>110</v>
      </c>
      <c r="F12" s="94">
        <f>E12*D12*C12*500</f>
        <v>1925000</v>
      </c>
    </row>
    <row r="13" spans="1:13" ht="25.35" customHeight="1">
      <c r="A13" s="81"/>
      <c r="B13" s="57"/>
      <c r="C13" s="57"/>
      <c r="D13" s="57"/>
      <c r="E13" s="57"/>
      <c r="F13" s="33"/>
    </row>
    <row r="14" spans="1:13" ht="29.1" customHeight="1">
      <c r="A14" s="95"/>
      <c r="B14" s="674" t="s">
        <v>9</v>
      </c>
      <c r="C14" s="674"/>
      <c r="D14" s="674"/>
      <c r="E14" s="674"/>
      <c r="F14" s="80">
        <f>SUBTOTAL(109,F6:F13)</f>
        <v>5625000</v>
      </c>
    </row>
  </sheetData>
  <mergeCells count="1">
    <mergeCell ref="B14:E14"/>
  </mergeCells>
  <printOptions horizontalCentered="1"/>
  <pageMargins left="0.7" right="0.45" top="0.75" bottom="0.55000000000000004" header="0.3" footer="0.3"/>
  <pageSetup paperSize="9" scale="70" fitToHeight="0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L237"/>
  <sheetViews>
    <sheetView view="pageBreakPreview" zoomScale="45" zoomScaleNormal="60" zoomScaleSheetLayoutView="45" workbookViewId="0">
      <pane xSplit="3" ySplit="8" topLeftCell="D9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5"/>
  <cols>
    <col min="1" max="1" width="12.109375" style="231" bestFit="1" customWidth="1"/>
    <col min="2" max="2" width="27.33203125" style="233" customWidth="1"/>
    <col min="3" max="3" width="28.33203125" style="231" hidden="1" customWidth="1"/>
    <col min="4" max="4" width="16.33203125" style="231" customWidth="1"/>
    <col min="5" max="5" width="29.33203125" style="231" customWidth="1"/>
    <col min="6" max="6" width="29.44140625" style="231" customWidth="1"/>
    <col min="7" max="8" width="15.5546875" style="231" bestFit="1" customWidth="1"/>
    <col min="9" max="9" width="15.109375" style="231" customWidth="1"/>
    <col min="10" max="35" width="15.5546875" style="231" bestFit="1" customWidth="1"/>
    <col min="36" max="36" width="15.5546875" style="231" customWidth="1"/>
    <col min="37" max="37" width="13.33203125" style="231" customWidth="1"/>
    <col min="38" max="38" width="29.33203125" style="231" customWidth="1"/>
    <col min="39" max="16384" width="8.88671875" style="214"/>
  </cols>
  <sheetData>
    <row r="1" spans="1:38" s="165" customFormat="1" ht="21" customHeight="1">
      <c r="A1" s="371"/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/>
      <c r="AB1" s="371"/>
      <c r="AC1" s="371"/>
      <c r="AD1" s="371"/>
      <c r="AE1" s="371"/>
      <c r="AF1" s="371"/>
      <c r="AG1" s="371"/>
      <c r="AH1" s="371"/>
      <c r="AI1" s="371"/>
      <c r="AJ1" s="371"/>
      <c r="AK1" s="371"/>
      <c r="AL1" s="371"/>
    </row>
    <row r="2" spans="1:38" s="165" customFormat="1" ht="86.25" customHeight="1">
      <c r="A2" s="372" t="s">
        <v>270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</row>
    <row r="3" spans="1:38" s="165" customFormat="1" ht="114.75" customHeight="1">
      <c r="A3" s="374" t="s">
        <v>331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  <c r="AE3" s="375"/>
      <c r="AF3" s="375"/>
      <c r="AG3" s="375"/>
      <c r="AH3" s="375"/>
      <c r="AI3" s="375"/>
      <c r="AJ3" s="375"/>
      <c r="AK3" s="375"/>
      <c r="AL3" s="375"/>
    </row>
    <row r="4" spans="1:38" s="379" customFormat="1" ht="35.25" customHeight="1">
      <c r="A4" s="716" t="s">
        <v>12</v>
      </c>
      <c r="B4" s="716" t="s">
        <v>49</v>
      </c>
      <c r="C4" s="716" t="s">
        <v>13</v>
      </c>
      <c r="D4" s="376"/>
      <c r="E4" s="716" t="s">
        <v>13</v>
      </c>
      <c r="F4" s="377" t="s">
        <v>142</v>
      </c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378"/>
      <c r="Z4" s="378"/>
      <c r="AA4" s="378"/>
      <c r="AB4" s="378"/>
      <c r="AC4" s="378"/>
      <c r="AD4" s="378"/>
      <c r="AE4" s="378"/>
      <c r="AF4" s="378"/>
      <c r="AG4" s="378"/>
      <c r="AH4" s="378"/>
      <c r="AI4" s="378"/>
      <c r="AJ4" s="378"/>
      <c r="AK4" s="378"/>
      <c r="AL4" s="378"/>
    </row>
    <row r="5" spans="1:38" s="379" customFormat="1" ht="72" customHeight="1">
      <c r="A5" s="717"/>
      <c r="B5" s="717"/>
      <c r="C5" s="717"/>
      <c r="D5" s="717"/>
      <c r="E5" s="717"/>
      <c r="F5" s="380" t="s">
        <v>143</v>
      </c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X5" s="378"/>
      <c r="Y5" s="378"/>
      <c r="Z5" s="378"/>
      <c r="AA5" s="378"/>
      <c r="AB5" s="378"/>
      <c r="AC5" s="378"/>
      <c r="AD5" s="378"/>
      <c r="AE5" s="378"/>
      <c r="AF5" s="378"/>
      <c r="AG5" s="378"/>
      <c r="AH5" s="378"/>
      <c r="AI5" s="378"/>
      <c r="AJ5" s="378"/>
      <c r="AK5" s="378"/>
      <c r="AL5" s="378"/>
    </row>
    <row r="6" spans="1:38" s="379" customFormat="1" ht="42.75" customHeight="1">
      <c r="A6" s="717"/>
      <c r="B6" s="717"/>
      <c r="C6" s="717"/>
      <c r="D6" s="717"/>
      <c r="E6" s="717"/>
      <c r="F6" s="380" t="s">
        <v>144</v>
      </c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78"/>
      <c r="S6" s="378"/>
      <c r="T6" s="378"/>
      <c r="U6" s="378"/>
      <c r="V6" s="378"/>
      <c r="W6" s="378"/>
      <c r="X6" s="378"/>
      <c r="Y6" s="378"/>
      <c r="Z6" s="378"/>
      <c r="AA6" s="378"/>
      <c r="AB6" s="378"/>
      <c r="AC6" s="378"/>
      <c r="AD6" s="378"/>
      <c r="AE6" s="378"/>
      <c r="AF6" s="378"/>
      <c r="AG6" s="378"/>
      <c r="AH6" s="378"/>
      <c r="AI6" s="378"/>
      <c r="AJ6" s="378"/>
      <c r="AK6" s="381"/>
      <c r="AL6" s="381"/>
    </row>
    <row r="7" spans="1:38" s="379" customFormat="1" ht="42.75" customHeight="1">
      <c r="A7" s="717"/>
      <c r="B7" s="717"/>
      <c r="C7" s="382"/>
      <c r="D7" s="717"/>
      <c r="E7" s="383"/>
      <c r="F7" s="380" t="s">
        <v>271</v>
      </c>
      <c r="G7" s="384" t="str">
        <f>TEXT(G8,"DDD")</f>
        <v>Sat</v>
      </c>
      <c r="H7" s="384" t="str">
        <f>TEXT(H8,"DDD")</f>
        <v>Sun</v>
      </c>
      <c r="I7" s="384" t="str">
        <f t="shared" ref="I7:AJ7" si="0">TEXT(I8,"DDD")</f>
        <v>Mon</v>
      </c>
      <c r="J7" s="384" t="str">
        <f t="shared" si="0"/>
        <v>Tue</v>
      </c>
      <c r="K7" s="384" t="str">
        <f t="shared" si="0"/>
        <v>Wed</v>
      </c>
      <c r="L7" s="384" t="str">
        <f t="shared" si="0"/>
        <v>Thu</v>
      </c>
      <c r="M7" s="384" t="str">
        <f t="shared" si="0"/>
        <v>Fri</v>
      </c>
      <c r="N7" s="384" t="str">
        <f t="shared" si="0"/>
        <v>Sat</v>
      </c>
      <c r="O7" s="384" t="str">
        <f t="shared" si="0"/>
        <v>Sun</v>
      </c>
      <c r="P7" s="384" t="str">
        <f t="shared" si="0"/>
        <v>Mon</v>
      </c>
      <c r="Q7" s="384" t="str">
        <f t="shared" si="0"/>
        <v>Tue</v>
      </c>
      <c r="R7" s="384" t="str">
        <f t="shared" si="0"/>
        <v>Wed</v>
      </c>
      <c r="S7" s="384" t="str">
        <f t="shared" si="0"/>
        <v>Thu</v>
      </c>
      <c r="T7" s="384" t="str">
        <f t="shared" si="0"/>
        <v>Fri</v>
      </c>
      <c r="U7" s="384" t="str">
        <f t="shared" si="0"/>
        <v>Sat</v>
      </c>
      <c r="V7" s="384" t="str">
        <f t="shared" si="0"/>
        <v>Sun</v>
      </c>
      <c r="W7" s="384" t="str">
        <f t="shared" si="0"/>
        <v>Mon</v>
      </c>
      <c r="X7" s="384" t="str">
        <f t="shared" si="0"/>
        <v>Tue</v>
      </c>
      <c r="Y7" s="384" t="str">
        <f t="shared" si="0"/>
        <v>Wed</v>
      </c>
      <c r="Z7" s="384" t="str">
        <f t="shared" si="0"/>
        <v>Thu</v>
      </c>
      <c r="AA7" s="384" t="str">
        <f t="shared" si="0"/>
        <v>Fri</v>
      </c>
      <c r="AB7" s="384" t="str">
        <f t="shared" si="0"/>
        <v>Sat</v>
      </c>
      <c r="AC7" s="384" t="str">
        <f t="shared" si="0"/>
        <v>Sun</v>
      </c>
      <c r="AD7" s="384" t="str">
        <f t="shared" si="0"/>
        <v>Mon</v>
      </c>
      <c r="AE7" s="384" t="str">
        <f t="shared" si="0"/>
        <v>Tue</v>
      </c>
      <c r="AF7" s="384" t="str">
        <f t="shared" si="0"/>
        <v>Wed</v>
      </c>
      <c r="AG7" s="384" t="str">
        <f t="shared" si="0"/>
        <v>Thu</v>
      </c>
      <c r="AH7" s="384" t="str">
        <f t="shared" si="0"/>
        <v>Fri</v>
      </c>
      <c r="AI7" s="384" t="str">
        <f t="shared" si="0"/>
        <v>Sat</v>
      </c>
      <c r="AJ7" s="384" t="str">
        <f t="shared" si="0"/>
        <v>Sun</v>
      </c>
      <c r="AK7" s="381"/>
      <c r="AL7" s="381" t="s">
        <v>272</v>
      </c>
    </row>
    <row r="8" spans="1:38" s="391" customFormat="1" ht="39" customHeight="1">
      <c r="A8" s="718"/>
      <c r="B8" s="718"/>
      <c r="C8" s="385"/>
      <c r="D8" s="718"/>
      <c r="E8" s="386"/>
      <c r="F8" s="387" t="s">
        <v>236</v>
      </c>
      <c r="G8" s="388">
        <v>41426</v>
      </c>
      <c r="H8" s="389">
        <f>G8+1</f>
        <v>41427</v>
      </c>
      <c r="I8" s="389">
        <f>H8+1</f>
        <v>41428</v>
      </c>
      <c r="J8" s="389">
        <f t="shared" ref="J8:AJ8" si="1">I8+1</f>
        <v>41429</v>
      </c>
      <c r="K8" s="389">
        <f t="shared" si="1"/>
        <v>41430</v>
      </c>
      <c r="L8" s="389">
        <f t="shared" si="1"/>
        <v>41431</v>
      </c>
      <c r="M8" s="389">
        <f t="shared" si="1"/>
        <v>41432</v>
      </c>
      <c r="N8" s="389">
        <f t="shared" si="1"/>
        <v>41433</v>
      </c>
      <c r="O8" s="389">
        <f t="shared" si="1"/>
        <v>41434</v>
      </c>
      <c r="P8" s="389">
        <f t="shared" si="1"/>
        <v>41435</v>
      </c>
      <c r="Q8" s="389">
        <f t="shared" si="1"/>
        <v>41436</v>
      </c>
      <c r="R8" s="389">
        <f t="shared" si="1"/>
        <v>41437</v>
      </c>
      <c r="S8" s="389">
        <f t="shared" si="1"/>
        <v>41438</v>
      </c>
      <c r="T8" s="389">
        <f t="shared" si="1"/>
        <v>41439</v>
      </c>
      <c r="U8" s="389">
        <f t="shared" si="1"/>
        <v>41440</v>
      </c>
      <c r="V8" s="389">
        <f t="shared" si="1"/>
        <v>41441</v>
      </c>
      <c r="W8" s="389">
        <f t="shared" si="1"/>
        <v>41442</v>
      </c>
      <c r="X8" s="389">
        <f t="shared" si="1"/>
        <v>41443</v>
      </c>
      <c r="Y8" s="389">
        <f t="shared" si="1"/>
        <v>41444</v>
      </c>
      <c r="Z8" s="389">
        <f t="shared" si="1"/>
        <v>41445</v>
      </c>
      <c r="AA8" s="389">
        <f t="shared" si="1"/>
        <v>41446</v>
      </c>
      <c r="AB8" s="389">
        <f t="shared" si="1"/>
        <v>41447</v>
      </c>
      <c r="AC8" s="389">
        <f t="shared" si="1"/>
        <v>41448</v>
      </c>
      <c r="AD8" s="389">
        <f t="shared" si="1"/>
        <v>41449</v>
      </c>
      <c r="AE8" s="389">
        <f t="shared" si="1"/>
        <v>41450</v>
      </c>
      <c r="AF8" s="389">
        <f t="shared" si="1"/>
        <v>41451</v>
      </c>
      <c r="AG8" s="389">
        <f t="shared" si="1"/>
        <v>41452</v>
      </c>
      <c r="AH8" s="389">
        <f t="shared" si="1"/>
        <v>41453</v>
      </c>
      <c r="AI8" s="389">
        <f t="shared" si="1"/>
        <v>41454</v>
      </c>
      <c r="AJ8" s="389">
        <f t="shared" si="1"/>
        <v>41455</v>
      </c>
      <c r="AK8" s="390"/>
      <c r="AL8" s="390"/>
    </row>
    <row r="9" spans="1:38" s="180" customFormat="1" ht="21.6" customHeight="1">
      <c r="A9" s="178"/>
      <c r="B9" s="392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9"/>
      <c r="AJ9" s="179"/>
      <c r="AK9" s="179"/>
      <c r="AL9" s="179"/>
    </row>
    <row r="10" spans="1:38" s="396" customFormat="1" ht="58.5" customHeight="1">
      <c r="A10" s="393"/>
      <c r="B10" s="394" t="s">
        <v>89</v>
      </c>
      <c r="C10" s="395"/>
      <c r="D10" s="395"/>
      <c r="E10" s="395"/>
      <c r="F10" s="395"/>
      <c r="G10" s="393" t="s">
        <v>178</v>
      </c>
      <c r="H10" s="393" t="s">
        <v>273</v>
      </c>
      <c r="I10" s="393" t="s">
        <v>273</v>
      </c>
      <c r="J10" s="393" t="s">
        <v>273</v>
      </c>
      <c r="K10" s="393" t="s">
        <v>273</v>
      </c>
      <c r="L10" s="393" t="s">
        <v>273</v>
      </c>
      <c r="M10" s="393" t="s">
        <v>273</v>
      </c>
      <c r="N10" s="393" t="s">
        <v>273</v>
      </c>
      <c r="O10" s="393" t="s">
        <v>273</v>
      </c>
      <c r="P10" s="393" t="s">
        <v>273</v>
      </c>
      <c r="Q10" s="393" t="s">
        <v>273</v>
      </c>
      <c r="R10" s="393" t="s">
        <v>273</v>
      </c>
      <c r="S10" s="393" t="s">
        <v>273</v>
      </c>
      <c r="T10" s="393" t="s">
        <v>273</v>
      </c>
      <c r="U10" s="393" t="s">
        <v>273</v>
      </c>
      <c r="V10" s="393" t="s">
        <v>273</v>
      </c>
      <c r="W10" s="393" t="s">
        <v>273</v>
      </c>
      <c r="X10" s="393" t="s">
        <v>273</v>
      </c>
      <c r="Y10" s="393" t="s">
        <v>273</v>
      </c>
      <c r="Z10" s="393" t="s">
        <v>273</v>
      </c>
      <c r="AA10" s="393" t="s">
        <v>273</v>
      </c>
      <c r="AB10" s="393" t="s">
        <v>273</v>
      </c>
      <c r="AC10" s="393" t="s">
        <v>273</v>
      </c>
      <c r="AD10" s="393" t="s">
        <v>273</v>
      </c>
      <c r="AE10" s="393" t="s">
        <v>273</v>
      </c>
      <c r="AF10" s="393" t="s">
        <v>273</v>
      </c>
      <c r="AG10" s="393" t="s">
        <v>273</v>
      </c>
      <c r="AH10" s="393" t="s">
        <v>273</v>
      </c>
      <c r="AI10" s="393" t="s">
        <v>273</v>
      </c>
      <c r="AJ10" s="393"/>
      <c r="AK10" s="393"/>
      <c r="AL10" s="393"/>
    </row>
    <row r="11" spans="1:38" s="396" customFormat="1" ht="58.5" customHeight="1">
      <c r="A11" s="397">
        <v>1</v>
      </c>
      <c r="B11" s="398" t="s">
        <v>17</v>
      </c>
      <c r="C11" s="399" t="s">
        <v>128</v>
      </c>
      <c r="D11" s="399"/>
      <c r="E11" s="399"/>
      <c r="F11" s="399"/>
      <c r="G11" s="400">
        <v>1</v>
      </c>
      <c r="H11" s="400">
        <v>1</v>
      </c>
      <c r="I11" s="400">
        <v>15</v>
      </c>
      <c r="J11" s="400">
        <v>15</v>
      </c>
      <c r="K11" s="400">
        <v>15</v>
      </c>
      <c r="L11" s="400">
        <v>12</v>
      </c>
      <c r="M11" s="400">
        <v>0</v>
      </c>
      <c r="N11" s="400">
        <v>15</v>
      </c>
      <c r="O11" s="400">
        <v>15</v>
      </c>
      <c r="P11" s="400">
        <v>13</v>
      </c>
      <c r="Q11" s="400">
        <v>16</v>
      </c>
      <c r="R11" s="400">
        <v>13</v>
      </c>
      <c r="S11" s="400">
        <v>15</v>
      </c>
      <c r="T11" s="400"/>
      <c r="U11" s="400">
        <v>12</v>
      </c>
      <c r="V11" s="400">
        <v>4</v>
      </c>
      <c r="W11" s="400">
        <v>6</v>
      </c>
      <c r="X11" s="400">
        <v>12</v>
      </c>
      <c r="Y11" s="400"/>
      <c r="Z11" s="400"/>
      <c r="AA11" s="400"/>
      <c r="AB11" s="400"/>
      <c r="AC11" s="400"/>
      <c r="AD11" s="400"/>
      <c r="AE11" s="400"/>
      <c r="AF11" s="400"/>
      <c r="AG11" s="400"/>
      <c r="AH11" s="400"/>
      <c r="AI11" s="400"/>
      <c r="AJ11" s="400"/>
      <c r="AK11" s="401"/>
      <c r="AL11" s="400">
        <f t="shared" ref="AL11:AL35" si="2">IFERROR((AVERAGE(G11:AJ11)),"00")</f>
        <v>10.588235294117647</v>
      </c>
    </row>
    <row r="12" spans="1:38" s="396" customFormat="1" ht="58.5" customHeight="1">
      <c r="A12" s="397">
        <v>2</v>
      </c>
      <c r="B12" s="398" t="s">
        <v>274</v>
      </c>
      <c r="C12" s="399" t="s">
        <v>201</v>
      </c>
      <c r="D12" s="399"/>
      <c r="E12" s="399"/>
      <c r="F12" s="399"/>
      <c r="G12" s="400">
        <v>0</v>
      </c>
      <c r="H12" s="400">
        <v>0</v>
      </c>
      <c r="I12" s="400">
        <v>2</v>
      </c>
      <c r="J12" s="400">
        <v>2</v>
      </c>
      <c r="K12" s="400">
        <v>2</v>
      </c>
      <c r="L12" s="400">
        <v>3</v>
      </c>
      <c r="M12" s="400">
        <v>0</v>
      </c>
      <c r="N12" s="400">
        <v>4</v>
      </c>
      <c r="O12" s="400">
        <v>3</v>
      </c>
      <c r="P12" s="400">
        <v>2</v>
      </c>
      <c r="Q12" s="400">
        <v>2</v>
      </c>
      <c r="R12" s="400">
        <v>2</v>
      </c>
      <c r="S12" s="400">
        <v>4</v>
      </c>
      <c r="T12" s="400"/>
      <c r="U12" s="400">
        <v>3</v>
      </c>
      <c r="V12" s="400">
        <v>3</v>
      </c>
      <c r="W12" s="400">
        <v>3</v>
      </c>
      <c r="X12" s="400">
        <v>3</v>
      </c>
      <c r="Y12" s="400"/>
      <c r="Z12" s="400"/>
      <c r="AA12" s="400"/>
      <c r="AB12" s="400"/>
      <c r="AC12" s="400"/>
      <c r="AD12" s="400"/>
      <c r="AE12" s="400"/>
      <c r="AF12" s="400"/>
      <c r="AG12" s="400"/>
      <c r="AH12" s="400"/>
      <c r="AI12" s="400"/>
      <c r="AJ12" s="400"/>
      <c r="AK12" s="401"/>
      <c r="AL12" s="400">
        <f t="shared" si="2"/>
        <v>2.2352941176470589</v>
      </c>
    </row>
    <row r="13" spans="1:38" s="396" customFormat="1" ht="58.5" customHeight="1">
      <c r="A13" s="397">
        <v>3</v>
      </c>
      <c r="B13" s="398" t="s">
        <v>275</v>
      </c>
      <c r="C13" s="399" t="s">
        <v>129</v>
      </c>
      <c r="D13" s="399"/>
      <c r="E13" s="399"/>
      <c r="F13" s="399"/>
      <c r="G13" s="400">
        <v>3</v>
      </c>
      <c r="H13" s="400">
        <v>4</v>
      </c>
      <c r="I13" s="400">
        <v>15</v>
      </c>
      <c r="J13" s="400">
        <v>15</v>
      </c>
      <c r="K13" s="400">
        <v>15</v>
      </c>
      <c r="L13" s="400">
        <v>10</v>
      </c>
      <c r="M13" s="400">
        <v>0</v>
      </c>
      <c r="N13" s="400">
        <v>3</v>
      </c>
      <c r="O13" s="400">
        <v>4</v>
      </c>
      <c r="P13" s="400">
        <v>3</v>
      </c>
      <c r="Q13" s="400">
        <v>13</v>
      </c>
      <c r="R13" s="400">
        <v>10</v>
      </c>
      <c r="S13" s="400">
        <v>13</v>
      </c>
      <c r="T13" s="400"/>
      <c r="U13" s="400">
        <v>7</v>
      </c>
      <c r="V13" s="400">
        <v>0</v>
      </c>
      <c r="W13" s="400">
        <v>0</v>
      </c>
      <c r="X13" s="400">
        <v>10</v>
      </c>
      <c r="Y13" s="400"/>
      <c r="Z13" s="400"/>
      <c r="AA13" s="400"/>
      <c r="AB13" s="400"/>
      <c r="AC13" s="400"/>
      <c r="AD13" s="400"/>
      <c r="AE13" s="400"/>
      <c r="AF13" s="400"/>
      <c r="AG13" s="400"/>
      <c r="AH13" s="400"/>
      <c r="AI13" s="400"/>
      <c r="AJ13" s="400"/>
      <c r="AK13" s="401"/>
      <c r="AL13" s="400">
        <f t="shared" si="2"/>
        <v>7.3529411764705879</v>
      </c>
    </row>
    <row r="14" spans="1:38" s="396" customFormat="1" ht="58.5" customHeight="1">
      <c r="A14" s="397">
        <v>4</v>
      </c>
      <c r="B14" s="398" t="s">
        <v>54</v>
      </c>
      <c r="C14" s="399" t="s">
        <v>205</v>
      </c>
      <c r="D14" s="399"/>
      <c r="E14" s="399"/>
      <c r="F14" s="399"/>
      <c r="G14" s="400">
        <v>2</v>
      </c>
      <c r="H14" s="400">
        <v>2</v>
      </c>
      <c r="I14" s="400">
        <v>2</v>
      </c>
      <c r="J14" s="400">
        <v>2</v>
      </c>
      <c r="K14" s="400">
        <v>2</v>
      </c>
      <c r="L14" s="400">
        <v>3</v>
      </c>
      <c r="M14" s="400">
        <v>3</v>
      </c>
      <c r="N14" s="400">
        <v>3</v>
      </c>
      <c r="O14" s="400">
        <v>3</v>
      </c>
      <c r="P14" s="400">
        <v>2</v>
      </c>
      <c r="Q14" s="400">
        <v>2</v>
      </c>
      <c r="R14" s="400">
        <v>2</v>
      </c>
      <c r="S14" s="400">
        <v>2</v>
      </c>
      <c r="T14" s="400"/>
      <c r="U14" s="400">
        <v>2</v>
      </c>
      <c r="V14" s="400">
        <v>3</v>
      </c>
      <c r="W14" s="400">
        <v>1</v>
      </c>
      <c r="X14" s="400">
        <v>3</v>
      </c>
      <c r="Y14" s="400"/>
      <c r="Z14" s="400"/>
      <c r="AA14" s="400"/>
      <c r="AB14" s="400"/>
      <c r="AC14" s="400"/>
      <c r="AD14" s="400"/>
      <c r="AE14" s="400"/>
      <c r="AF14" s="400"/>
      <c r="AG14" s="400"/>
      <c r="AH14" s="400"/>
      <c r="AI14" s="400"/>
      <c r="AJ14" s="400"/>
      <c r="AK14" s="401"/>
      <c r="AL14" s="400">
        <f t="shared" si="2"/>
        <v>2.2941176470588234</v>
      </c>
    </row>
    <row r="15" spans="1:38" s="396" customFormat="1" ht="58.5" customHeight="1">
      <c r="A15" s="397">
        <v>5</v>
      </c>
      <c r="B15" s="398" t="s">
        <v>113</v>
      </c>
      <c r="C15" s="399" t="s">
        <v>208</v>
      </c>
      <c r="D15" s="399"/>
      <c r="E15" s="399"/>
      <c r="F15" s="399"/>
      <c r="G15" s="400">
        <v>12</v>
      </c>
      <c r="H15" s="400">
        <v>5</v>
      </c>
      <c r="I15" s="400">
        <v>7</v>
      </c>
      <c r="J15" s="400">
        <v>7</v>
      </c>
      <c r="K15" s="400">
        <v>5</v>
      </c>
      <c r="L15" s="400">
        <v>7</v>
      </c>
      <c r="M15" s="400">
        <v>5</v>
      </c>
      <c r="N15" s="400">
        <v>9</v>
      </c>
      <c r="O15" s="400">
        <v>10</v>
      </c>
      <c r="P15" s="400">
        <v>9</v>
      </c>
      <c r="Q15" s="400">
        <v>8</v>
      </c>
      <c r="R15" s="400">
        <v>11</v>
      </c>
      <c r="S15" s="400">
        <v>10</v>
      </c>
      <c r="T15" s="400"/>
      <c r="U15" s="400">
        <v>5</v>
      </c>
      <c r="V15" s="400">
        <v>2</v>
      </c>
      <c r="W15" s="400">
        <v>4</v>
      </c>
      <c r="X15" s="400">
        <v>6</v>
      </c>
      <c r="Y15" s="400"/>
      <c r="Z15" s="400"/>
      <c r="AA15" s="400"/>
      <c r="AB15" s="400"/>
      <c r="AC15" s="400"/>
      <c r="AD15" s="400"/>
      <c r="AE15" s="400"/>
      <c r="AF15" s="400"/>
      <c r="AG15" s="400"/>
      <c r="AH15" s="400"/>
      <c r="AI15" s="400"/>
      <c r="AJ15" s="400"/>
      <c r="AK15" s="401"/>
      <c r="AL15" s="400">
        <f t="shared" si="2"/>
        <v>7.1764705882352944</v>
      </c>
    </row>
    <row r="16" spans="1:38" s="396" customFormat="1" ht="58.5" customHeight="1">
      <c r="A16" s="397">
        <v>6</v>
      </c>
      <c r="B16" s="398" t="s">
        <v>20</v>
      </c>
      <c r="C16" s="399" t="s">
        <v>131</v>
      </c>
      <c r="D16" s="399"/>
      <c r="E16" s="399"/>
      <c r="F16" s="399"/>
      <c r="G16" s="400">
        <v>0</v>
      </c>
      <c r="H16" s="400">
        <v>0</v>
      </c>
      <c r="I16" s="400">
        <v>0</v>
      </c>
      <c r="J16" s="400">
        <v>0</v>
      </c>
      <c r="K16" s="400">
        <v>0</v>
      </c>
      <c r="L16" s="400">
        <v>0</v>
      </c>
      <c r="M16" s="400">
        <v>0</v>
      </c>
      <c r="N16" s="400">
        <v>0</v>
      </c>
      <c r="O16" s="400">
        <v>0</v>
      </c>
      <c r="P16" s="400">
        <v>0</v>
      </c>
      <c r="Q16" s="400">
        <v>0</v>
      </c>
      <c r="R16" s="400">
        <v>0</v>
      </c>
      <c r="S16" s="400">
        <v>0</v>
      </c>
      <c r="T16" s="400"/>
      <c r="U16" s="400">
        <v>0</v>
      </c>
      <c r="V16" s="400">
        <v>0</v>
      </c>
      <c r="W16" s="400">
        <v>0</v>
      </c>
      <c r="X16" s="400">
        <v>0</v>
      </c>
      <c r="Y16" s="400"/>
      <c r="Z16" s="400"/>
      <c r="AA16" s="400"/>
      <c r="AB16" s="400"/>
      <c r="AC16" s="400"/>
      <c r="AD16" s="400"/>
      <c r="AE16" s="400"/>
      <c r="AF16" s="400"/>
      <c r="AG16" s="400"/>
      <c r="AH16" s="400"/>
      <c r="AI16" s="400"/>
      <c r="AJ16" s="400"/>
      <c r="AK16" s="401"/>
      <c r="AL16" s="400">
        <f t="shared" si="2"/>
        <v>0</v>
      </c>
    </row>
    <row r="17" spans="1:38" s="396" customFormat="1" ht="58.5" customHeight="1">
      <c r="A17" s="397">
        <v>7</v>
      </c>
      <c r="B17" s="398" t="s">
        <v>114</v>
      </c>
      <c r="C17" s="399" t="s">
        <v>130</v>
      </c>
      <c r="D17" s="399"/>
      <c r="E17" s="399"/>
      <c r="F17" s="399"/>
      <c r="G17" s="400">
        <v>0</v>
      </c>
      <c r="H17" s="400">
        <v>0</v>
      </c>
      <c r="I17" s="400">
        <v>9</v>
      </c>
      <c r="J17" s="400">
        <v>9</v>
      </c>
      <c r="K17" s="400">
        <v>9</v>
      </c>
      <c r="L17" s="400">
        <v>0</v>
      </c>
      <c r="M17" s="400">
        <v>0</v>
      </c>
      <c r="N17" s="400">
        <v>14</v>
      </c>
      <c r="O17" s="400">
        <v>13</v>
      </c>
      <c r="P17" s="400">
        <v>12</v>
      </c>
      <c r="Q17" s="400">
        <v>3</v>
      </c>
      <c r="R17" s="400">
        <v>6</v>
      </c>
      <c r="S17" s="400">
        <v>3</v>
      </c>
      <c r="T17" s="400"/>
      <c r="U17" s="400">
        <v>3</v>
      </c>
      <c r="V17" s="400">
        <v>0</v>
      </c>
      <c r="W17" s="400">
        <v>6</v>
      </c>
      <c r="X17" s="400">
        <v>5</v>
      </c>
      <c r="Y17" s="400"/>
      <c r="Z17" s="400"/>
      <c r="AA17" s="400"/>
      <c r="AB17" s="400"/>
      <c r="AC17" s="400"/>
      <c r="AD17" s="400"/>
      <c r="AE17" s="400"/>
      <c r="AF17" s="400"/>
      <c r="AG17" s="400"/>
      <c r="AH17" s="400"/>
      <c r="AI17" s="400"/>
      <c r="AJ17" s="400"/>
      <c r="AK17" s="401"/>
      <c r="AL17" s="400">
        <f t="shared" si="2"/>
        <v>5.4117647058823533</v>
      </c>
    </row>
    <row r="18" spans="1:38" s="396" customFormat="1" ht="58.5" customHeight="1">
      <c r="A18" s="397">
        <v>8</v>
      </c>
      <c r="B18" s="398" t="s">
        <v>122</v>
      </c>
      <c r="C18" s="399" t="s">
        <v>276</v>
      </c>
      <c r="D18" s="399"/>
      <c r="E18" s="399"/>
      <c r="F18" s="399"/>
      <c r="G18" s="400">
        <v>0</v>
      </c>
      <c r="H18" s="400">
        <v>0</v>
      </c>
      <c r="I18" s="400">
        <v>5</v>
      </c>
      <c r="J18" s="400">
        <v>5</v>
      </c>
      <c r="K18" s="400">
        <v>5</v>
      </c>
      <c r="L18" s="400">
        <v>5</v>
      </c>
      <c r="M18" s="400">
        <v>0</v>
      </c>
      <c r="N18" s="400">
        <v>3</v>
      </c>
      <c r="O18" s="400">
        <v>4</v>
      </c>
      <c r="P18" s="400">
        <v>5</v>
      </c>
      <c r="Q18" s="400">
        <v>3</v>
      </c>
      <c r="R18" s="400">
        <v>5</v>
      </c>
      <c r="S18" s="400">
        <v>6</v>
      </c>
      <c r="T18" s="400"/>
      <c r="U18" s="400">
        <v>5</v>
      </c>
      <c r="V18" s="400">
        <v>2</v>
      </c>
      <c r="W18" s="400">
        <v>4</v>
      </c>
      <c r="X18" s="400">
        <v>2</v>
      </c>
      <c r="Y18" s="400"/>
      <c r="Z18" s="400"/>
      <c r="AA18" s="400"/>
      <c r="AB18" s="400"/>
      <c r="AC18" s="400"/>
      <c r="AD18" s="400"/>
      <c r="AE18" s="400"/>
      <c r="AF18" s="400"/>
      <c r="AG18" s="400"/>
      <c r="AH18" s="400"/>
      <c r="AI18" s="400"/>
      <c r="AJ18" s="400"/>
      <c r="AK18" s="401"/>
      <c r="AL18" s="400">
        <f t="shared" si="2"/>
        <v>3.4705882352941178</v>
      </c>
    </row>
    <row r="19" spans="1:38" s="396" customFormat="1" ht="73.8">
      <c r="A19" s="397">
        <v>9</v>
      </c>
      <c r="B19" s="398" t="s">
        <v>277</v>
      </c>
      <c r="C19" s="399" t="s">
        <v>212</v>
      </c>
      <c r="D19" s="399"/>
      <c r="E19" s="399"/>
      <c r="F19" s="399"/>
      <c r="G19" s="400">
        <v>12</v>
      </c>
      <c r="H19" s="400">
        <v>12</v>
      </c>
      <c r="I19" s="400">
        <v>13</v>
      </c>
      <c r="J19" s="400">
        <v>13</v>
      </c>
      <c r="K19" s="400">
        <v>10</v>
      </c>
      <c r="L19" s="400">
        <v>10</v>
      </c>
      <c r="M19" s="400">
        <v>8</v>
      </c>
      <c r="N19" s="400">
        <v>10</v>
      </c>
      <c r="O19" s="400">
        <v>9</v>
      </c>
      <c r="P19" s="400">
        <v>10</v>
      </c>
      <c r="Q19" s="400">
        <v>16</v>
      </c>
      <c r="R19" s="400">
        <v>10</v>
      </c>
      <c r="S19" s="400">
        <v>16</v>
      </c>
      <c r="T19" s="400"/>
      <c r="U19" s="400">
        <v>14</v>
      </c>
      <c r="V19" s="400">
        <v>6</v>
      </c>
      <c r="W19" s="400">
        <v>10</v>
      </c>
      <c r="X19" s="400">
        <v>13</v>
      </c>
      <c r="Y19" s="400"/>
      <c r="Z19" s="400"/>
      <c r="AA19" s="400"/>
      <c r="AB19" s="400"/>
      <c r="AC19" s="400"/>
      <c r="AD19" s="400"/>
      <c r="AE19" s="400"/>
      <c r="AF19" s="400"/>
      <c r="AG19" s="400"/>
      <c r="AH19" s="400"/>
      <c r="AI19" s="400"/>
      <c r="AJ19" s="400"/>
      <c r="AK19" s="401"/>
      <c r="AL19" s="400">
        <f t="shared" si="2"/>
        <v>11.294117647058824</v>
      </c>
    </row>
    <row r="20" spans="1:38" s="396" customFormat="1" ht="58.5" customHeight="1">
      <c r="A20" s="397">
        <v>10</v>
      </c>
      <c r="B20" s="398" t="s">
        <v>278</v>
      </c>
      <c r="C20" s="399" t="s">
        <v>214</v>
      </c>
      <c r="D20" s="402"/>
      <c r="E20" s="403"/>
      <c r="F20" s="399"/>
      <c r="G20" s="400">
        <v>0</v>
      </c>
      <c r="H20" s="400">
        <v>0</v>
      </c>
      <c r="I20" s="400">
        <v>0</v>
      </c>
      <c r="J20" s="400">
        <v>0</v>
      </c>
      <c r="K20" s="400">
        <v>0</v>
      </c>
      <c r="L20" s="400">
        <v>0</v>
      </c>
      <c r="M20" s="400">
        <v>0</v>
      </c>
      <c r="N20" s="400">
        <v>0</v>
      </c>
      <c r="O20" s="400">
        <v>0</v>
      </c>
      <c r="P20" s="400">
        <v>0</v>
      </c>
      <c r="Q20" s="400">
        <v>0</v>
      </c>
      <c r="R20" s="400">
        <v>0</v>
      </c>
      <c r="S20" s="400">
        <v>0</v>
      </c>
      <c r="T20" s="400"/>
      <c r="U20" s="400">
        <v>0</v>
      </c>
      <c r="V20" s="400">
        <v>0</v>
      </c>
      <c r="W20" s="400">
        <v>0</v>
      </c>
      <c r="X20" s="400">
        <v>0</v>
      </c>
      <c r="Y20" s="400"/>
      <c r="Z20" s="400"/>
      <c r="AA20" s="400"/>
      <c r="AB20" s="400"/>
      <c r="AC20" s="400"/>
      <c r="AD20" s="400"/>
      <c r="AE20" s="400"/>
      <c r="AF20" s="400"/>
      <c r="AG20" s="400"/>
      <c r="AH20" s="400"/>
      <c r="AI20" s="400"/>
      <c r="AJ20" s="400"/>
      <c r="AK20" s="401"/>
      <c r="AL20" s="400">
        <f t="shared" si="2"/>
        <v>0</v>
      </c>
    </row>
    <row r="21" spans="1:38" s="396" customFormat="1" ht="58.5" customHeight="1">
      <c r="A21" s="397">
        <v>11</v>
      </c>
      <c r="B21" s="398" t="s">
        <v>279</v>
      </c>
      <c r="C21" s="399" t="s">
        <v>222</v>
      </c>
      <c r="D21" s="399"/>
      <c r="E21" s="399"/>
      <c r="F21" s="399"/>
      <c r="G21" s="400">
        <v>0</v>
      </c>
      <c r="H21" s="400">
        <v>0</v>
      </c>
      <c r="I21" s="400">
        <v>0</v>
      </c>
      <c r="J21" s="400">
        <v>0</v>
      </c>
      <c r="K21" s="400">
        <v>0</v>
      </c>
      <c r="L21" s="400">
        <v>0</v>
      </c>
      <c r="M21" s="400">
        <v>0</v>
      </c>
      <c r="N21" s="400">
        <v>0</v>
      </c>
      <c r="O21" s="400">
        <v>0</v>
      </c>
      <c r="P21" s="400">
        <v>0</v>
      </c>
      <c r="Q21" s="400">
        <v>0</v>
      </c>
      <c r="R21" s="400">
        <v>0</v>
      </c>
      <c r="S21" s="400">
        <v>0</v>
      </c>
      <c r="T21" s="400"/>
      <c r="U21" s="400">
        <v>0</v>
      </c>
      <c r="V21" s="400">
        <v>0</v>
      </c>
      <c r="W21" s="400">
        <v>0</v>
      </c>
      <c r="X21" s="400">
        <v>0</v>
      </c>
      <c r="Y21" s="400"/>
      <c r="Z21" s="400"/>
      <c r="AA21" s="400"/>
      <c r="AB21" s="400"/>
      <c r="AC21" s="400"/>
      <c r="AD21" s="400"/>
      <c r="AE21" s="400"/>
      <c r="AF21" s="400"/>
      <c r="AG21" s="400"/>
      <c r="AH21" s="400"/>
      <c r="AI21" s="400"/>
      <c r="AJ21" s="400"/>
      <c r="AK21" s="401"/>
      <c r="AL21" s="400">
        <f t="shared" si="2"/>
        <v>0</v>
      </c>
    </row>
    <row r="22" spans="1:38" s="396" customFormat="1" ht="58.5" customHeight="1">
      <c r="A22" s="397">
        <v>12</v>
      </c>
      <c r="B22" s="398" t="s">
        <v>280</v>
      </c>
      <c r="C22" s="399"/>
      <c r="D22" s="399"/>
      <c r="E22" s="399"/>
      <c r="F22" s="399"/>
      <c r="G22" s="400">
        <v>0</v>
      </c>
      <c r="H22" s="400">
        <v>0</v>
      </c>
      <c r="I22" s="400">
        <v>0</v>
      </c>
      <c r="J22" s="400">
        <v>0</v>
      </c>
      <c r="K22" s="400">
        <v>0</v>
      </c>
      <c r="L22" s="400">
        <v>0</v>
      </c>
      <c r="M22" s="400">
        <v>0</v>
      </c>
      <c r="N22" s="400">
        <v>0</v>
      </c>
      <c r="O22" s="400">
        <v>0</v>
      </c>
      <c r="P22" s="400">
        <v>0</v>
      </c>
      <c r="Q22" s="400">
        <v>0</v>
      </c>
      <c r="R22" s="400">
        <v>0</v>
      </c>
      <c r="S22" s="400">
        <v>0</v>
      </c>
      <c r="T22" s="400"/>
      <c r="U22" s="400">
        <v>0</v>
      </c>
      <c r="V22" s="400">
        <v>0</v>
      </c>
      <c r="W22" s="400">
        <v>0</v>
      </c>
      <c r="X22" s="400">
        <v>0</v>
      </c>
      <c r="Y22" s="400"/>
      <c r="Z22" s="400"/>
      <c r="AA22" s="400"/>
      <c r="AB22" s="400"/>
      <c r="AC22" s="400"/>
      <c r="AD22" s="400"/>
      <c r="AE22" s="400"/>
      <c r="AF22" s="400"/>
      <c r="AG22" s="400"/>
      <c r="AH22" s="400"/>
      <c r="AI22" s="400"/>
      <c r="AJ22" s="400"/>
      <c r="AK22" s="401"/>
      <c r="AL22" s="400">
        <f t="shared" si="2"/>
        <v>0</v>
      </c>
    </row>
    <row r="23" spans="1:38" s="396" customFormat="1" ht="58.5" customHeight="1">
      <c r="A23" s="397">
        <v>13</v>
      </c>
      <c r="B23" s="398" t="s">
        <v>19</v>
      </c>
      <c r="C23" s="399"/>
      <c r="D23" s="399"/>
      <c r="E23" s="399"/>
      <c r="F23" s="399"/>
      <c r="G23" s="400">
        <v>0</v>
      </c>
      <c r="H23" s="400">
        <v>0</v>
      </c>
      <c r="I23" s="400">
        <v>0</v>
      </c>
      <c r="J23" s="400">
        <v>0</v>
      </c>
      <c r="K23" s="400">
        <v>0</v>
      </c>
      <c r="L23" s="400">
        <v>0</v>
      </c>
      <c r="M23" s="400">
        <v>0</v>
      </c>
      <c r="N23" s="400">
        <v>0</v>
      </c>
      <c r="O23" s="400">
        <v>0</v>
      </c>
      <c r="P23" s="400">
        <v>0</v>
      </c>
      <c r="Q23" s="400">
        <v>0</v>
      </c>
      <c r="R23" s="400">
        <v>0</v>
      </c>
      <c r="S23" s="400">
        <v>0</v>
      </c>
      <c r="T23" s="400"/>
      <c r="U23" s="400">
        <v>0</v>
      </c>
      <c r="V23" s="400">
        <v>0</v>
      </c>
      <c r="W23" s="400">
        <v>0</v>
      </c>
      <c r="X23" s="400">
        <v>1</v>
      </c>
      <c r="Y23" s="400"/>
      <c r="Z23" s="400"/>
      <c r="AA23" s="400"/>
      <c r="AB23" s="400"/>
      <c r="AC23" s="400"/>
      <c r="AD23" s="400"/>
      <c r="AE23" s="400"/>
      <c r="AF23" s="400"/>
      <c r="AG23" s="400"/>
      <c r="AH23" s="400"/>
      <c r="AI23" s="400"/>
      <c r="AJ23" s="400"/>
      <c r="AK23" s="401"/>
      <c r="AL23" s="400">
        <f t="shared" si="2"/>
        <v>5.8823529411764705E-2</v>
      </c>
    </row>
    <row r="24" spans="1:38" s="396" customFormat="1" ht="58.5" customHeight="1">
      <c r="A24" s="397">
        <v>14</v>
      </c>
      <c r="B24" s="398" t="s">
        <v>18</v>
      </c>
      <c r="C24" s="399" t="s">
        <v>186</v>
      </c>
      <c r="D24" s="399"/>
      <c r="E24" s="399"/>
      <c r="F24" s="399"/>
      <c r="G24" s="400">
        <v>2</v>
      </c>
      <c r="H24" s="400">
        <v>1</v>
      </c>
      <c r="I24" s="400">
        <v>2</v>
      </c>
      <c r="J24" s="400">
        <v>2</v>
      </c>
      <c r="K24" s="400">
        <v>1</v>
      </c>
      <c r="L24" s="400">
        <v>2</v>
      </c>
      <c r="M24" s="400">
        <v>1</v>
      </c>
      <c r="N24" s="400">
        <v>1</v>
      </c>
      <c r="O24" s="400">
        <v>2</v>
      </c>
      <c r="P24" s="400">
        <v>1</v>
      </c>
      <c r="Q24" s="400">
        <v>1</v>
      </c>
      <c r="R24" s="400">
        <v>2</v>
      </c>
      <c r="S24" s="400">
        <v>1</v>
      </c>
      <c r="T24" s="400"/>
      <c r="U24" s="400">
        <v>1</v>
      </c>
      <c r="V24" s="400">
        <v>1</v>
      </c>
      <c r="W24" s="400">
        <v>1</v>
      </c>
      <c r="X24" s="400">
        <v>1</v>
      </c>
      <c r="Y24" s="400"/>
      <c r="Z24" s="400"/>
      <c r="AA24" s="400"/>
      <c r="AB24" s="400"/>
      <c r="AC24" s="400"/>
      <c r="AD24" s="400"/>
      <c r="AE24" s="400"/>
      <c r="AF24" s="400"/>
      <c r="AG24" s="400"/>
      <c r="AH24" s="400"/>
      <c r="AI24" s="400"/>
      <c r="AJ24" s="400"/>
      <c r="AK24" s="401"/>
      <c r="AL24" s="400">
        <f t="shared" si="2"/>
        <v>1.3529411764705883</v>
      </c>
    </row>
    <row r="25" spans="1:38" s="396" customFormat="1" ht="58.5" customHeight="1">
      <c r="A25" s="397">
        <v>15</v>
      </c>
      <c r="B25" s="398" t="s">
        <v>56</v>
      </c>
      <c r="C25" s="399" t="s">
        <v>188</v>
      </c>
      <c r="D25" s="399"/>
      <c r="E25" s="399"/>
      <c r="F25" s="399"/>
      <c r="G25" s="400">
        <v>1</v>
      </c>
      <c r="H25" s="400">
        <v>1</v>
      </c>
      <c r="I25" s="400">
        <v>0</v>
      </c>
      <c r="J25" s="400">
        <v>1</v>
      </c>
      <c r="K25" s="400">
        <v>1</v>
      </c>
      <c r="L25" s="400">
        <v>0</v>
      </c>
      <c r="M25" s="400">
        <v>0</v>
      </c>
      <c r="N25" s="400">
        <v>1</v>
      </c>
      <c r="O25" s="400">
        <v>1</v>
      </c>
      <c r="P25" s="400">
        <v>1</v>
      </c>
      <c r="Q25" s="400">
        <v>0</v>
      </c>
      <c r="R25" s="400">
        <v>1</v>
      </c>
      <c r="S25" s="400">
        <v>1</v>
      </c>
      <c r="T25" s="400"/>
      <c r="U25" s="400">
        <v>1</v>
      </c>
      <c r="V25" s="400">
        <v>0</v>
      </c>
      <c r="W25" s="400">
        <v>0</v>
      </c>
      <c r="X25" s="400">
        <v>0</v>
      </c>
      <c r="Y25" s="400"/>
      <c r="Z25" s="400"/>
      <c r="AA25" s="400"/>
      <c r="AB25" s="400"/>
      <c r="AC25" s="400"/>
      <c r="AD25" s="400"/>
      <c r="AE25" s="400"/>
      <c r="AF25" s="400"/>
      <c r="AG25" s="400"/>
      <c r="AH25" s="400"/>
      <c r="AI25" s="400"/>
      <c r="AJ25" s="400"/>
      <c r="AK25" s="401"/>
      <c r="AL25" s="400">
        <f t="shared" si="2"/>
        <v>0.58823529411764708</v>
      </c>
    </row>
    <row r="26" spans="1:38" s="396" customFormat="1" ht="58.5" customHeight="1">
      <c r="A26" s="397">
        <v>16</v>
      </c>
      <c r="B26" s="398" t="s">
        <v>281</v>
      </c>
      <c r="C26" s="399" t="s">
        <v>190</v>
      </c>
      <c r="D26" s="399"/>
      <c r="E26" s="399"/>
      <c r="F26" s="399"/>
      <c r="G26" s="400">
        <v>0</v>
      </c>
      <c r="H26" s="400">
        <v>0</v>
      </c>
      <c r="I26" s="400">
        <v>0</v>
      </c>
      <c r="J26" s="400">
        <v>0</v>
      </c>
      <c r="K26" s="400">
        <v>0</v>
      </c>
      <c r="L26" s="400">
        <v>0</v>
      </c>
      <c r="M26" s="400">
        <v>0</v>
      </c>
      <c r="N26" s="400">
        <v>0</v>
      </c>
      <c r="O26" s="400">
        <v>0</v>
      </c>
      <c r="P26" s="400">
        <v>0</v>
      </c>
      <c r="Q26" s="400">
        <v>0</v>
      </c>
      <c r="R26" s="400">
        <v>0</v>
      </c>
      <c r="S26" s="400">
        <v>0</v>
      </c>
      <c r="T26" s="400"/>
      <c r="U26" s="400">
        <v>0</v>
      </c>
      <c r="V26" s="400">
        <v>0</v>
      </c>
      <c r="W26" s="400">
        <v>0</v>
      </c>
      <c r="X26" s="400">
        <v>0</v>
      </c>
      <c r="Y26" s="400"/>
      <c r="Z26" s="400"/>
      <c r="AA26" s="400"/>
      <c r="AB26" s="400"/>
      <c r="AC26" s="400"/>
      <c r="AD26" s="400"/>
      <c r="AE26" s="400"/>
      <c r="AF26" s="400"/>
      <c r="AG26" s="400"/>
      <c r="AH26" s="400"/>
      <c r="AI26" s="400"/>
      <c r="AJ26" s="400"/>
      <c r="AK26" s="401"/>
      <c r="AL26" s="400">
        <f t="shared" si="2"/>
        <v>0</v>
      </c>
    </row>
    <row r="27" spans="1:38" s="396" customFormat="1" ht="58.5" customHeight="1">
      <c r="A27" s="397">
        <v>17</v>
      </c>
      <c r="B27" s="398" t="s">
        <v>282</v>
      </c>
      <c r="C27" s="399"/>
      <c r="D27" s="399"/>
      <c r="E27" s="399"/>
      <c r="F27" s="399"/>
      <c r="G27" s="400">
        <v>0</v>
      </c>
      <c r="H27" s="400">
        <v>0</v>
      </c>
      <c r="I27" s="400">
        <v>0</v>
      </c>
      <c r="J27" s="400">
        <v>0</v>
      </c>
      <c r="K27" s="400">
        <v>0</v>
      </c>
      <c r="L27" s="400">
        <v>0</v>
      </c>
      <c r="M27" s="400">
        <v>0</v>
      </c>
      <c r="N27" s="400">
        <v>0</v>
      </c>
      <c r="O27" s="400">
        <v>0</v>
      </c>
      <c r="P27" s="400">
        <v>0</v>
      </c>
      <c r="Q27" s="400">
        <v>0</v>
      </c>
      <c r="R27" s="400">
        <v>0</v>
      </c>
      <c r="S27" s="400">
        <v>0</v>
      </c>
      <c r="T27" s="400"/>
      <c r="U27" s="400">
        <v>0</v>
      </c>
      <c r="V27" s="400">
        <v>0</v>
      </c>
      <c r="W27" s="400">
        <v>0</v>
      </c>
      <c r="X27" s="400">
        <v>0</v>
      </c>
      <c r="Y27" s="400"/>
      <c r="Z27" s="400"/>
      <c r="AA27" s="400"/>
      <c r="AB27" s="400"/>
      <c r="AC27" s="400"/>
      <c r="AD27" s="400"/>
      <c r="AE27" s="400"/>
      <c r="AF27" s="400"/>
      <c r="AG27" s="400"/>
      <c r="AH27" s="400"/>
      <c r="AI27" s="400"/>
      <c r="AJ27" s="400"/>
      <c r="AK27" s="401"/>
      <c r="AL27" s="400">
        <f t="shared" si="2"/>
        <v>0</v>
      </c>
    </row>
    <row r="28" spans="1:38" s="396" customFormat="1" ht="58.5" customHeight="1">
      <c r="A28" s="397">
        <v>18</v>
      </c>
      <c r="B28" s="398" t="s">
        <v>283</v>
      </c>
      <c r="C28" s="399" t="s">
        <v>194</v>
      </c>
      <c r="D28" s="399"/>
      <c r="E28" s="399"/>
      <c r="F28" s="399"/>
      <c r="G28" s="400">
        <v>0</v>
      </c>
      <c r="H28" s="400">
        <v>0</v>
      </c>
      <c r="I28" s="400">
        <v>0</v>
      </c>
      <c r="J28" s="400">
        <v>0</v>
      </c>
      <c r="K28" s="400">
        <v>0</v>
      </c>
      <c r="L28" s="400">
        <v>0</v>
      </c>
      <c r="M28" s="400">
        <v>0</v>
      </c>
      <c r="N28" s="400">
        <v>0</v>
      </c>
      <c r="O28" s="400">
        <v>0</v>
      </c>
      <c r="P28" s="400">
        <v>0</v>
      </c>
      <c r="Q28" s="400">
        <v>0</v>
      </c>
      <c r="R28" s="400">
        <v>0</v>
      </c>
      <c r="S28" s="400">
        <v>0</v>
      </c>
      <c r="T28" s="400"/>
      <c r="U28" s="400">
        <v>1</v>
      </c>
      <c r="V28" s="400">
        <v>0</v>
      </c>
      <c r="W28" s="400">
        <v>0</v>
      </c>
      <c r="X28" s="400">
        <v>1</v>
      </c>
      <c r="Y28" s="400"/>
      <c r="Z28" s="400"/>
      <c r="AA28" s="400"/>
      <c r="AB28" s="400"/>
      <c r="AC28" s="400"/>
      <c r="AD28" s="400"/>
      <c r="AE28" s="400"/>
      <c r="AF28" s="400"/>
      <c r="AG28" s="400"/>
      <c r="AH28" s="400"/>
      <c r="AI28" s="400"/>
      <c r="AJ28" s="400"/>
      <c r="AK28" s="401"/>
      <c r="AL28" s="400">
        <f t="shared" si="2"/>
        <v>0.11764705882352941</v>
      </c>
    </row>
    <row r="29" spans="1:38" s="396" customFormat="1" ht="58.5" customHeight="1">
      <c r="A29" s="397">
        <v>19</v>
      </c>
      <c r="B29" s="398" t="s">
        <v>55</v>
      </c>
      <c r="C29" s="399" t="s">
        <v>284</v>
      </c>
      <c r="D29" s="399"/>
      <c r="E29" s="399"/>
      <c r="F29" s="399"/>
      <c r="G29" s="400">
        <v>0</v>
      </c>
      <c r="H29" s="400">
        <v>1</v>
      </c>
      <c r="I29" s="400">
        <v>1</v>
      </c>
      <c r="J29" s="400">
        <v>1</v>
      </c>
      <c r="K29" s="400">
        <v>1</v>
      </c>
      <c r="L29" s="400">
        <v>1</v>
      </c>
      <c r="M29" s="400">
        <v>0</v>
      </c>
      <c r="N29" s="400">
        <v>0</v>
      </c>
      <c r="O29" s="400">
        <v>1</v>
      </c>
      <c r="P29" s="400">
        <v>1</v>
      </c>
      <c r="Q29" s="400">
        <v>1</v>
      </c>
      <c r="R29" s="400">
        <v>1</v>
      </c>
      <c r="S29" s="400">
        <v>1</v>
      </c>
      <c r="T29" s="400"/>
      <c r="U29" s="400">
        <v>0</v>
      </c>
      <c r="V29" s="400">
        <v>0</v>
      </c>
      <c r="W29" s="400">
        <v>0</v>
      </c>
      <c r="X29" s="400">
        <v>0</v>
      </c>
      <c r="Y29" s="400"/>
      <c r="Z29" s="400"/>
      <c r="AA29" s="400"/>
      <c r="AB29" s="400"/>
      <c r="AC29" s="400"/>
      <c r="AD29" s="400"/>
      <c r="AE29" s="400"/>
      <c r="AF29" s="400"/>
      <c r="AG29" s="400"/>
      <c r="AH29" s="400"/>
      <c r="AI29" s="400"/>
      <c r="AJ29" s="400"/>
      <c r="AK29" s="401"/>
      <c r="AL29" s="400">
        <f t="shared" si="2"/>
        <v>0.58823529411764708</v>
      </c>
    </row>
    <row r="30" spans="1:38" s="396" customFormat="1" ht="58.5" customHeight="1">
      <c r="A30" s="397">
        <v>20</v>
      </c>
      <c r="B30" s="398" t="s">
        <v>285</v>
      </c>
      <c r="C30" s="399" t="s">
        <v>197</v>
      </c>
      <c r="D30" s="399"/>
      <c r="E30" s="399"/>
      <c r="F30" s="399"/>
      <c r="G30" s="400">
        <v>0</v>
      </c>
      <c r="H30" s="400">
        <v>0</v>
      </c>
      <c r="I30" s="400">
        <v>0</v>
      </c>
      <c r="J30" s="400">
        <v>0</v>
      </c>
      <c r="K30" s="400">
        <v>0</v>
      </c>
      <c r="L30" s="400">
        <v>0</v>
      </c>
      <c r="M30" s="400">
        <v>0</v>
      </c>
      <c r="N30" s="400">
        <v>0</v>
      </c>
      <c r="O30" s="400">
        <v>0</v>
      </c>
      <c r="P30" s="400">
        <v>0</v>
      </c>
      <c r="Q30" s="400">
        <v>0</v>
      </c>
      <c r="R30" s="400">
        <v>0</v>
      </c>
      <c r="S30" s="400">
        <v>0</v>
      </c>
      <c r="T30" s="400"/>
      <c r="U30" s="400">
        <v>0</v>
      </c>
      <c r="V30" s="400">
        <v>0</v>
      </c>
      <c r="W30" s="400">
        <v>0</v>
      </c>
      <c r="X30" s="400">
        <v>0</v>
      </c>
      <c r="Y30" s="400"/>
      <c r="Z30" s="400"/>
      <c r="AA30" s="400"/>
      <c r="AB30" s="400"/>
      <c r="AC30" s="400"/>
      <c r="AD30" s="400"/>
      <c r="AE30" s="400"/>
      <c r="AF30" s="400"/>
      <c r="AG30" s="400"/>
      <c r="AH30" s="400"/>
      <c r="AI30" s="400"/>
      <c r="AJ30" s="400"/>
      <c r="AK30" s="401"/>
      <c r="AL30" s="400">
        <f t="shared" si="2"/>
        <v>0</v>
      </c>
    </row>
    <row r="31" spans="1:38" s="396" customFormat="1" ht="58.5" customHeight="1">
      <c r="A31" s="397">
        <v>21</v>
      </c>
      <c r="B31" s="398" t="s">
        <v>286</v>
      </c>
      <c r="C31" s="399" t="s">
        <v>217</v>
      </c>
      <c r="D31" s="399"/>
      <c r="E31" s="399"/>
      <c r="F31" s="399"/>
      <c r="G31" s="400">
        <v>0</v>
      </c>
      <c r="H31" s="400">
        <v>0</v>
      </c>
      <c r="I31" s="400">
        <v>0</v>
      </c>
      <c r="J31" s="400">
        <v>0</v>
      </c>
      <c r="K31" s="400">
        <v>0</v>
      </c>
      <c r="L31" s="400">
        <v>0</v>
      </c>
      <c r="M31" s="400">
        <v>0</v>
      </c>
      <c r="N31" s="400">
        <v>0</v>
      </c>
      <c r="O31" s="400">
        <v>0</v>
      </c>
      <c r="P31" s="400">
        <v>0</v>
      </c>
      <c r="Q31" s="400">
        <v>0</v>
      </c>
      <c r="R31" s="400">
        <v>0</v>
      </c>
      <c r="S31" s="400">
        <v>0</v>
      </c>
      <c r="T31" s="400"/>
      <c r="U31" s="400">
        <v>0</v>
      </c>
      <c r="V31" s="400">
        <v>0</v>
      </c>
      <c r="W31" s="400">
        <v>0</v>
      </c>
      <c r="X31" s="400">
        <v>0</v>
      </c>
      <c r="Y31" s="400"/>
      <c r="Z31" s="400"/>
      <c r="AA31" s="400"/>
      <c r="AB31" s="400"/>
      <c r="AC31" s="400"/>
      <c r="AD31" s="400"/>
      <c r="AE31" s="400"/>
      <c r="AF31" s="400"/>
      <c r="AG31" s="400"/>
      <c r="AH31" s="400"/>
      <c r="AI31" s="400"/>
      <c r="AJ31" s="400"/>
      <c r="AK31" s="401"/>
      <c r="AL31" s="400">
        <f t="shared" si="2"/>
        <v>0</v>
      </c>
    </row>
    <row r="32" spans="1:38" s="396" customFormat="1" ht="58.5" customHeight="1">
      <c r="A32" s="397">
        <v>22</v>
      </c>
      <c r="B32" s="398" t="s">
        <v>287</v>
      </c>
      <c r="C32" s="399" t="s">
        <v>219</v>
      </c>
      <c r="D32" s="399"/>
      <c r="E32" s="399"/>
      <c r="F32" s="399"/>
      <c r="G32" s="400">
        <v>0</v>
      </c>
      <c r="H32" s="400">
        <v>0</v>
      </c>
      <c r="I32" s="400">
        <v>0</v>
      </c>
      <c r="J32" s="400">
        <v>0</v>
      </c>
      <c r="K32" s="400">
        <v>0</v>
      </c>
      <c r="L32" s="400">
        <v>0</v>
      </c>
      <c r="M32" s="400">
        <v>0</v>
      </c>
      <c r="N32" s="400">
        <v>0</v>
      </c>
      <c r="O32" s="400">
        <v>0</v>
      </c>
      <c r="P32" s="400">
        <v>0</v>
      </c>
      <c r="Q32" s="400">
        <v>0</v>
      </c>
      <c r="R32" s="400">
        <v>0</v>
      </c>
      <c r="S32" s="400">
        <v>0</v>
      </c>
      <c r="T32" s="400"/>
      <c r="U32" s="400">
        <v>0</v>
      </c>
      <c r="V32" s="400">
        <v>0</v>
      </c>
      <c r="W32" s="400">
        <v>0</v>
      </c>
      <c r="X32" s="400">
        <v>0</v>
      </c>
      <c r="Y32" s="400"/>
      <c r="Z32" s="400"/>
      <c r="AA32" s="400"/>
      <c r="AB32" s="400"/>
      <c r="AC32" s="400"/>
      <c r="AD32" s="400"/>
      <c r="AE32" s="400"/>
      <c r="AF32" s="400"/>
      <c r="AG32" s="400"/>
      <c r="AH32" s="400"/>
      <c r="AI32" s="400"/>
      <c r="AJ32" s="400"/>
      <c r="AK32" s="401"/>
      <c r="AL32" s="400">
        <f t="shared" si="2"/>
        <v>0</v>
      </c>
    </row>
    <row r="33" spans="1:38" s="396" customFormat="1" ht="58.5" customHeight="1">
      <c r="A33" s="397">
        <v>23</v>
      </c>
      <c r="B33" s="398" t="s">
        <v>288</v>
      </c>
      <c r="C33" s="399" t="s">
        <v>289</v>
      </c>
      <c r="D33" s="399"/>
      <c r="E33" s="399"/>
      <c r="F33" s="399"/>
      <c r="G33" s="400">
        <v>0</v>
      </c>
      <c r="H33" s="400">
        <v>0</v>
      </c>
      <c r="I33" s="400">
        <v>0</v>
      </c>
      <c r="J33" s="400">
        <v>0</v>
      </c>
      <c r="K33" s="400">
        <v>0</v>
      </c>
      <c r="L33" s="400">
        <v>0</v>
      </c>
      <c r="M33" s="400">
        <v>0</v>
      </c>
      <c r="N33" s="400">
        <v>0</v>
      </c>
      <c r="O33" s="400">
        <v>0</v>
      </c>
      <c r="P33" s="400">
        <v>0</v>
      </c>
      <c r="Q33" s="400">
        <v>0</v>
      </c>
      <c r="R33" s="400">
        <v>0</v>
      </c>
      <c r="S33" s="400">
        <v>0</v>
      </c>
      <c r="T33" s="400"/>
      <c r="U33" s="400">
        <v>0</v>
      </c>
      <c r="V33" s="400">
        <v>0</v>
      </c>
      <c r="W33" s="400">
        <v>0</v>
      </c>
      <c r="X33" s="400">
        <v>0</v>
      </c>
      <c r="Y33" s="400"/>
      <c r="Z33" s="400"/>
      <c r="AA33" s="400"/>
      <c r="AB33" s="400"/>
      <c r="AC33" s="400"/>
      <c r="AD33" s="400"/>
      <c r="AE33" s="400"/>
      <c r="AF33" s="400"/>
      <c r="AG33" s="400"/>
      <c r="AH33" s="400"/>
      <c r="AI33" s="400"/>
      <c r="AJ33" s="400"/>
      <c r="AK33" s="401"/>
      <c r="AL33" s="400">
        <f t="shared" si="2"/>
        <v>0</v>
      </c>
    </row>
    <row r="34" spans="1:38" s="396" customFormat="1" ht="58.5" customHeight="1">
      <c r="A34" s="397">
        <v>24</v>
      </c>
      <c r="B34" s="398" t="s">
        <v>290</v>
      </c>
      <c r="C34" s="399" t="s">
        <v>231</v>
      </c>
      <c r="D34" s="399"/>
      <c r="E34" s="399"/>
      <c r="F34" s="399"/>
      <c r="G34" s="400">
        <v>0</v>
      </c>
      <c r="H34" s="400">
        <v>0</v>
      </c>
      <c r="I34" s="400">
        <v>0</v>
      </c>
      <c r="J34" s="400">
        <v>0</v>
      </c>
      <c r="K34" s="400">
        <v>0</v>
      </c>
      <c r="L34" s="400">
        <v>0</v>
      </c>
      <c r="M34" s="400">
        <v>0</v>
      </c>
      <c r="N34" s="400">
        <v>0</v>
      </c>
      <c r="O34" s="400">
        <v>0</v>
      </c>
      <c r="P34" s="400">
        <v>0</v>
      </c>
      <c r="Q34" s="400">
        <v>0</v>
      </c>
      <c r="R34" s="400">
        <v>0</v>
      </c>
      <c r="S34" s="400">
        <v>0</v>
      </c>
      <c r="T34" s="400"/>
      <c r="U34" s="400">
        <v>0</v>
      </c>
      <c r="V34" s="400">
        <v>0</v>
      </c>
      <c r="W34" s="400">
        <v>0</v>
      </c>
      <c r="X34" s="400">
        <v>0</v>
      </c>
      <c r="Y34" s="400"/>
      <c r="Z34" s="400"/>
      <c r="AA34" s="400"/>
      <c r="AB34" s="400"/>
      <c r="AC34" s="400"/>
      <c r="AD34" s="400"/>
      <c r="AE34" s="400"/>
      <c r="AF34" s="400"/>
      <c r="AG34" s="400"/>
      <c r="AH34" s="400"/>
      <c r="AI34" s="400"/>
      <c r="AJ34" s="400"/>
      <c r="AK34" s="401"/>
      <c r="AL34" s="400">
        <f t="shared" si="2"/>
        <v>0</v>
      </c>
    </row>
    <row r="35" spans="1:38" s="396" customFormat="1" ht="58.5" customHeight="1">
      <c r="A35" s="397">
        <v>25</v>
      </c>
      <c r="B35" s="398" t="s">
        <v>291</v>
      </c>
      <c r="C35" s="399" t="s">
        <v>87</v>
      </c>
      <c r="D35" s="399"/>
      <c r="E35" s="399"/>
      <c r="F35" s="399"/>
      <c r="G35" s="400">
        <v>0</v>
      </c>
      <c r="H35" s="400">
        <v>0</v>
      </c>
      <c r="I35" s="400">
        <v>0</v>
      </c>
      <c r="J35" s="400">
        <v>0</v>
      </c>
      <c r="K35" s="400">
        <v>0</v>
      </c>
      <c r="L35" s="400">
        <v>0</v>
      </c>
      <c r="M35" s="400">
        <v>0</v>
      </c>
      <c r="N35" s="400">
        <v>0</v>
      </c>
      <c r="O35" s="400">
        <v>0</v>
      </c>
      <c r="P35" s="400">
        <v>0</v>
      </c>
      <c r="Q35" s="400">
        <v>0</v>
      </c>
      <c r="R35" s="400">
        <v>0</v>
      </c>
      <c r="S35" s="400">
        <v>0</v>
      </c>
      <c r="T35" s="400"/>
      <c r="U35" s="400">
        <v>0</v>
      </c>
      <c r="V35" s="400">
        <v>0</v>
      </c>
      <c r="W35" s="400">
        <v>0</v>
      </c>
      <c r="X35" s="400">
        <v>0</v>
      </c>
      <c r="Y35" s="400"/>
      <c r="Z35" s="400"/>
      <c r="AA35" s="400"/>
      <c r="AB35" s="400"/>
      <c r="AC35" s="400"/>
      <c r="AD35" s="400"/>
      <c r="AE35" s="400"/>
      <c r="AF35" s="400"/>
      <c r="AG35" s="400"/>
      <c r="AH35" s="400"/>
      <c r="AI35" s="400"/>
      <c r="AJ35" s="400"/>
      <c r="AK35" s="401"/>
      <c r="AL35" s="400">
        <f t="shared" si="2"/>
        <v>0</v>
      </c>
    </row>
    <row r="36" spans="1:38" s="409" customFormat="1" ht="63.75" customHeight="1">
      <c r="A36" s="404"/>
      <c r="B36" s="405"/>
      <c r="C36" s="406"/>
      <c r="D36" s="406"/>
      <c r="E36" s="406"/>
      <c r="F36" s="407" t="str">
        <f>CONCATENATE("TOTAL"," ","For"," ",B10)</f>
        <v>TOTAL For SECTION-B</v>
      </c>
      <c r="G36" s="408">
        <f>SUBTOTAL(109,G11:G35)</f>
        <v>33</v>
      </c>
      <c r="H36" s="408">
        <f>SUBTOTAL(109,H11:H35)</f>
        <v>27</v>
      </c>
      <c r="I36" s="408">
        <f t="shared" ref="I36:AJ36" si="3">SUBTOTAL(109,I11:I35)</f>
        <v>71</v>
      </c>
      <c r="J36" s="408">
        <f t="shared" si="3"/>
        <v>72</v>
      </c>
      <c r="K36" s="408">
        <f t="shared" si="3"/>
        <v>66</v>
      </c>
      <c r="L36" s="408">
        <f t="shared" si="3"/>
        <v>53</v>
      </c>
      <c r="M36" s="408">
        <f t="shared" si="3"/>
        <v>17</v>
      </c>
      <c r="N36" s="408">
        <f t="shared" si="3"/>
        <v>63</v>
      </c>
      <c r="O36" s="408">
        <f t="shared" si="3"/>
        <v>65</v>
      </c>
      <c r="P36" s="408">
        <f>SUBTOTAL(109,P11:P35)</f>
        <v>59</v>
      </c>
      <c r="Q36" s="408">
        <f t="shared" si="3"/>
        <v>65</v>
      </c>
      <c r="R36" s="408">
        <f t="shared" si="3"/>
        <v>63</v>
      </c>
      <c r="S36" s="408">
        <f t="shared" si="3"/>
        <v>72</v>
      </c>
      <c r="T36" s="408">
        <f t="shared" si="3"/>
        <v>0</v>
      </c>
      <c r="U36" s="408">
        <f>SUBTOTAL(109,U11:U35)</f>
        <v>54</v>
      </c>
      <c r="V36" s="408">
        <f>SUBTOTAL(109,V11:V35)</f>
        <v>21</v>
      </c>
      <c r="W36" s="408">
        <f t="shared" si="3"/>
        <v>35</v>
      </c>
      <c r="X36" s="408">
        <f t="shared" si="3"/>
        <v>57</v>
      </c>
      <c r="Y36" s="408">
        <f t="shared" si="3"/>
        <v>0</v>
      </c>
      <c r="Z36" s="408">
        <f t="shared" si="3"/>
        <v>0</v>
      </c>
      <c r="AA36" s="408">
        <f t="shared" si="3"/>
        <v>0</v>
      </c>
      <c r="AB36" s="408">
        <f t="shared" si="3"/>
        <v>0</v>
      </c>
      <c r="AC36" s="408">
        <f t="shared" si="3"/>
        <v>0</v>
      </c>
      <c r="AD36" s="408">
        <f t="shared" si="3"/>
        <v>0</v>
      </c>
      <c r="AE36" s="408">
        <f t="shared" si="3"/>
        <v>0</v>
      </c>
      <c r="AF36" s="408">
        <f t="shared" si="3"/>
        <v>0</v>
      </c>
      <c r="AG36" s="408">
        <f t="shared" si="3"/>
        <v>0</v>
      </c>
      <c r="AH36" s="408">
        <f t="shared" si="3"/>
        <v>0</v>
      </c>
      <c r="AI36" s="408">
        <f t="shared" si="3"/>
        <v>0</v>
      </c>
      <c r="AJ36" s="408">
        <f t="shared" si="3"/>
        <v>0</v>
      </c>
      <c r="AK36" s="408"/>
      <c r="AL36" s="400"/>
    </row>
    <row r="37" spans="1:38" s="396" customFormat="1" ht="58.5" customHeight="1">
      <c r="A37" s="393"/>
      <c r="B37" s="394" t="s">
        <v>88</v>
      </c>
      <c r="C37" s="395"/>
      <c r="D37" s="395"/>
      <c r="E37" s="395"/>
      <c r="F37" s="395"/>
      <c r="G37" s="393" t="s">
        <v>178</v>
      </c>
      <c r="H37" s="393" t="s">
        <v>273</v>
      </c>
      <c r="I37" s="393" t="s">
        <v>273</v>
      </c>
      <c r="J37" s="393" t="s">
        <v>273</v>
      </c>
      <c r="K37" s="393" t="s">
        <v>273</v>
      </c>
      <c r="L37" s="393" t="s">
        <v>273</v>
      </c>
      <c r="M37" s="393" t="s">
        <v>273</v>
      </c>
      <c r="N37" s="393" t="s">
        <v>273</v>
      </c>
      <c r="O37" s="393" t="s">
        <v>273</v>
      </c>
      <c r="P37" s="393" t="s">
        <v>273</v>
      </c>
      <c r="Q37" s="393" t="s">
        <v>273</v>
      </c>
      <c r="R37" s="393" t="s">
        <v>273</v>
      </c>
      <c r="S37" s="393" t="s">
        <v>273</v>
      </c>
      <c r="T37" s="393" t="s">
        <v>273</v>
      </c>
      <c r="U37" s="400">
        <v>0</v>
      </c>
      <c r="V37" s="393" t="s">
        <v>273</v>
      </c>
      <c r="W37" s="393" t="s">
        <v>273</v>
      </c>
      <c r="X37" s="393" t="s">
        <v>273</v>
      </c>
      <c r="Y37" s="393" t="s">
        <v>273</v>
      </c>
      <c r="Z37" s="393" t="s">
        <v>273</v>
      </c>
      <c r="AA37" s="393" t="s">
        <v>273</v>
      </c>
      <c r="AB37" s="393" t="s">
        <v>273</v>
      </c>
      <c r="AC37" s="393" t="s">
        <v>273</v>
      </c>
      <c r="AD37" s="393" t="s">
        <v>273</v>
      </c>
      <c r="AE37" s="393" t="s">
        <v>273</v>
      </c>
      <c r="AF37" s="393" t="s">
        <v>273</v>
      </c>
      <c r="AG37" s="393" t="s">
        <v>273</v>
      </c>
      <c r="AH37" s="393" t="s">
        <v>273</v>
      </c>
      <c r="AI37" s="393" t="s">
        <v>273</v>
      </c>
      <c r="AJ37" s="393"/>
      <c r="AK37" s="393"/>
      <c r="AL37" s="400"/>
    </row>
    <row r="38" spans="1:38" s="396" customFormat="1" ht="58.5" customHeight="1">
      <c r="A38" s="397">
        <v>1</v>
      </c>
      <c r="B38" s="398" t="s">
        <v>17</v>
      </c>
      <c r="C38" s="399" t="s">
        <v>128</v>
      </c>
      <c r="D38" s="399"/>
      <c r="E38" s="399"/>
      <c r="F38" s="399"/>
      <c r="G38" s="400">
        <v>55</v>
      </c>
      <c r="H38" s="400">
        <v>55</v>
      </c>
      <c r="I38" s="400">
        <v>55</v>
      </c>
      <c r="J38" s="400">
        <v>55</v>
      </c>
      <c r="K38" s="400">
        <v>55</v>
      </c>
      <c r="L38" s="400">
        <v>55</v>
      </c>
      <c r="M38" s="400">
        <v>0</v>
      </c>
      <c r="N38" s="400">
        <v>55</v>
      </c>
      <c r="O38" s="400">
        <v>55</v>
      </c>
      <c r="P38" s="400">
        <v>50</v>
      </c>
      <c r="Q38" s="400">
        <v>50</v>
      </c>
      <c r="R38" s="400">
        <v>50</v>
      </c>
      <c r="S38" s="400">
        <v>50</v>
      </c>
      <c r="T38" s="400"/>
      <c r="U38" s="400">
        <v>40</v>
      </c>
      <c r="V38" s="400">
        <v>31</v>
      </c>
      <c r="W38" s="400">
        <v>31</v>
      </c>
      <c r="X38" s="400">
        <v>31</v>
      </c>
      <c r="Y38" s="400"/>
      <c r="Z38" s="400"/>
      <c r="AA38" s="400"/>
      <c r="AB38" s="400"/>
      <c r="AC38" s="400"/>
      <c r="AD38" s="400"/>
      <c r="AE38" s="400"/>
      <c r="AF38" s="400"/>
      <c r="AG38" s="400"/>
      <c r="AH38" s="400"/>
      <c r="AI38" s="400"/>
      <c r="AJ38" s="400"/>
      <c r="AK38" s="401"/>
      <c r="AL38" s="400">
        <f t="shared" ref="AL38:AL62" si="4">IFERROR((AVERAGE(G38:AJ38)),"00")</f>
        <v>45.470588235294116</v>
      </c>
    </row>
    <row r="39" spans="1:38" s="396" customFormat="1" ht="58.5" customHeight="1">
      <c r="A39" s="397">
        <v>2</v>
      </c>
      <c r="B39" s="398" t="s">
        <v>274</v>
      </c>
      <c r="C39" s="399" t="s">
        <v>201</v>
      </c>
      <c r="D39" s="399"/>
      <c r="E39" s="399"/>
      <c r="F39" s="399"/>
      <c r="G39" s="400">
        <v>16</v>
      </c>
      <c r="H39" s="400">
        <v>16</v>
      </c>
      <c r="I39" s="400">
        <v>16</v>
      </c>
      <c r="J39" s="400">
        <v>16</v>
      </c>
      <c r="K39" s="400">
        <v>16</v>
      </c>
      <c r="L39" s="400">
        <v>16</v>
      </c>
      <c r="M39" s="400">
        <v>0</v>
      </c>
      <c r="N39" s="400">
        <v>16</v>
      </c>
      <c r="O39" s="400">
        <v>16</v>
      </c>
      <c r="P39" s="400">
        <v>16</v>
      </c>
      <c r="Q39" s="400">
        <v>16</v>
      </c>
      <c r="R39" s="400">
        <v>16</v>
      </c>
      <c r="S39" s="400">
        <v>16</v>
      </c>
      <c r="T39" s="400"/>
      <c r="U39" s="400">
        <v>10</v>
      </c>
      <c r="V39" s="400">
        <v>5</v>
      </c>
      <c r="W39" s="400">
        <v>6</v>
      </c>
      <c r="X39" s="400">
        <v>6</v>
      </c>
      <c r="Y39" s="400"/>
      <c r="Z39" s="400"/>
      <c r="AA39" s="400"/>
      <c r="AB39" s="400"/>
      <c r="AC39" s="400"/>
      <c r="AD39" s="400"/>
      <c r="AE39" s="400"/>
      <c r="AF39" s="400"/>
      <c r="AG39" s="400"/>
      <c r="AH39" s="400"/>
      <c r="AI39" s="400"/>
      <c r="AJ39" s="400"/>
      <c r="AK39" s="401"/>
      <c r="AL39" s="400">
        <f t="shared" si="4"/>
        <v>12.882352941176471</v>
      </c>
    </row>
    <row r="40" spans="1:38" s="396" customFormat="1" ht="58.5" customHeight="1">
      <c r="A40" s="397">
        <v>3</v>
      </c>
      <c r="B40" s="398" t="s">
        <v>275</v>
      </c>
      <c r="C40" s="399" t="s">
        <v>129</v>
      </c>
      <c r="D40" s="399"/>
      <c r="E40" s="399"/>
      <c r="F40" s="399"/>
      <c r="G40" s="400">
        <v>34</v>
      </c>
      <c r="H40" s="400">
        <v>34</v>
      </c>
      <c r="I40" s="400">
        <v>34</v>
      </c>
      <c r="J40" s="400">
        <v>34</v>
      </c>
      <c r="K40" s="400">
        <v>34</v>
      </c>
      <c r="L40" s="400">
        <v>34</v>
      </c>
      <c r="M40" s="400">
        <v>0</v>
      </c>
      <c r="N40" s="400">
        <v>34</v>
      </c>
      <c r="O40" s="400">
        <v>34</v>
      </c>
      <c r="P40" s="400">
        <v>34</v>
      </c>
      <c r="Q40" s="400">
        <v>34</v>
      </c>
      <c r="R40" s="400">
        <v>34</v>
      </c>
      <c r="S40" s="400">
        <v>34</v>
      </c>
      <c r="T40" s="400"/>
      <c r="U40" s="400">
        <v>32</v>
      </c>
      <c r="V40" s="400">
        <v>32</v>
      </c>
      <c r="W40" s="400">
        <v>19</v>
      </c>
      <c r="X40" s="400">
        <v>19</v>
      </c>
      <c r="Y40" s="400"/>
      <c r="Z40" s="400"/>
      <c r="AA40" s="400"/>
      <c r="AB40" s="400"/>
      <c r="AC40" s="400"/>
      <c r="AD40" s="400"/>
      <c r="AE40" s="400"/>
      <c r="AF40" s="400"/>
      <c r="AG40" s="400"/>
      <c r="AH40" s="400"/>
      <c r="AI40" s="400"/>
      <c r="AJ40" s="400"/>
      <c r="AK40" s="401"/>
      <c r="AL40" s="400">
        <f t="shared" si="4"/>
        <v>30</v>
      </c>
    </row>
    <row r="41" spans="1:38" s="396" customFormat="1" ht="58.5" customHeight="1">
      <c r="A41" s="397">
        <v>4</v>
      </c>
      <c r="B41" s="398" t="s">
        <v>54</v>
      </c>
      <c r="C41" s="399" t="s">
        <v>205</v>
      </c>
      <c r="D41" s="399"/>
      <c r="E41" s="399"/>
      <c r="F41" s="399"/>
      <c r="G41" s="400">
        <v>8</v>
      </c>
      <c r="H41" s="400">
        <v>8</v>
      </c>
      <c r="I41" s="400">
        <v>8</v>
      </c>
      <c r="J41" s="400">
        <v>8</v>
      </c>
      <c r="K41" s="400">
        <v>8</v>
      </c>
      <c r="L41" s="400">
        <v>8</v>
      </c>
      <c r="M41" s="400">
        <v>1</v>
      </c>
      <c r="N41" s="400">
        <v>8</v>
      </c>
      <c r="O41" s="400">
        <v>8</v>
      </c>
      <c r="P41" s="400">
        <v>8</v>
      </c>
      <c r="Q41" s="400">
        <v>8</v>
      </c>
      <c r="R41" s="400">
        <v>8</v>
      </c>
      <c r="S41" s="400">
        <v>8</v>
      </c>
      <c r="T41" s="400"/>
      <c r="U41" s="400">
        <v>7</v>
      </c>
      <c r="V41" s="400">
        <v>6</v>
      </c>
      <c r="W41" s="400">
        <v>2</v>
      </c>
      <c r="X41" s="400">
        <v>2</v>
      </c>
      <c r="Y41" s="400"/>
      <c r="Z41" s="400"/>
      <c r="AA41" s="400"/>
      <c r="AB41" s="400"/>
      <c r="AC41" s="400"/>
      <c r="AD41" s="400"/>
      <c r="AE41" s="400"/>
      <c r="AF41" s="400"/>
      <c r="AG41" s="400"/>
      <c r="AH41" s="400"/>
      <c r="AI41" s="400"/>
      <c r="AJ41" s="400"/>
      <c r="AK41" s="401"/>
      <c r="AL41" s="400">
        <f t="shared" si="4"/>
        <v>6.7058823529411766</v>
      </c>
    </row>
    <row r="42" spans="1:38" s="396" customFormat="1" ht="58.5" customHeight="1">
      <c r="A42" s="397">
        <v>5</v>
      </c>
      <c r="B42" s="398" t="s">
        <v>113</v>
      </c>
      <c r="C42" s="399" t="s">
        <v>208</v>
      </c>
      <c r="D42" s="399"/>
      <c r="E42" s="399"/>
      <c r="F42" s="399"/>
      <c r="G42" s="400">
        <v>16</v>
      </c>
      <c r="H42" s="400">
        <v>16</v>
      </c>
      <c r="I42" s="400">
        <v>16</v>
      </c>
      <c r="J42" s="400">
        <v>16</v>
      </c>
      <c r="K42" s="400">
        <v>15</v>
      </c>
      <c r="L42" s="400">
        <v>15</v>
      </c>
      <c r="M42" s="400">
        <v>2</v>
      </c>
      <c r="N42" s="400">
        <v>15</v>
      </c>
      <c r="O42" s="400">
        <v>15</v>
      </c>
      <c r="P42" s="400">
        <v>15</v>
      </c>
      <c r="Q42" s="400">
        <v>15</v>
      </c>
      <c r="R42" s="400">
        <v>15</v>
      </c>
      <c r="S42" s="400">
        <v>15</v>
      </c>
      <c r="T42" s="400"/>
      <c r="U42" s="400">
        <v>11</v>
      </c>
      <c r="V42" s="400">
        <v>0</v>
      </c>
      <c r="W42" s="400">
        <v>0</v>
      </c>
      <c r="X42" s="400">
        <v>0</v>
      </c>
      <c r="Y42" s="400"/>
      <c r="Z42" s="400"/>
      <c r="AA42" s="400"/>
      <c r="AB42" s="400"/>
      <c r="AC42" s="400"/>
      <c r="AD42" s="400"/>
      <c r="AE42" s="400"/>
      <c r="AF42" s="400"/>
      <c r="AG42" s="400"/>
      <c r="AH42" s="400"/>
      <c r="AI42" s="400"/>
      <c r="AJ42" s="400"/>
      <c r="AK42" s="401"/>
      <c r="AL42" s="400">
        <f t="shared" si="4"/>
        <v>11.588235294117647</v>
      </c>
    </row>
    <row r="43" spans="1:38" s="396" customFormat="1" ht="58.5" customHeight="1">
      <c r="A43" s="397">
        <v>6</v>
      </c>
      <c r="B43" s="398" t="s">
        <v>20</v>
      </c>
      <c r="C43" s="399" t="s">
        <v>131</v>
      </c>
      <c r="D43" s="399"/>
      <c r="E43" s="399"/>
      <c r="F43" s="399"/>
      <c r="G43" s="400">
        <v>2</v>
      </c>
      <c r="H43" s="400">
        <v>2</v>
      </c>
      <c r="I43" s="400">
        <v>2</v>
      </c>
      <c r="J43" s="400">
        <v>2</v>
      </c>
      <c r="K43" s="400">
        <v>2</v>
      </c>
      <c r="L43" s="400">
        <v>2</v>
      </c>
      <c r="M43" s="400">
        <v>1</v>
      </c>
      <c r="N43" s="400">
        <v>2</v>
      </c>
      <c r="O43" s="400">
        <v>2</v>
      </c>
      <c r="P43" s="400">
        <v>2</v>
      </c>
      <c r="Q43" s="400">
        <v>2</v>
      </c>
      <c r="R43" s="400">
        <v>2</v>
      </c>
      <c r="S43" s="400">
        <v>2</v>
      </c>
      <c r="T43" s="400"/>
      <c r="U43" s="400">
        <v>1</v>
      </c>
      <c r="V43" s="400">
        <v>1</v>
      </c>
      <c r="W43" s="400">
        <v>1</v>
      </c>
      <c r="X43" s="400">
        <v>1</v>
      </c>
      <c r="Y43" s="400"/>
      <c r="Z43" s="400"/>
      <c r="AA43" s="400"/>
      <c r="AB43" s="400"/>
      <c r="AC43" s="400"/>
      <c r="AD43" s="400"/>
      <c r="AE43" s="400"/>
      <c r="AF43" s="400"/>
      <c r="AG43" s="400"/>
      <c r="AH43" s="400"/>
      <c r="AI43" s="400"/>
      <c r="AJ43" s="400"/>
      <c r="AK43" s="401"/>
      <c r="AL43" s="400">
        <f t="shared" si="4"/>
        <v>1.7058823529411764</v>
      </c>
    </row>
    <row r="44" spans="1:38" s="396" customFormat="1" ht="58.5" customHeight="1">
      <c r="A44" s="397">
        <v>7</v>
      </c>
      <c r="B44" s="398" t="s">
        <v>114</v>
      </c>
      <c r="C44" s="399" t="s">
        <v>130</v>
      </c>
      <c r="D44" s="399"/>
      <c r="E44" s="399"/>
      <c r="F44" s="399"/>
      <c r="G44" s="400">
        <v>40</v>
      </c>
      <c r="H44" s="400">
        <v>40</v>
      </c>
      <c r="I44" s="400">
        <v>40</v>
      </c>
      <c r="J44" s="400">
        <v>40</v>
      </c>
      <c r="K44" s="400">
        <v>40</v>
      </c>
      <c r="L44" s="400">
        <v>40</v>
      </c>
      <c r="M44" s="400">
        <v>0</v>
      </c>
      <c r="N44" s="400">
        <v>40</v>
      </c>
      <c r="O44" s="400">
        <v>40</v>
      </c>
      <c r="P44" s="400">
        <v>40</v>
      </c>
      <c r="Q44" s="400">
        <v>40</v>
      </c>
      <c r="R44" s="400">
        <v>40</v>
      </c>
      <c r="S44" s="400">
        <v>40</v>
      </c>
      <c r="T44" s="400"/>
      <c r="U44" s="400">
        <v>33</v>
      </c>
      <c r="V44" s="400">
        <v>26</v>
      </c>
      <c r="W44" s="400">
        <v>42</v>
      </c>
      <c r="X44" s="400">
        <v>42</v>
      </c>
      <c r="Y44" s="400"/>
      <c r="Z44" s="400"/>
      <c r="AA44" s="400"/>
      <c r="AB44" s="400"/>
      <c r="AC44" s="400"/>
      <c r="AD44" s="400"/>
      <c r="AE44" s="400"/>
      <c r="AF44" s="400"/>
      <c r="AG44" s="400"/>
      <c r="AH44" s="400"/>
      <c r="AI44" s="400"/>
      <c r="AJ44" s="400"/>
      <c r="AK44" s="401"/>
      <c r="AL44" s="400">
        <f t="shared" si="4"/>
        <v>36.647058823529413</v>
      </c>
    </row>
    <row r="45" spans="1:38" s="396" customFormat="1" ht="58.5" customHeight="1">
      <c r="A45" s="397">
        <v>8</v>
      </c>
      <c r="B45" s="398" t="s">
        <v>122</v>
      </c>
      <c r="C45" s="399" t="s">
        <v>276</v>
      </c>
      <c r="D45" s="399"/>
      <c r="E45" s="399"/>
      <c r="F45" s="399"/>
      <c r="G45" s="400">
        <v>159</v>
      </c>
      <c r="H45" s="400">
        <v>159</v>
      </c>
      <c r="I45" s="400">
        <v>159</v>
      </c>
      <c r="J45" s="400">
        <v>159</v>
      </c>
      <c r="K45" s="400">
        <v>159</v>
      </c>
      <c r="L45" s="400">
        <v>159</v>
      </c>
      <c r="M45" s="400">
        <v>2</v>
      </c>
      <c r="N45" s="400">
        <v>159</v>
      </c>
      <c r="O45" s="400">
        <v>159</v>
      </c>
      <c r="P45" s="400">
        <v>150</v>
      </c>
      <c r="Q45" s="400">
        <v>150</v>
      </c>
      <c r="R45" s="400">
        <v>150</v>
      </c>
      <c r="S45" s="400">
        <v>150</v>
      </c>
      <c r="T45" s="400"/>
      <c r="U45" s="400">
        <v>91</v>
      </c>
      <c r="V45" s="400">
        <v>31</v>
      </c>
      <c r="W45" s="400">
        <v>39</v>
      </c>
      <c r="X45" s="400">
        <v>39</v>
      </c>
      <c r="Y45" s="400"/>
      <c r="Z45" s="400"/>
      <c r="AA45" s="400"/>
      <c r="AB45" s="400"/>
      <c r="AC45" s="400"/>
      <c r="AD45" s="400"/>
      <c r="AE45" s="400"/>
      <c r="AF45" s="400"/>
      <c r="AG45" s="400"/>
      <c r="AH45" s="400"/>
      <c r="AI45" s="400"/>
      <c r="AJ45" s="400"/>
      <c r="AK45" s="401"/>
      <c r="AL45" s="400">
        <f t="shared" si="4"/>
        <v>122</v>
      </c>
    </row>
    <row r="46" spans="1:38" s="396" customFormat="1" ht="58.5" customHeight="1">
      <c r="A46" s="397">
        <v>9</v>
      </c>
      <c r="B46" s="398" t="s">
        <v>277</v>
      </c>
      <c r="C46" s="399" t="s">
        <v>212</v>
      </c>
      <c r="D46" s="399"/>
      <c r="E46" s="399"/>
      <c r="F46" s="399"/>
      <c r="G46" s="400">
        <v>27</v>
      </c>
      <c r="H46" s="400">
        <v>27</v>
      </c>
      <c r="I46" s="400">
        <v>27</v>
      </c>
      <c r="J46" s="400">
        <v>27</v>
      </c>
      <c r="K46" s="400">
        <v>27</v>
      </c>
      <c r="L46" s="400">
        <v>27</v>
      </c>
      <c r="M46" s="400">
        <v>3</v>
      </c>
      <c r="N46" s="400">
        <v>27</v>
      </c>
      <c r="O46" s="400">
        <v>27</v>
      </c>
      <c r="P46" s="400">
        <v>27</v>
      </c>
      <c r="Q46" s="400">
        <v>27</v>
      </c>
      <c r="R46" s="400">
        <v>27</v>
      </c>
      <c r="S46" s="400">
        <v>27</v>
      </c>
      <c r="T46" s="400"/>
      <c r="U46" s="400">
        <v>22</v>
      </c>
      <c r="V46" s="400">
        <v>16</v>
      </c>
      <c r="W46" s="400">
        <v>18</v>
      </c>
      <c r="X46" s="400">
        <v>18</v>
      </c>
      <c r="Y46" s="400"/>
      <c r="Z46" s="400"/>
      <c r="AA46" s="400"/>
      <c r="AB46" s="400"/>
      <c r="AC46" s="400"/>
      <c r="AD46" s="400"/>
      <c r="AE46" s="400"/>
      <c r="AF46" s="400"/>
      <c r="AG46" s="400"/>
      <c r="AH46" s="400"/>
      <c r="AI46" s="400"/>
      <c r="AJ46" s="400"/>
      <c r="AK46" s="401"/>
      <c r="AL46" s="400">
        <f t="shared" si="4"/>
        <v>23.588235294117649</v>
      </c>
    </row>
    <row r="47" spans="1:38" s="396" customFormat="1" ht="58.5" customHeight="1">
      <c r="A47" s="397">
        <v>10</v>
      </c>
      <c r="B47" s="398" t="s">
        <v>278</v>
      </c>
      <c r="C47" s="399" t="s">
        <v>214</v>
      </c>
      <c r="D47" s="402"/>
      <c r="E47" s="403"/>
      <c r="F47" s="399"/>
      <c r="G47" s="400">
        <v>0</v>
      </c>
      <c r="H47" s="400">
        <v>0</v>
      </c>
      <c r="I47" s="400">
        <v>0</v>
      </c>
      <c r="J47" s="400">
        <v>0</v>
      </c>
      <c r="K47" s="400">
        <v>0</v>
      </c>
      <c r="L47" s="400">
        <v>0</v>
      </c>
      <c r="M47" s="400">
        <v>0</v>
      </c>
      <c r="N47" s="400">
        <v>0</v>
      </c>
      <c r="O47" s="400">
        <v>0</v>
      </c>
      <c r="P47" s="400">
        <v>0</v>
      </c>
      <c r="Q47" s="400">
        <v>0</v>
      </c>
      <c r="R47" s="400">
        <v>0</v>
      </c>
      <c r="S47" s="400">
        <v>0</v>
      </c>
      <c r="T47" s="400"/>
      <c r="U47" s="400">
        <v>0</v>
      </c>
      <c r="V47" s="400">
        <v>0</v>
      </c>
      <c r="W47" s="400">
        <v>0</v>
      </c>
      <c r="X47" s="400">
        <v>0</v>
      </c>
      <c r="Y47" s="400"/>
      <c r="Z47" s="400"/>
      <c r="AA47" s="400"/>
      <c r="AB47" s="400"/>
      <c r="AC47" s="400"/>
      <c r="AD47" s="400"/>
      <c r="AE47" s="400"/>
      <c r="AF47" s="400"/>
      <c r="AG47" s="400"/>
      <c r="AH47" s="400"/>
      <c r="AI47" s="400"/>
      <c r="AJ47" s="400"/>
      <c r="AK47" s="401"/>
      <c r="AL47" s="400">
        <f t="shared" si="4"/>
        <v>0</v>
      </c>
    </row>
    <row r="48" spans="1:38" s="396" customFormat="1" ht="58.5" customHeight="1">
      <c r="A48" s="397">
        <v>11</v>
      </c>
      <c r="B48" s="398" t="s">
        <v>279</v>
      </c>
      <c r="C48" s="399" t="s">
        <v>222</v>
      </c>
      <c r="D48" s="399"/>
      <c r="E48" s="399"/>
      <c r="F48" s="399"/>
      <c r="G48" s="400">
        <v>0</v>
      </c>
      <c r="H48" s="400">
        <v>0</v>
      </c>
      <c r="I48" s="400">
        <v>0</v>
      </c>
      <c r="J48" s="400">
        <v>0</v>
      </c>
      <c r="K48" s="400">
        <v>0</v>
      </c>
      <c r="L48" s="400">
        <v>0</v>
      </c>
      <c r="M48" s="400">
        <v>0</v>
      </c>
      <c r="N48" s="400">
        <v>0</v>
      </c>
      <c r="O48" s="400">
        <v>0</v>
      </c>
      <c r="P48" s="400">
        <v>0</v>
      </c>
      <c r="Q48" s="400">
        <v>0</v>
      </c>
      <c r="R48" s="400">
        <v>0</v>
      </c>
      <c r="S48" s="400">
        <v>0</v>
      </c>
      <c r="T48" s="400"/>
      <c r="U48" s="400">
        <v>0</v>
      </c>
      <c r="V48" s="400">
        <v>0</v>
      </c>
      <c r="W48" s="400">
        <v>0</v>
      </c>
      <c r="X48" s="400">
        <v>0</v>
      </c>
      <c r="Y48" s="400"/>
      <c r="Z48" s="400"/>
      <c r="AA48" s="400"/>
      <c r="AB48" s="400"/>
      <c r="AC48" s="400"/>
      <c r="AD48" s="400"/>
      <c r="AE48" s="400"/>
      <c r="AF48" s="400"/>
      <c r="AG48" s="400"/>
      <c r="AH48" s="400"/>
      <c r="AI48" s="400"/>
      <c r="AJ48" s="400"/>
      <c r="AK48" s="401"/>
      <c r="AL48" s="400">
        <f t="shared" si="4"/>
        <v>0</v>
      </c>
    </row>
    <row r="49" spans="1:38" s="396" customFormat="1" ht="58.5" customHeight="1">
      <c r="A49" s="397">
        <v>12</v>
      </c>
      <c r="B49" s="398" t="s">
        <v>280</v>
      </c>
      <c r="C49" s="399"/>
      <c r="D49" s="399"/>
      <c r="E49" s="399"/>
      <c r="F49" s="399"/>
      <c r="G49" s="400">
        <v>0</v>
      </c>
      <c r="H49" s="400">
        <v>0</v>
      </c>
      <c r="I49" s="400">
        <v>0</v>
      </c>
      <c r="J49" s="400">
        <v>0</v>
      </c>
      <c r="K49" s="400">
        <v>0</v>
      </c>
      <c r="L49" s="400">
        <v>0</v>
      </c>
      <c r="M49" s="400">
        <v>0</v>
      </c>
      <c r="N49" s="400">
        <v>0</v>
      </c>
      <c r="O49" s="400">
        <v>0</v>
      </c>
      <c r="P49" s="400">
        <v>0</v>
      </c>
      <c r="Q49" s="400">
        <v>0</v>
      </c>
      <c r="R49" s="400">
        <v>0</v>
      </c>
      <c r="S49" s="400">
        <v>0</v>
      </c>
      <c r="T49" s="400"/>
      <c r="U49" s="400">
        <v>0</v>
      </c>
      <c r="V49" s="400">
        <v>0</v>
      </c>
      <c r="W49" s="400">
        <v>0</v>
      </c>
      <c r="X49" s="400">
        <v>0</v>
      </c>
      <c r="Y49" s="400"/>
      <c r="Z49" s="400"/>
      <c r="AA49" s="400"/>
      <c r="AB49" s="400"/>
      <c r="AC49" s="400"/>
      <c r="AD49" s="400"/>
      <c r="AE49" s="400"/>
      <c r="AF49" s="400"/>
      <c r="AG49" s="400"/>
      <c r="AH49" s="400"/>
      <c r="AI49" s="400"/>
      <c r="AJ49" s="400"/>
      <c r="AK49" s="401"/>
      <c r="AL49" s="400">
        <f t="shared" si="4"/>
        <v>0</v>
      </c>
    </row>
    <row r="50" spans="1:38" s="396" customFormat="1" ht="58.5" customHeight="1">
      <c r="A50" s="397">
        <v>13</v>
      </c>
      <c r="B50" s="398" t="s">
        <v>19</v>
      </c>
      <c r="C50" s="399"/>
      <c r="D50" s="399"/>
      <c r="E50" s="399"/>
      <c r="F50" s="399"/>
      <c r="G50" s="400">
        <v>1</v>
      </c>
      <c r="H50" s="400">
        <v>1</v>
      </c>
      <c r="I50" s="400">
        <v>1</v>
      </c>
      <c r="J50" s="400">
        <v>1</v>
      </c>
      <c r="K50" s="400">
        <v>1</v>
      </c>
      <c r="L50" s="400">
        <v>1</v>
      </c>
      <c r="M50" s="400">
        <v>1</v>
      </c>
      <c r="N50" s="400">
        <v>1</v>
      </c>
      <c r="O50" s="400">
        <v>1</v>
      </c>
      <c r="P50" s="400">
        <v>1</v>
      </c>
      <c r="Q50" s="400">
        <v>1</v>
      </c>
      <c r="R50" s="400">
        <v>1</v>
      </c>
      <c r="S50" s="400">
        <v>1</v>
      </c>
      <c r="T50" s="400"/>
      <c r="U50" s="400">
        <v>1</v>
      </c>
      <c r="V50" s="400">
        <v>0</v>
      </c>
      <c r="W50" s="400">
        <v>0</v>
      </c>
      <c r="X50" s="400">
        <v>0</v>
      </c>
      <c r="Y50" s="400"/>
      <c r="Z50" s="400"/>
      <c r="AA50" s="400"/>
      <c r="AB50" s="400"/>
      <c r="AC50" s="400"/>
      <c r="AD50" s="400"/>
      <c r="AE50" s="400"/>
      <c r="AF50" s="400"/>
      <c r="AG50" s="400"/>
      <c r="AH50" s="400"/>
      <c r="AI50" s="400"/>
      <c r="AJ50" s="400"/>
      <c r="AK50" s="401"/>
      <c r="AL50" s="400">
        <f t="shared" si="4"/>
        <v>0.82352941176470584</v>
      </c>
    </row>
    <row r="51" spans="1:38" s="396" customFormat="1" ht="58.5" customHeight="1">
      <c r="A51" s="397">
        <v>14</v>
      </c>
      <c r="B51" s="398" t="s">
        <v>18</v>
      </c>
      <c r="C51" s="399" t="s">
        <v>186</v>
      </c>
      <c r="D51" s="399"/>
      <c r="E51" s="399"/>
      <c r="F51" s="399"/>
      <c r="G51" s="400">
        <v>0</v>
      </c>
      <c r="H51" s="400">
        <v>0</v>
      </c>
      <c r="I51" s="400">
        <v>0</v>
      </c>
      <c r="J51" s="400">
        <v>0</v>
      </c>
      <c r="K51" s="400">
        <v>0</v>
      </c>
      <c r="L51" s="400">
        <v>0</v>
      </c>
      <c r="M51" s="400">
        <v>0</v>
      </c>
      <c r="N51" s="400">
        <v>0</v>
      </c>
      <c r="O51" s="400">
        <v>0</v>
      </c>
      <c r="P51" s="400">
        <v>0</v>
      </c>
      <c r="Q51" s="400">
        <v>0</v>
      </c>
      <c r="R51" s="400">
        <v>0</v>
      </c>
      <c r="S51" s="400">
        <v>0</v>
      </c>
      <c r="T51" s="400"/>
      <c r="U51" s="400">
        <v>0</v>
      </c>
      <c r="V51" s="400">
        <v>0</v>
      </c>
      <c r="W51" s="400">
        <v>0</v>
      </c>
      <c r="X51" s="400">
        <v>0</v>
      </c>
      <c r="Y51" s="400"/>
      <c r="Z51" s="400"/>
      <c r="AA51" s="400"/>
      <c r="AB51" s="400"/>
      <c r="AC51" s="400"/>
      <c r="AD51" s="400"/>
      <c r="AE51" s="400"/>
      <c r="AF51" s="400"/>
      <c r="AG51" s="400"/>
      <c r="AH51" s="400"/>
      <c r="AI51" s="400"/>
      <c r="AJ51" s="400"/>
      <c r="AK51" s="401"/>
      <c r="AL51" s="400">
        <f t="shared" si="4"/>
        <v>0</v>
      </c>
    </row>
    <row r="52" spans="1:38" s="396" customFormat="1" ht="58.5" customHeight="1">
      <c r="A52" s="397">
        <v>15</v>
      </c>
      <c r="B52" s="398" t="s">
        <v>56</v>
      </c>
      <c r="C52" s="399" t="s">
        <v>188</v>
      </c>
      <c r="D52" s="399"/>
      <c r="E52" s="399"/>
      <c r="F52" s="399"/>
      <c r="G52" s="400">
        <v>6</v>
      </c>
      <c r="H52" s="400">
        <v>6</v>
      </c>
      <c r="I52" s="400">
        <v>6</v>
      </c>
      <c r="J52" s="400">
        <v>6</v>
      </c>
      <c r="K52" s="400">
        <v>6</v>
      </c>
      <c r="L52" s="400">
        <v>6</v>
      </c>
      <c r="M52" s="400">
        <v>0</v>
      </c>
      <c r="N52" s="400">
        <v>6</v>
      </c>
      <c r="O52" s="400">
        <v>6</v>
      </c>
      <c r="P52" s="400">
        <v>6</v>
      </c>
      <c r="Q52" s="400">
        <v>6</v>
      </c>
      <c r="R52" s="400">
        <v>6</v>
      </c>
      <c r="S52" s="400">
        <v>6</v>
      </c>
      <c r="T52" s="400"/>
      <c r="U52" s="400">
        <v>3</v>
      </c>
      <c r="V52" s="400">
        <v>0</v>
      </c>
      <c r="W52" s="400">
        <v>1</v>
      </c>
      <c r="X52" s="400">
        <v>1</v>
      </c>
      <c r="Y52" s="400"/>
      <c r="Z52" s="400"/>
      <c r="AA52" s="400"/>
      <c r="AB52" s="400"/>
      <c r="AC52" s="400"/>
      <c r="AD52" s="400"/>
      <c r="AE52" s="400"/>
      <c r="AF52" s="400"/>
      <c r="AG52" s="400"/>
      <c r="AH52" s="400"/>
      <c r="AI52" s="400"/>
      <c r="AJ52" s="400"/>
      <c r="AK52" s="401"/>
      <c r="AL52" s="400">
        <f t="shared" si="4"/>
        <v>4.5294117647058822</v>
      </c>
    </row>
    <row r="53" spans="1:38" s="396" customFormat="1" ht="58.5" customHeight="1">
      <c r="A53" s="397">
        <v>16</v>
      </c>
      <c r="B53" s="398" t="s">
        <v>281</v>
      </c>
      <c r="C53" s="399" t="s">
        <v>190</v>
      </c>
      <c r="D53" s="399"/>
      <c r="E53" s="399"/>
      <c r="F53" s="399"/>
      <c r="G53" s="400">
        <v>0</v>
      </c>
      <c r="H53" s="400">
        <v>0</v>
      </c>
      <c r="I53" s="400">
        <v>0</v>
      </c>
      <c r="J53" s="400">
        <v>0</v>
      </c>
      <c r="K53" s="400">
        <v>0</v>
      </c>
      <c r="L53" s="400">
        <v>0</v>
      </c>
      <c r="M53" s="400">
        <v>0</v>
      </c>
      <c r="N53" s="400">
        <v>0</v>
      </c>
      <c r="O53" s="400">
        <v>0</v>
      </c>
      <c r="P53" s="400">
        <v>0</v>
      </c>
      <c r="Q53" s="400">
        <v>0</v>
      </c>
      <c r="R53" s="400">
        <v>0</v>
      </c>
      <c r="S53" s="400">
        <v>0</v>
      </c>
      <c r="T53" s="400"/>
      <c r="U53" s="400">
        <v>0</v>
      </c>
      <c r="V53" s="400">
        <v>0</v>
      </c>
      <c r="W53" s="400">
        <v>0</v>
      </c>
      <c r="X53" s="400">
        <v>0</v>
      </c>
      <c r="Y53" s="400"/>
      <c r="Z53" s="400"/>
      <c r="AA53" s="400"/>
      <c r="AB53" s="400"/>
      <c r="AC53" s="400"/>
      <c r="AD53" s="400"/>
      <c r="AE53" s="400"/>
      <c r="AF53" s="400"/>
      <c r="AG53" s="400"/>
      <c r="AH53" s="400"/>
      <c r="AI53" s="400"/>
      <c r="AJ53" s="400"/>
      <c r="AK53" s="401"/>
      <c r="AL53" s="400">
        <f t="shared" si="4"/>
        <v>0</v>
      </c>
    </row>
    <row r="54" spans="1:38" s="396" customFormat="1" ht="58.5" customHeight="1">
      <c r="A54" s="397">
        <v>17</v>
      </c>
      <c r="B54" s="398" t="s">
        <v>282</v>
      </c>
      <c r="C54" s="399"/>
      <c r="D54" s="399"/>
      <c r="E54" s="399"/>
      <c r="F54" s="399"/>
      <c r="G54" s="400">
        <v>0</v>
      </c>
      <c r="H54" s="400">
        <v>0</v>
      </c>
      <c r="I54" s="400">
        <v>0</v>
      </c>
      <c r="J54" s="400">
        <v>0</v>
      </c>
      <c r="K54" s="400">
        <v>0</v>
      </c>
      <c r="L54" s="400">
        <v>0</v>
      </c>
      <c r="M54" s="400">
        <v>0</v>
      </c>
      <c r="N54" s="400">
        <v>0</v>
      </c>
      <c r="O54" s="400">
        <v>0</v>
      </c>
      <c r="P54" s="400">
        <v>0</v>
      </c>
      <c r="Q54" s="400">
        <v>0</v>
      </c>
      <c r="R54" s="400">
        <v>0</v>
      </c>
      <c r="S54" s="400">
        <v>0</v>
      </c>
      <c r="T54" s="400"/>
      <c r="U54" s="400">
        <v>0</v>
      </c>
      <c r="V54" s="400">
        <v>0</v>
      </c>
      <c r="W54" s="400">
        <v>0</v>
      </c>
      <c r="X54" s="400">
        <v>0</v>
      </c>
      <c r="Y54" s="400"/>
      <c r="Z54" s="400"/>
      <c r="AA54" s="400"/>
      <c r="AB54" s="400"/>
      <c r="AC54" s="400"/>
      <c r="AD54" s="400"/>
      <c r="AE54" s="400"/>
      <c r="AF54" s="400"/>
      <c r="AG54" s="400"/>
      <c r="AH54" s="400"/>
      <c r="AI54" s="400"/>
      <c r="AJ54" s="400"/>
      <c r="AK54" s="401"/>
      <c r="AL54" s="400">
        <f t="shared" si="4"/>
        <v>0</v>
      </c>
    </row>
    <row r="55" spans="1:38" s="396" customFormat="1" ht="58.5" customHeight="1">
      <c r="A55" s="397">
        <v>18</v>
      </c>
      <c r="B55" s="398" t="s">
        <v>283</v>
      </c>
      <c r="C55" s="399" t="s">
        <v>194</v>
      </c>
      <c r="D55" s="399"/>
      <c r="E55" s="399"/>
      <c r="F55" s="399"/>
      <c r="G55" s="400">
        <v>0</v>
      </c>
      <c r="H55" s="400">
        <v>0</v>
      </c>
      <c r="I55" s="400">
        <v>0</v>
      </c>
      <c r="J55" s="400">
        <v>0</v>
      </c>
      <c r="K55" s="400">
        <v>0</v>
      </c>
      <c r="L55" s="400">
        <v>0</v>
      </c>
      <c r="M55" s="400">
        <v>0</v>
      </c>
      <c r="N55" s="400">
        <v>0</v>
      </c>
      <c r="O55" s="400">
        <v>0</v>
      </c>
      <c r="P55" s="400">
        <v>0</v>
      </c>
      <c r="Q55" s="400">
        <v>0</v>
      </c>
      <c r="R55" s="400">
        <v>0</v>
      </c>
      <c r="S55" s="400">
        <v>0</v>
      </c>
      <c r="T55" s="400"/>
      <c r="U55" s="400">
        <v>0</v>
      </c>
      <c r="V55" s="400">
        <v>0</v>
      </c>
      <c r="W55" s="400">
        <v>0</v>
      </c>
      <c r="X55" s="400">
        <v>0</v>
      </c>
      <c r="Y55" s="400"/>
      <c r="Z55" s="400"/>
      <c r="AA55" s="400"/>
      <c r="AB55" s="400"/>
      <c r="AC55" s="400"/>
      <c r="AD55" s="400"/>
      <c r="AE55" s="400"/>
      <c r="AF55" s="400"/>
      <c r="AG55" s="400"/>
      <c r="AH55" s="400"/>
      <c r="AI55" s="400"/>
      <c r="AJ55" s="400"/>
      <c r="AK55" s="401"/>
      <c r="AL55" s="400">
        <f t="shared" si="4"/>
        <v>0</v>
      </c>
    </row>
    <row r="56" spans="1:38" s="396" customFormat="1" ht="58.5" customHeight="1">
      <c r="A56" s="397">
        <v>19</v>
      </c>
      <c r="B56" s="398" t="s">
        <v>55</v>
      </c>
      <c r="C56" s="399" t="s">
        <v>284</v>
      </c>
      <c r="D56" s="399"/>
      <c r="E56" s="399"/>
      <c r="F56" s="399"/>
      <c r="G56" s="400">
        <v>1</v>
      </c>
      <c r="H56" s="400">
        <v>1</v>
      </c>
      <c r="I56" s="400">
        <v>1</v>
      </c>
      <c r="J56" s="400">
        <v>1</v>
      </c>
      <c r="K56" s="400">
        <v>1</v>
      </c>
      <c r="L56" s="400">
        <v>1</v>
      </c>
      <c r="M56" s="400">
        <v>1</v>
      </c>
      <c r="N56" s="400">
        <v>1</v>
      </c>
      <c r="O56" s="400">
        <v>1</v>
      </c>
      <c r="P56" s="400">
        <v>1</v>
      </c>
      <c r="Q56" s="400">
        <v>1</v>
      </c>
      <c r="R56" s="400">
        <v>1</v>
      </c>
      <c r="S56" s="400">
        <v>1</v>
      </c>
      <c r="T56" s="400"/>
      <c r="U56" s="400">
        <v>1</v>
      </c>
      <c r="V56" s="400">
        <v>1</v>
      </c>
      <c r="W56" s="400">
        <v>1</v>
      </c>
      <c r="X56" s="400">
        <v>1</v>
      </c>
      <c r="Y56" s="400"/>
      <c r="Z56" s="400"/>
      <c r="AA56" s="400"/>
      <c r="AB56" s="400"/>
      <c r="AC56" s="400"/>
      <c r="AD56" s="400"/>
      <c r="AE56" s="400"/>
      <c r="AF56" s="400"/>
      <c r="AG56" s="400"/>
      <c r="AH56" s="400"/>
      <c r="AI56" s="400"/>
      <c r="AJ56" s="400"/>
      <c r="AK56" s="401"/>
      <c r="AL56" s="400">
        <f t="shared" si="4"/>
        <v>1</v>
      </c>
    </row>
    <row r="57" spans="1:38" s="396" customFormat="1" ht="58.5" customHeight="1">
      <c r="A57" s="397">
        <v>20</v>
      </c>
      <c r="B57" s="398" t="s">
        <v>285</v>
      </c>
      <c r="C57" s="399" t="s">
        <v>197</v>
      </c>
      <c r="D57" s="399"/>
      <c r="E57" s="399"/>
      <c r="F57" s="399"/>
      <c r="G57" s="400">
        <v>0</v>
      </c>
      <c r="H57" s="400">
        <v>0</v>
      </c>
      <c r="I57" s="400">
        <v>0</v>
      </c>
      <c r="J57" s="400">
        <v>0</v>
      </c>
      <c r="K57" s="400">
        <v>0</v>
      </c>
      <c r="L57" s="400">
        <v>0</v>
      </c>
      <c r="M57" s="400">
        <v>0</v>
      </c>
      <c r="N57" s="400">
        <v>0</v>
      </c>
      <c r="O57" s="400">
        <v>0</v>
      </c>
      <c r="P57" s="400">
        <v>0</v>
      </c>
      <c r="Q57" s="400">
        <v>0</v>
      </c>
      <c r="R57" s="400">
        <v>0</v>
      </c>
      <c r="S57" s="400">
        <v>0</v>
      </c>
      <c r="T57" s="400"/>
      <c r="U57" s="400">
        <v>0</v>
      </c>
      <c r="V57" s="400">
        <v>0</v>
      </c>
      <c r="W57" s="400">
        <v>0</v>
      </c>
      <c r="X57" s="400">
        <v>0</v>
      </c>
      <c r="Y57" s="400"/>
      <c r="Z57" s="400"/>
      <c r="AA57" s="400"/>
      <c r="AB57" s="400"/>
      <c r="AC57" s="400"/>
      <c r="AD57" s="400"/>
      <c r="AE57" s="400"/>
      <c r="AF57" s="400"/>
      <c r="AG57" s="400"/>
      <c r="AH57" s="400"/>
      <c r="AI57" s="400"/>
      <c r="AJ57" s="400"/>
      <c r="AK57" s="401"/>
      <c r="AL57" s="400">
        <f t="shared" si="4"/>
        <v>0</v>
      </c>
    </row>
    <row r="58" spans="1:38" s="396" customFormat="1" ht="58.5" customHeight="1">
      <c r="A58" s="397">
        <v>21</v>
      </c>
      <c r="B58" s="398" t="s">
        <v>286</v>
      </c>
      <c r="C58" s="399" t="s">
        <v>217</v>
      </c>
      <c r="D58" s="399"/>
      <c r="E58" s="399"/>
      <c r="F58" s="399"/>
      <c r="G58" s="400">
        <v>10</v>
      </c>
      <c r="H58" s="400">
        <v>10</v>
      </c>
      <c r="I58" s="400">
        <v>10</v>
      </c>
      <c r="J58" s="400">
        <v>10</v>
      </c>
      <c r="K58" s="400">
        <v>6</v>
      </c>
      <c r="L58" s="400">
        <v>6</v>
      </c>
      <c r="M58" s="400">
        <v>1</v>
      </c>
      <c r="N58" s="400">
        <v>6</v>
      </c>
      <c r="O58" s="400">
        <v>6</v>
      </c>
      <c r="P58" s="400">
        <v>6</v>
      </c>
      <c r="Q58" s="400">
        <v>6</v>
      </c>
      <c r="R58" s="400">
        <v>6</v>
      </c>
      <c r="S58" s="400">
        <v>6</v>
      </c>
      <c r="T58" s="400"/>
      <c r="U58" s="400">
        <v>6</v>
      </c>
      <c r="V58" s="400">
        <v>0</v>
      </c>
      <c r="W58" s="400">
        <v>0</v>
      </c>
      <c r="X58" s="400">
        <v>0</v>
      </c>
      <c r="Y58" s="400"/>
      <c r="Z58" s="400"/>
      <c r="AA58" s="400"/>
      <c r="AB58" s="400"/>
      <c r="AC58" s="400"/>
      <c r="AD58" s="400"/>
      <c r="AE58" s="400"/>
      <c r="AF58" s="400"/>
      <c r="AG58" s="400"/>
      <c r="AH58" s="400"/>
      <c r="AI58" s="400"/>
      <c r="AJ58" s="400"/>
      <c r="AK58" s="401"/>
      <c r="AL58" s="400">
        <f t="shared" si="4"/>
        <v>5.5882352941176467</v>
      </c>
    </row>
    <row r="59" spans="1:38" s="396" customFormat="1" ht="58.5" customHeight="1">
      <c r="A59" s="397">
        <v>22</v>
      </c>
      <c r="B59" s="398" t="s">
        <v>287</v>
      </c>
      <c r="C59" s="399" t="s">
        <v>219</v>
      </c>
      <c r="D59" s="399"/>
      <c r="E59" s="399"/>
      <c r="F59" s="399"/>
      <c r="G59" s="400">
        <v>0</v>
      </c>
      <c r="H59" s="400">
        <v>0</v>
      </c>
      <c r="I59" s="400">
        <v>0</v>
      </c>
      <c r="J59" s="400">
        <v>0</v>
      </c>
      <c r="K59" s="400">
        <v>0</v>
      </c>
      <c r="L59" s="400">
        <v>0</v>
      </c>
      <c r="M59" s="400">
        <v>0</v>
      </c>
      <c r="N59" s="400">
        <v>0</v>
      </c>
      <c r="O59" s="400">
        <v>0</v>
      </c>
      <c r="P59" s="400">
        <v>0</v>
      </c>
      <c r="Q59" s="400">
        <v>0</v>
      </c>
      <c r="R59" s="400">
        <v>0</v>
      </c>
      <c r="S59" s="400">
        <v>0</v>
      </c>
      <c r="T59" s="400"/>
      <c r="U59" s="400">
        <v>0</v>
      </c>
      <c r="V59" s="400">
        <v>0</v>
      </c>
      <c r="W59" s="400">
        <v>0</v>
      </c>
      <c r="X59" s="400">
        <v>0</v>
      </c>
      <c r="Y59" s="400"/>
      <c r="Z59" s="400"/>
      <c r="AA59" s="400"/>
      <c r="AB59" s="400"/>
      <c r="AC59" s="400"/>
      <c r="AD59" s="400"/>
      <c r="AE59" s="400"/>
      <c r="AF59" s="400"/>
      <c r="AG59" s="400"/>
      <c r="AH59" s="400"/>
      <c r="AI59" s="400"/>
      <c r="AJ59" s="400"/>
      <c r="AK59" s="401"/>
      <c r="AL59" s="400">
        <f t="shared" si="4"/>
        <v>0</v>
      </c>
    </row>
    <row r="60" spans="1:38" s="396" customFormat="1" ht="58.5" customHeight="1">
      <c r="A60" s="397">
        <v>23</v>
      </c>
      <c r="B60" s="398" t="s">
        <v>288</v>
      </c>
      <c r="C60" s="399" t="s">
        <v>289</v>
      </c>
      <c r="D60" s="399"/>
      <c r="E60" s="399"/>
      <c r="F60" s="399"/>
      <c r="G60" s="400">
        <v>0</v>
      </c>
      <c r="H60" s="400">
        <v>0</v>
      </c>
      <c r="I60" s="400">
        <v>0</v>
      </c>
      <c r="J60" s="400">
        <v>0</v>
      </c>
      <c r="K60" s="400">
        <v>0</v>
      </c>
      <c r="L60" s="400">
        <v>0</v>
      </c>
      <c r="M60" s="400">
        <v>0</v>
      </c>
      <c r="N60" s="400">
        <v>0</v>
      </c>
      <c r="O60" s="400">
        <v>0</v>
      </c>
      <c r="P60" s="400">
        <v>0</v>
      </c>
      <c r="Q60" s="400">
        <v>0</v>
      </c>
      <c r="R60" s="400">
        <v>0</v>
      </c>
      <c r="S60" s="400">
        <v>0</v>
      </c>
      <c r="T60" s="400"/>
      <c r="U60" s="400">
        <v>0</v>
      </c>
      <c r="V60" s="400">
        <v>0</v>
      </c>
      <c r="W60" s="400">
        <v>0</v>
      </c>
      <c r="X60" s="400">
        <v>0</v>
      </c>
      <c r="Y60" s="400"/>
      <c r="Z60" s="400"/>
      <c r="AA60" s="400"/>
      <c r="AB60" s="400"/>
      <c r="AC60" s="400"/>
      <c r="AD60" s="400"/>
      <c r="AE60" s="400"/>
      <c r="AF60" s="400"/>
      <c r="AG60" s="400"/>
      <c r="AH60" s="400"/>
      <c r="AI60" s="400"/>
      <c r="AJ60" s="400"/>
      <c r="AK60" s="401"/>
      <c r="AL60" s="400">
        <f t="shared" si="4"/>
        <v>0</v>
      </c>
    </row>
    <row r="61" spans="1:38" s="396" customFormat="1" ht="58.5" customHeight="1">
      <c r="A61" s="397">
        <v>24</v>
      </c>
      <c r="B61" s="398" t="s">
        <v>290</v>
      </c>
      <c r="C61" s="399" t="s">
        <v>231</v>
      </c>
      <c r="D61" s="399"/>
      <c r="E61" s="399"/>
      <c r="F61" s="399"/>
      <c r="G61" s="400">
        <v>0</v>
      </c>
      <c r="H61" s="400">
        <v>0</v>
      </c>
      <c r="I61" s="400">
        <v>0</v>
      </c>
      <c r="J61" s="400">
        <v>0</v>
      </c>
      <c r="K61" s="400">
        <v>0</v>
      </c>
      <c r="L61" s="400">
        <v>0</v>
      </c>
      <c r="M61" s="400">
        <v>0</v>
      </c>
      <c r="N61" s="400">
        <v>0</v>
      </c>
      <c r="O61" s="400">
        <v>0</v>
      </c>
      <c r="P61" s="400">
        <v>0</v>
      </c>
      <c r="Q61" s="400">
        <v>0</v>
      </c>
      <c r="R61" s="400">
        <v>0</v>
      </c>
      <c r="S61" s="400">
        <v>0</v>
      </c>
      <c r="T61" s="400"/>
      <c r="U61" s="400">
        <v>0</v>
      </c>
      <c r="V61" s="400">
        <v>0</v>
      </c>
      <c r="W61" s="400">
        <v>0</v>
      </c>
      <c r="X61" s="400">
        <v>0</v>
      </c>
      <c r="Y61" s="400"/>
      <c r="Z61" s="400"/>
      <c r="AA61" s="400"/>
      <c r="AB61" s="400"/>
      <c r="AC61" s="400"/>
      <c r="AD61" s="400"/>
      <c r="AE61" s="400"/>
      <c r="AF61" s="400"/>
      <c r="AG61" s="400"/>
      <c r="AH61" s="400"/>
      <c r="AI61" s="400"/>
      <c r="AJ61" s="400"/>
      <c r="AK61" s="401"/>
      <c r="AL61" s="400">
        <f t="shared" si="4"/>
        <v>0</v>
      </c>
    </row>
    <row r="62" spans="1:38" s="396" customFormat="1" ht="58.5" customHeight="1">
      <c r="A62" s="397">
        <v>25</v>
      </c>
      <c r="B62" s="398" t="s">
        <v>291</v>
      </c>
      <c r="C62" s="399" t="s">
        <v>87</v>
      </c>
      <c r="D62" s="399"/>
      <c r="E62" s="399"/>
      <c r="F62" s="399"/>
      <c r="G62" s="400">
        <v>0</v>
      </c>
      <c r="H62" s="400">
        <v>0</v>
      </c>
      <c r="I62" s="400">
        <v>0</v>
      </c>
      <c r="J62" s="400">
        <v>0</v>
      </c>
      <c r="K62" s="400">
        <v>0</v>
      </c>
      <c r="L62" s="400">
        <v>0</v>
      </c>
      <c r="M62" s="400">
        <v>0</v>
      </c>
      <c r="N62" s="400">
        <v>0</v>
      </c>
      <c r="O62" s="400">
        <v>0</v>
      </c>
      <c r="P62" s="400">
        <v>0</v>
      </c>
      <c r="Q62" s="400">
        <v>0</v>
      </c>
      <c r="R62" s="400">
        <v>0</v>
      </c>
      <c r="S62" s="400">
        <v>0</v>
      </c>
      <c r="T62" s="400"/>
      <c r="U62" s="400">
        <v>0</v>
      </c>
      <c r="V62" s="400">
        <v>0</v>
      </c>
      <c r="W62" s="400">
        <v>0</v>
      </c>
      <c r="X62" s="400">
        <v>0</v>
      </c>
      <c r="Y62" s="400"/>
      <c r="Z62" s="400"/>
      <c r="AA62" s="400"/>
      <c r="AB62" s="400"/>
      <c r="AC62" s="400"/>
      <c r="AD62" s="400"/>
      <c r="AE62" s="400"/>
      <c r="AF62" s="400"/>
      <c r="AG62" s="400"/>
      <c r="AH62" s="400"/>
      <c r="AI62" s="400"/>
      <c r="AJ62" s="400"/>
      <c r="AK62" s="401"/>
      <c r="AL62" s="400">
        <f t="shared" si="4"/>
        <v>0</v>
      </c>
    </row>
    <row r="63" spans="1:38" s="409" customFormat="1" ht="63.75" customHeight="1">
      <c r="A63" s="404"/>
      <c r="B63" s="405"/>
      <c r="C63" s="406"/>
      <c r="D63" s="406"/>
      <c r="E63" s="406"/>
      <c r="F63" s="407" t="str">
        <f>CONCATENATE("TOTAL"," ","For"," ",B37)</f>
        <v>TOTAL For SECTION-D</v>
      </c>
      <c r="G63" s="408">
        <f>SUBTOTAL(109,G38:G62)</f>
        <v>375</v>
      </c>
      <c r="H63" s="408">
        <f>SUBTOTAL(109,H38:H62)</f>
        <v>375</v>
      </c>
      <c r="I63" s="408">
        <f t="shared" ref="I63:AJ63" si="5">SUBTOTAL(109,I38:I62)</f>
        <v>375</v>
      </c>
      <c r="J63" s="408">
        <f t="shared" si="5"/>
        <v>375</v>
      </c>
      <c r="K63" s="408">
        <f t="shared" si="5"/>
        <v>370</v>
      </c>
      <c r="L63" s="408">
        <f t="shared" si="5"/>
        <v>370</v>
      </c>
      <c r="M63" s="408">
        <f t="shared" si="5"/>
        <v>12</v>
      </c>
      <c r="N63" s="408">
        <f t="shared" si="5"/>
        <v>370</v>
      </c>
      <c r="O63" s="408">
        <f>SUBTOTAL(109,O38:O62)</f>
        <v>370</v>
      </c>
      <c r="P63" s="408">
        <f t="shared" si="5"/>
        <v>356</v>
      </c>
      <c r="Q63" s="408">
        <f t="shared" si="5"/>
        <v>356</v>
      </c>
      <c r="R63" s="408">
        <f t="shared" si="5"/>
        <v>356</v>
      </c>
      <c r="S63" s="408">
        <f t="shared" si="5"/>
        <v>356</v>
      </c>
      <c r="T63" s="408">
        <f t="shared" si="5"/>
        <v>0</v>
      </c>
      <c r="U63" s="408">
        <f t="shared" si="5"/>
        <v>258</v>
      </c>
      <c r="V63" s="408">
        <f t="shared" si="5"/>
        <v>149</v>
      </c>
      <c r="W63" s="408">
        <f t="shared" si="5"/>
        <v>160</v>
      </c>
      <c r="X63" s="408">
        <f t="shared" si="5"/>
        <v>160</v>
      </c>
      <c r="Y63" s="408">
        <f t="shared" si="5"/>
        <v>0</v>
      </c>
      <c r="Z63" s="408">
        <f t="shared" si="5"/>
        <v>0</v>
      </c>
      <c r="AA63" s="408">
        <f t="shared" si="5"/>
        <v>0</v>
      </c>
      <c r="AB63" s="408">
        <f t="shared" si="5"/>
        <v>0</v>
      </c>
      <c r="AC63" s="408">
        <f t="shared" si="5"/>
        <v>0</v>
      </c>
      <c r="AD63" s="408">
        <f t="shared" si="5"/>
        <v>0</v>
      </c>
      <c r="AE63" s="408">
        <f t="shared" si="5"/>
        <v>0</v>
      </c>
      <c r="AF63" s="408">
        <f t="shared" si="5"/>
        <v>0</v>
      </c>
      <c r="AG63" s="408">
        <f t="shared" si="5"/>
        <v>0</v>
      </c>
      <c r="AH63" s="408">
        <f t="shared" si="5"/>
        <v>0</v>
      </c>
      <c r="AI63" s="408">
        <f t="shared" si="5"/>
        <v>0</v>
      </c>
      <c r="AJ63" s="408">
        <f t="shared" si="5"/>
        <v>0</v>
      </c>
      <c r="AK63" s="408"/>
      <c r="AL63" s="400"/>
    </row>
    <row r="64" spans="1:38" s="409" customFormat="1" ht="82.5" customHeight="1">
      <c r="A64" s="404"/>
      <c r="B64" s="405"/>
      <c r="C64" s="406"/>
      <c r="D64" s="406"/>
      <c r="E64" s="406"/>
      <c r="F64" s="407" t="s">
        <v>292</v>
      </c>
      <c r="G64" s="408">
        <f>SUBTOTAL(109,G11:G63)</f>
        <v>408</v>
      </c>
      <c r="H64" s="408">
        <f t="shared" ref="H64:AJ64" si="6">SUBTOTAL(109,H11:H63)</f>
        <v>402</v>
      </c>
      <c r="I64" s="408">
        <f t="shared" si="6"/>
        <v>446</v>
      </c>
      <c r="J64" s="408">
        <f t="shared" si="6"/>
        <v>447</v>
      </c>
      <c r="K64" s="408">
        <f t="shared" si="6"/>
        <v>436</v>
      </c>
      <c r="L64" s="408">
        <f t="shared" si="6"/>
        <v>423</v>
      </c>
      <c r="M64" s="408">
        <f t="shared" si="6"/>
        <v>29</v>
      </c>
      <c r="N64" s="408">
        <f t="shared" si="6"/>
        <v>433</v>
      </c>
      <c r="O64" s="408">
        <f t="shared" si="6"/>
        <v>435</v>
      </c>
      <c r="P64" s="408">
        <f t="shared" si="6"/>
        <v>415</v>
      </c>
      <c r="Q64" s="408">
        <f t="shared" si="6"/>
        <v>421</v>
      </c>
      <c r="R64" s="408">
        <f t="shared" si="6"/>
        <v>419</v>
      </c>
      <c r="S64" s="408">
        <f t="shared" si="6"/>
        <v>428</v>
      </c>
      <c r="T64" s="408">
        <f t="shared" si="6"/>
        <v>0</v>
      </c>
      <c r="U64" s="408">
        <f t="shared" si="6"/>
        <v>312</v>
      </c>
      <c r="V64" s="408">
        <f t="shared" si="6"/>
        <v>170</v>
      </c>
      <c r="W64" s="408">
        <f t="shared" si="6"/>
        <v>195</v>
      </c>
      <c r="X64" s="408">
        <f t="shared" si="6"/>
        <v>217</v>
      </c>
      <c r="Y64" s="408">
        <f t="shared" si="6"/>
        <v>0</v>
      </c>
      <c r="Z64" s="408">
        <f t="shared" si="6"/>
        <v>0</v>
      </c>
      <c r="AA64" s="408">
        <f t="shared" si="6"/>
        <v>0</v>
      </c>
      <c r="AB64" s="408">
        <f t="shared" si="6"/>
        <v>0</v>
      </c>
      <c r="AC64" s="408">
        <f t="shared" si="6"/>
        <v>0</v>
      </c>
      <c r="AD64" s="408">
        <f t="shared" si="6"/>
        <v>0</v>
      </c>
      <c r="AE64" s="408">
        <f t="shared" si="6"/>
        <v>0</v>
      </c>
      <c r="AF64" s="408">
        <f t="shared" si="6"/>
        <v>0</v>
      </c>
      <c r="AG64" s="408">
        <f t="shared" si="6"/>
        <v>0</v>
      </c>
      <c r="AH64" s="408">
        <f t="shared" si="6"/>
        <v>0</v>
      </c>
      <c r="AI64" s="408">
        <f t="shared" si="6"/>
        <v>0</v>
      </c>
      <c r="AJ64" s="408">
        <f t="shared" si="6"/>
        <v>0</v>
      </c>
      <c r="AK64" s="408"/>
      <c r="AL64" s="400"/>
    </row>
    <row r="65" spans="1:38" s="165" customFormat="1" ht="45" customHeight="1">
      <c r="A65" s="183"/>
      <c r="B65" s="198"/>
      <c r="C65" s="182"/>
      <c r="D65" s="182"/>
      <c r="E65" s="182"/>
      <c r="F65" s="199"/>
      <c r="G65" s="200"/>
      <c r="H65" s="370"/>
      <c r="I65" s="370"/>
      <c r="J65" s="370"/>
      <c r="K65" s="370"/>
      <c r="L65" s="370"/>
      <c r="M65" s="370"/>
      <c r="N65" s="370"/>
      <c r="O65" s="370"/>
      <c r="P65" s="370"/>
      <c r="Q65" s="370"/>
      <c r="R65" s="370"/>
      <c r="S65" s="370"/>
      <c r="T65" s="370"/>
      <c r="U65" s="370"/>
      <c r="V65" s="370"/>
      <c r="W65" s="370"/>
      <c r="X65" s="370"/>
      <c r="Y65" s="370"/>
      <c r="Z65" s="370"/>
      <c r="AA65" s="370"/>
      <c r="AB65" s="370"/>
      <c r="AC65" s="370"/>
      <c r="AD65" s="370"/>
      <c r="AE65" s="370"/>
      <c r="AF65" s="370"/>
      <c r="AG65" s="370"/>
      <c r="AH65" s="370"/>
      <c r="AI65" s="370"/>
      <c r="AJ65" s="370"/>
      <c r="AK65" s="201"/>
      <c r="AL65" s="201"/>
    </row>
    <row r="66" spans="1:38" s="165" customFormat="1" ht="45" customHeight="1">
      <c r="A66" s="183"/>
      <c r="B66" s="410"/>
      <c r="C66" s="182"/>
      <c r="D66" s="182"/>
      <c r="E66" s="182"/>
      <c r="F66" s="182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</row>
    <row r="67" spans="1:38" s="165" customFormat="1" ht="45" customHeight="1">
      <c r="A67" s="183"/>
      <c r="B67" s="410"/>
      <c r="C67" s="182"/>
      <c r="D67" s="182"/>
      <c r="E67" s="182"/>
      <c r="F67" s="182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</row>
    <row r="68" spans="1:38" s="165" customFormat="1" ht="45" customHeight="1">
      <c r="A68" s="183"/>
      <c r="B68" s="410"/>
      <c r="C68" s="182"/>
      <c r="D68" s="182"/>
      <c r="E68" s="182"/>
      <c r="F68" s="182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203"/>
    </row>
    <row r="69" spans="1:38" s="165" customFormat="1" ht="45" customHeight="1">
      <c r="A69" s="183"/>
      <c r="B69" s="410"/>
      <c r="C69" s="182"/>
      <c r="D69" s="182"/>
      <c r="E69" s="182"/>
      <c r="F69" s="182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</row>
    <row r="70" spans="1:38" s="165" customFormat="1" ht="45" customHeight="1">
      <c r="A70" s="183"/>
      <c r="B70" s="410"/>
      <c r="C70" s="182"/>
      <c r="D70" s="182"/>
      <c r="E70" s="182"/>
      <c r="F70" s="182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203"/>
      <c r="AA70" s="203"/>
      <c r="AB70" s="203"/>
      <c r="AC70" s="203"/>
      <c r="AD70" s="203"/>
      <c r="AE70" s="203"/>
      <c r="AF70" s="203"/>
      <c r="AG70" s="203"/>
      <c r="AH70" s="203"/>
      <c r="AI70" s="203"/>
      <c r="AJ70" s="203"/>
      <c r="AK70" s="203"/>
      <c r="AL70" s="203"/>
    </row>
    <row r="71" spans="1:38" s="165" customFormat="1" ht="45" customHeight="1">
      <c r="A71" s="183"/>
      <c r="B71" s="410"/>
      <c r="C71" s="182"/>
      <c r="D71" s="182"/>
      <c r="E71" s="182"/>
      <c r="F71" s="182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3"/>
      <c r="AH71" s="203"/>
      <c r="AI71" s="203"/>
      <c r="AJ71" s="203"/>
      <c r="AK71" s="203"/>
      <c r="AL71" s="203"/>
    </row>
    <row r="72" spans="1:38" s="165" customFormat="1" ht="45" customHeight="1">
      <c r="A72" s="183"/>
      <c r="B72" s="410"/>
      <c r="C72" s="182"/>
      <c r="D72" s="182"/>
      <c r="E72" s="182"/>
      <c r="F72" s="182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203"/>
      <c r="AB72" s="203"/>
      <c r="AC72" s="203"/>
      <c r="AD72" s="203"/>
      <c r="AE72" s="203"/>
      <c r="AF72" s="203"/>
      <c r="AG72" s="203"/>
      <c r="AH72" s="203"/>
      <c r="AI72" s="203"/>
      <c r="AJ72" s="203"/>
      <c r="AK72" s="203"/>
      <c r="AL72" s="203"/>
    </row>
    <row r="73" spans="1:38" s="165" customFormat="1" ht="45" customHeight="1">
      <c r="A73" s="183"/>
      <c r="B73" s="410"/>
      <c r="C73" s="182"/>
      <c r="D73" s="182"/>
      <c r="E73" s="182"/>
      <c r="F73" s="182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3"/>
      <c r="AH73" s="203"/>
      <c r="AI73" s="203"/>
      <c r="AJ73" s="203"/>
      <c r="AK73" s="203"/>
      <c r="AL73" s="203"/>
    </row>
    <row r="74" spans="1:38" s="165" customFormat="1" ht="45" customHeight="1">
      <c r="A74" s="183"/>
      <c r="B74" s="410"/>
      <c r="C74" s="182"/>
      <c r="D74" s="182"/>
      <c r="E74" s="182"/>
      <c r="F74" s="182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</row>
    <row r="75" spans="1:38" s="165" customFormat="1" ht="45" customHeight="1">
      <c r="A75" s="183"/>
      <c r="B75" s="410"/>
      <c r="C75" s="182"/>
      <c r="D75" s="182"/>
      <c r="E75" s="182"/>
      <c r="F75" s="182"/>
      <c r="G75" s="203"/>
      <c r="H75" s="203"/>
      <c r="I75" s="203"/>
      <c r="J75" s="203"/>
      <c r="K75" s="203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</row>
    <row r="76" spans="1:38" s="165" customFormat="1" ht="45" customHeight="1">
      <c r="A76" s="183"/>
      <c r="B76" s="410"/>
      <c r="C76" s="182"/>
      <c r="D76" s="182"/>
      <c r="E76" s="182"/>
      <c r="F76" s="182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</row>
    <row r="77" spans="1:38" s="165" customFormat="1" ht="45" customHeight="1">
      <c r="A77" s="183"/>
      <c r="B77" s="410"/>
      <c r="C77" s="182"/>
      <c r="D77" s="182"/>
      <c r="E77" s="182"/>
      <c r="F77" s="182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</row>
    <row r="78" spans="1:38" s="165" customFormat="1" ht="45" customHeight="1">
      <c r="A78" s="183"/>
      <c r="B78" s="410"/>
      <c r="C78" s="182"/>
      <c r="D78" s="182"/>
      <c r="E78" s="182"/>
      <c r="F78" s="182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</row>
    <row r="79" spans="1:38" s="165" customFormat="1" ht="45" customHeight="1">
      <c r="A79" s="183"/>
      <c r="B79" s="410"/>
      <c r="C79" s="182"/>
      <c r="D79" s="182"/>
      <c r="E79" s="182"/>
      <c r="F79" s="182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</row>
    <row r="80" spans="1:38" s="165" customFormat="1" ht="45" customHeight="1">
      <c r="A80" s="183"/>
      <c r="B80" s="410"/>
      <c r="C80" s="182"/>
      <c r="D80" s="182"/>
      <c r="E80" s="182"/>
      <c r="F80" s="182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</row>
    <row r="81" spans="1:38" s="165" customFormat="1" ht="45" customHeight="1">
      <c r="A81" s="183"/>
      <c r="B81" s="410"/>
      <c r="C81" s="182"/>
      <c r="D81" s="182"/>
      <c r="E81" s="182"/>
      <c r="F81" s="182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</row>
    <row r="82" spans="1:38" s="165" customFormat="1" ht="45" customHeight="1">
      <c r="A82" s="183"/>
      <c r="B82" s="410"/>
      <c r="C82" s="182"/>
      <c r="D82" s="182"/>
      <c r="E82" s="182"/>
      <c r="F82" s="182"/>
      <c r="G82" s="203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203"/>
    </row>
    <row r="83" spans="1:38" s="165" customFormat="1" ht="45" customHeight="1">
      <c r="A83" s="183"/>
      <c r="B83" s="410"/>
      <c r="C83" s="182"/>
      <c r="D83" s="182"/>
      <c r="E83" s="182"/>
      <c r="F83" s="182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</row>
    <row r="84" spans="1:38" s="165" customFormat="1" ht="45" customHeight="1">
      <c r="A84" s="183"/>
      <c r="B84" s="410"/>
      <c r="C84" s="182"/>
      <c r="D84" s="182"/>
      <c r="E84" s="182"/>
      <c r="F84" s="182"/>
      <c r="G84" s="203"/>
      <c r="H84" s="203"/>
      <c r="I84" s="203"/>
      <c r="J84" s="203"/>
      <c r="K84" s="203"/>
      <c r="L84" s="203"/>
      <c r="M84" s="203"/>
      <c r="N84" s="203"/>
      <c r="O84" s="203"/>
      <c r="P84" s="203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/>
    </row>
    <row r="85" spans="1:38" s="165" customFormat="1" ht="45" customHeight="1">
      <c r="A85" s="183"/>
      <c r="B85" s="410"/>
      <c r="C85" s="182"/>
      <c r="D85" s="182"/>
      <c r="E85" s="182"/>
      <c r="F85" s="182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</row>
    <row r="86" spans="1:38" s="165" customFormat="1" ht="45" customHeight="1">
      <c r="A86" s="183"/>
      <c r="B86" s="410"/>
      <c r="C86" s="182"/>
      <c r="D86" s="182"/>
      <c r="E86" s="182"/>
      <c r="F86" s="182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/>
    </row>
    <row r="87" spans="1:38" s="165" customFormat="1" ht="45" customHeight="1">
      <c r="A87" s="183"/>
      <c r="B87" s="410"/>
      <c r="C87" s="182"/>
      <c r="D87" s="182"/>
      <c r="E87" s="182"/>
      <c r="F87" s="182"/>
      <c r="G87" s="203"/>
      <c r="H87" s="203"/>
      <c r="I87" s="203"/>
      <c r="J87" s="203"/>
      <c r="K87" s="203"/>
      <c r="L87" s="203"/>
      <c r="M87" s="203"/>
      <c r="N87" s="203"/>
      <c r="O87" s="203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203"/>
    </row>
    <row r="88" spans="1:38" s="165" customFormat="1" ht="45" customHeight="1">
      <c r="A88" s="183"/>
      <c r="B88" s="410"/>
      <c r="C88" s="182"/>
      <c r="D88" s="182"/>
      <c r="E88" s="182"/>
      <c r="F88" s="182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K88" s="203"/>
      <c r="AL88" s="203"/>
    </row>
    <row r="89" spans="1:38" s="165" customFormat="1" ht="45" customHeight="1">
      <c r="A89" s="183"/>
      <c r="B89" s="410"/>
      <c r="C89" s="182"/>
      <c r="D89" s="182"/>
      <c r="E89" s="182"/>
      <c r="F89" s="182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</row>
    <row r="90" spans="1:38" s="165" customFormat="1" ht="45" customHeight="1">
      <c r="A90" s="183"/>
      <c r="B90" s="410"/>
      <c r="C90" s="182"/>
      <c r="D90" s="182"/>
      <c r="E90" s="182"/>
      <c r="F90" s="182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</row>
    <row r="91" spans="1:38" s="165" customFormat="1" ht="45" customHeight="1">
      <c r="A91" s="183"/>
      <c r="B91" s="410"/>
      <c r="C91" s="182"/>
      <c r="D91" s="182"/>
      <c r="E91" s="182"/>
      <c r="F91" s="182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</row>
    <row r="92" spans="1:38" s="165" customFormat="1" ht="45" customHeight="1">
      <c r="A92" s="183"/>
      <c r="B92" s="410"/>
      <c r="C92" s="182"/>
      <c r="D92" s="182"/>
      <c r="E92" s="182"/>
      <c r="F92" s="182"/>
      <c r="G92" s="203"/>
      <c r="H92" s="203"/>
      <c r="I92" s="203"/>
      <c r="J92" s="203"/>
      <c r="K92" s="203"/>
      <c r="L92" s="203"/>
      <c r="M92" s="203"/>
      <c r="N92" s="203"/>
      <c r="O92" s="203"/>
      <c r="P92" s="203"/>
      <c r="Q92" s="203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</row>
    <row r="93" spans="1:38" s="165" customFormat="1" ht="45" customHeight="1">
      <c r="A93" s="183"/>
      <c r="B93" s="410"/>
      <c r="C93" s="182"/>
      <c r="D93" s="182"/>
      <c r="E93" s="182"/>
      <c r="F93" s="182"/>
      <c r="G93" s="203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</row>
    <row r="94" spans="1:38" s="165" customFormat="1" ht="45" customHeight="1">
      <c r="A94" s="183"/>
      <c r="B94" s="410"/>
      <c r="C94" s="182"/>
      <c r="D94" s="182"/>
      <c r="E94" s="182"/>
      <c r="F94" s="182"/>
      <c r="G94" s="203"/>
      <c r="H94" s="203"/>
      <c r="I94" s="203"/>
      <c r="J94" s="203"/>
      <c r="K94" s="203"/>
      <c r="L94" s="203"/>
      <c r="M94" s="203"/>
      <c r="N94" s="203"/>
      <c r="O94" s="203"/>
      <c r="P94" s="203"/>
      <c r="Q94" s="203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</row>
    <row r="95" spans="1:38" s="165" customFormat="1" ht="45" customHeight="1">
      <c r="A95" s="183"/>
      <c r="B95" s="410"/>
      <c r="C95" s="182"/>
      <c r="D95" s="182"/>
      <c r="E95" s="182"/>
      <c r="F95" s="182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</row>
    <row r="96" spans="1:38" s="165" customFormat="1" ht="45" customHeight="1">
      <c r="A96" s="183"/>
      <c r="B96" s="410"/>
      <c r="C96" s="182"/>
      <c r="D96" s="182"/>
      <c r="E96" s="182"/>
      <c r="F96" s="182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203"/>
      <c r="AA96" s="203"/>
      <c r="AB96" s="203"/>
      <c r="AC96" s="203"/>
      <c r="AD96" s="203"/>
      <c r="AE96" s="203"/>
      <c r="AF96" s="203"/>
      <c r="AG96" s="203"/>
      <c r="AH96" s="203"/>
      <c r="AI96" s="203"/>
      <c r="AJ96" s="203"/>
      <c r="AK96" s="203"/>
      <c r="AL96" s="203"/>
    </row>
    <row r="97" spans="1:38" s="165" customFormat="1" ht="45" customHeight="1">
      <c r="A97" s="183"/>
      <c r="B97" s="410"/>
      <c r="C97" s="182"/>
      <c r="D97" s="182"/>
      <c r="E97" s="182"/>
      <c r="F97" s="182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</row>
    <row r="98" spans="1:38" s="165" customFormat="1" ht="45" customHeight="1">
      <c r="A98" s="183"/>
      <c r="B98" s="410"/>
      <c r="C98" s="182"/>
      <c r="D98" s="182"/>
      <c r="E98" s="182"/>
      <c r="F98" s="182"/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203"/>
      <c r="T98" s="203"/>
      <c r="U98" s="203"/>
      <c r="V98" s="203"/>
      <c r="W98" s="203"/>
      <c r="X98" s="203"/>
      <c r="Y98" s="203"/>
      <c r="Z98" s="203"/>
      <c r="AA98" s="203"/>
      <c r="AB98" s="203"/>
      <c r="AC98" s="203"/>
      <c r="AD98" s="203"/>
      <c r="AE98" s="203"/>
      <c r="AF98" s="203"/>
      <c r="AG98" s="203"/>
      <c r="AH98" s="203"/>
      <c r="AI98" s="203"/>
      <c r="AJ98" s="203"/>
      <c r="AK98" s="203"/>
      <c r="AL98" s="203"/>
    </row>
    <row r="99" spans="1:38" s="165" customFormat="1" ht="45" customHeight="1">
      <c r="A99" s="183"/>
      <c r="B99" s="410"/>
      <c r="C99" s="182"/>
      <c r="D99" s="182"/>
      <c r="E99" s="182"/>
      <c r="F99" s="182"/>
      <c r="G99" s="203"/>
      <c r="H99" s="203"/>
      <c r="I99" s="203"/>
      <c r="J99" s="203"/>
      <c r="K99" s="203"/>
      <c r="L99" s="203"/>
      <c r="M99" s="203"/>
      <c r="N99" s="203"/>
      <c r="O99" s="203"/>
      <c r="P99" s="203"/>
      <c r="Q99" s="203"/>
      <c r="R99" s="203"/>
      <c r="S99" s="203"/>
      <c r="T99" s="203"/>
      <c r="U99" s="203"/>
      <c r="V99" s="203"/>
      <c r="W99" s="203"/>
      <c r="X99" s="203"/>
      <c r="Y99" s="203"/>
      <c r="Z99" s="203"/>
      <c r="AA99" s="203"/>
      <c r="AB99" s="203"/>
      <c r="AC99" s="203"/>
      <c r="AD99" s="203"/>
      <c r="AE99" s="203"/>
      <c r="AF99" s="203"/>
      <c r="AG99" s="203"/>
      <c r="AH99" s="203"/>
      <c r="AI99" s="203"/>
      <c r="AJ99" s="203"/>
      <c r="AK99" s="203"/>
      <c r="AL99" s="203"/>
    </row>
    <row r="100" spans="1:38" s="165" customFormat="1" ht="45" customHeight="1">
      <c r="A100" s="183"/>
      <c r="B100" s="410"/>
      <c r="C100" s="182"/>
      <c r="D100" s="182"/>
      <c r="E100" s="182"/>
      <c r="F100" s="182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</row>
    <row r="101" spans="1:38" s="165" customFormat="1" ht="45" customHeight="1">
      <c r="A101" s="183"/>
      <c r="B101" s="410"/>
      <c r="C101" s="182"/>
      <c r="D101" s="182"/>
      <c r="E101" s="182"/>
      <c r="F101" s="182"/>
      <c r="G101" s="203"/>
      <c r="H101" s="203"/>
      <c r="I101" s="203"/>
      <c r="J101" s="203"/>
      <c r="K101" s="203"/>
      <c r="L101" s="203"/>
      <c r="M101" s="203"/>
      <c r="N101" s="203"/>
      <c r="O101" s="203"/>
      <c r="P101" s="203"/>
      <c r="Q101" s="203"/>
      <c r="R101" s="203"/>
      <c r="S101" s="203"/>
      <c r="T101" s="203"/>
      <c r="U101" s="203"/>
      <c r="V101" s="203"/>
      <c r="W101" s="203"/>
      <c r="X101" s="203"/>
      <c r="Y101" s="203"/>
      <c r="Z101" s="203"/>
      <c r="AA101" s="203"/>
      <c r="AB101" s="203"/>
      <c r="AC101" s="203"/>
      <c r="AD101" s="203"/>
      <c r="AE101" s="203"/>
      <c r="AF101" s="203"/>
      <c r="AG101" s="203"/>
      <c r="AH101" s="203"/>
      <c r="AI101" s="203"/>
      <c r="AJ101" s="203"/>
      <c r="AK101" s="203"/>
      <c r="AL101" s="203"/>
    </row>
    <row r="102" spans="1:38" s="165" customFormat="1" ht="45" customHeight="1">
      <c r="A102" s="183"/>
      <c r="B102" s="410"/>
      <c r="C102" s="182"/>
      <c r="D102" s="182"/>
      <c r="E102" s="182"/>
      <c r="F102" s="182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3"/>
      <c r="V102" s="203"/>
      <c r="W102" s="203"/>
      <c r="X102" s="203"/>
      <c r="Y102" s="203"/>
      <c r="Z102" s="203"/>
      <c r="AA102" s="203"/>
      <c r="AB102" s="203"/>
      <c r="AC102" s="203"/>
      <c r="AD102" s="203"/>
      <c r="AE102" s="203"/>
      <c r="AF102" s="203"/>
      <c r="AG102" s="203"/>
      <c r="AH102" s="203"/>
      <c r="AI102" s="203"/>
      <c r="AJ102" s="203"/>
      <c r="AK102" s="203"/>
      <c r="AL102" s="203"/>
    </row>
    <row r="103" spans="1:38" s="165" customFormat="1" ht="45" customHeight="1">
      <c r="A103" s="183"/>
      <c r="B103" s="410"/>
      <c r="C103" s="182"/>
      <c r="D103" s="182"/>
      <c r="E103" s="182"/>
      <c r="F103" s="182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</row>
    <row r="104" spans="1:38" s="165" customFormat="1" ht="45" customHeight="1">
      <c r="A104" s="183"/>
      <c r="B104" s="410"/>
      <c r="C104" s="182"/>
      <c r="D104" s="182"/>
      <c r="E104" s="182"/>
      <c r="F104" s="182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203"/>
      <c r="AA104" s="203"/>
      <c r="AB104" s="203"/>
      <c r="AC104" s="203"/>
      <c r="AD104" s="203"/>
      <c r="AE104" s="203"/>
      <c r="AF104" s="203"/>
      <c r="AG104" s="203"/>
      <c r="AH104" s="203"/>
      <c r="AI104" s="203"/>
      <c r="AJ104" s="203"/>
      <c r="AK104" s="203"/>
      <c r="AL104" s="203"/>
    </row>
    <row r="105" spans="1:38" s="165" customFormat="1" ht="45" customHeight="1">
      <c r="A105" s="183"/>
      <c r="B105" s="410"/>
      <c r="C105" s="182"/>
      <c r="D105" s="182"/>
      <c r="E105" s="182"/>
      <c r="F105" s="182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</row>
    <row r="106" spans="1:38" s="165" customFormat="1" ht="45" customHeight="1">
      <c r="A106" s="183"/>
      <c r="B106" s="410"/>
      <c r="C106" s="182"/>
      <c r="D106" s="182"/>
      <c r="E106" s="182"/>
      <c r="F106" s="182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  <c r="AC106" s="203"/>
      <c r="AD106" s="203"/>
      <c r="AE106" s="203"/>
      <c r="AF106" s="203"/>
      <c r="AG106" s="203"/>
      <c r="AH106" s="203"/>
      <c r="AI106" s="203"/>
      <c r="AJ106" s="203"/>
      <c r="AK106" s="203"/>
      <c r="AL106" s="203"/>
    </row>
    <row r="107" spans="1:38" s="165" customFormat="1" ht="45" customHeight="1">
      <c r="A107" s="183"/>
      <c r="B107" s="410"/>
      <c r="C107" s="182"/>
      <c r="D107" s="182"/>
      <c r="E107" s="182"/>
      <c r="F107" s="182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203"/>
      <c r="X107" s="203"/>
      <c r="Y107" s="203"/>
      <c r="Z107" s="203"/>
      <c r="AA107" s="203"/>
      <c r="AB107" s="203"/>
      <c r="AC107" s="203"/>
      <c r="AD107" s="203"/>
      <c r="AE107" s="203"/>
      <c r="AF107" s="203"/>
      <c r="AG107" s="203"/>
      <c r="AH107" s="203"/>
      <c r="AI107" s="203"/>
      <c r="AJ107" s="203"/>
      <c r="AK107" s="203"/>
      <c r="AL107" s="203"/>
    </row>
    <row r="108" spans="1:38" s="165" customFormat="1" ht="45" customHeight="1">
      <c r="A108" s="183"/>
      <c r="B108" s="410"/>
      <c r="C108" s="182"/>
      <c r="D108" s="182"/>
      <c r="E108" s="182"/>
      <c r="F108" s="182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203"/>
      <c r="U108" s="203"/>
      <c r="V108" s="203"/>
      <c r="W108" s="203"/>
      <c r="X108" s="203"/>
      <c r="Y108" s="203"/>
      <c r="Z108" s="203"/>
      <c r="AA108" s="203"/>
      <c r="AB108" s="203"/>
      <c r="AC108" s="203"/>
      <c r="AD108" s="203"/>
      <c r="AE108" s="203"/>
      <c r="AF108" s="203"/>
      <c r="AG108" s="203"/>
      <c r="AH108" s="203"/>
      <c r="AI108" s="203"/>
      <c r="AJ108" s="203"/>
      <c r="AK108" s="203"/>
      <c r="AL108" s="203"/>
    </row>
    <row r="109" spans="1:38" s="165" customFormat="1" ht="45" customHeight="1">
      <c r="A109" s="183"/>
      <c r="B109" s="410"/>
      <c r="C109" s="182"/>
      <c r="D109" s="182"/>
      <c r="E109" s="182"/>
      <c r="F109" s="182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03"/>
      <c r="AH109" s="203"/>
      <c r="AI109" s="203"/>
      <c r="AJ109" s="203"/>
      <c r="AK109" s="203"/>
      <c r="AL109" s="203"/>
    </row>
    <row r="110" spans="1:38" s="165" customFormat="1" ht="45" customHeight="1">
      <c r="A110" s="183"/>
      <c r="B110" s="410"/>
      <c r="C110" s="182"/>
      <c r="D110" s="182"/>
      <c r="E110" s="182"/>
      <c r="F110" s="182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  <c r="AG110" s="203"/>
      <c r="AH110" s="203"/>
      <c r="AI110" s="203"/>
      <c r="AJ110" s="203"/>
      <c r="AK110" s="203"/>
      <c r="AL110" s="203"/>
    </row>
    <row r="111" spans="1:38" s="165" customFormat="1" ht="45" customHeight="1">
      <c r="A111" s="183"/>
      <c r="B111" s="410"/>
      <c r="C111" s="182"/>
      <c r="D111" s="182"/>
      <c r="E111" s="182"/>
      <c r="F111" s="182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/>
    </row>
    <row r="112" spans="1:38" s="165" customFormat="1" ht="20.399999999999999">
      <c r="A112" s="204"/>
      <c r="B112" s="205"/>
      <c r="C112" s="206"/>
      <c r="D112" s="206"/>
      <c r="E112" s="206"/>
      <c r="F112" s="206"/>
      <c r="G112" s="207"/>
      <c r="H112" s="207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7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7"/>
      <c r="AL112" s="207"/>
    </row>
    <row r="113" spans="1:38">
      <c r="A113" s="208"/>
      <c r="B113" s="209"/>
      <c r="C113" s="208"/>
      <c r="D113" s="208"/>
      <c r="E113" s="208"/>
      <c r="F113" s="208"/>
      <c r="G113" s="208"/>
      <c r="H113" s="208"/>
      <c r="I113" s="208"/>
      <c r="J113" s="208"/>
      <c r="K113" s="208"/>
      <c r="L113" s="208"/>
      <c r="M113" s="208"/>
      <c r="N113" s="210"/>
      <c r="O113" s="210"/>
      <c r="P113" s="210"/>
      <c r="Q113" s="210"/>
      <c r="R113" s="210"/>
      <c r="S113" s="210"/>
      <c r="T113" s="210"/>
      <c r="U113" s="208"/>
      <c r="V113" s="208"/>
      <c r="W113" s="208"/>
      <c r="X113" s="208"/>
      <c r="Y113" s="208"/>
      <c r="Z113" s="208"/>
      <c r="AA113" s="210"/>
      <c r="AB113" s="210"/>
      <c r="AC113" s="210"/>
      <c r="AD113" s="210"/>
      <c r="AE113" s="210"/>
      <c r="AF113" s="210"/>
      <c r="AG113" s="210"/>
      <c r="AH113" s="210"/>
      <c r="AI113" s="211"/>
      <c r="AJ113" s="211"/>
      <c r="AK113" s="211"/>
      <c r="AL113" s="211"/>
    </row>
    <row r="114" spans="1:38" s="165" customFormat="1" ht="15.6">
      <c r="A114" s="215"/>
      <c r="B114" s="216"/>
      <c r="C114" s="217"/>
      <c r="D114" s="217"/>
      <c r="E114" s="217"/>
      <c r="F114" s="217"/>
      <c r="G114" s="215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8"/>
      <c r="AL114" s="218"/>
    </row>
    <row r="115" spans="1:38" s="165" customFormat="1">
      <c r="A115" s="215"/>
      <c r="B115" s="216"/>
      <c r="C115" s="217"/>
      <c r="D115" s="217"/>
      <c r="E115" s="217"/>
      <c r="F115" s="217"/>
      <c r="G115" s="215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7"/>
      <c r="AB115" s="217"/>
      <c r="AC115" s="217"/>
      <c r="AD115" s="217"/>
      <c r="AE115" s="217"/>
      <c r="AF115" s="217"/>
      <c r="AG115" s="217"/>
      <c r="AH115" s="217"/>
      <c r="AI115" s="219"/>
      <c r="AJ115" s="219"/>
      <c r="AK115" s="219"/>
      <c r="AL115" s="219"/>
    </row>
    <row r="116" spans="1:38" s="165" customFormat="1">
      <c r="A116" s="215"/>
      <c r="B116" s="216"/>
      <c r="C116" s="217"/>
      <c r="D116" s="217"/>
      <c r="E116" s="217"/>
      <c r="F116" s="217"/>
      <c r="G116" s="215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7"/>
      <c r="AB116" s="217"/>
      <c r="AC116" s="217"/>
      <c r="AD116" s="217"/>
      <c r="AE116" s="217"/>
      <c r="AF116" s="217"/>
      <c r="AG116" s="217"/>
      <c r="AH116" s="217"/>
      <c r="AI116" s="219"/>
      <c r="AJ116" s="219"/>
      <c r="AK116" s="219"/>
      <c r="AL116" s="219"/>
    </row>
    <row r="117" spans="1:38" s="165" customFormat="1" ht="15.6">
      <c r="A117" s="215"/>
      <c r="B117" s="220"/>
      <c r="C117" s="369"/>
      <c r="D117" s="369"/>
      <c r="E117" s="369"/>
      <c r="F117" s="369"/>
      <c r="G117" s="369"/>
      <c r="H117" s="369"/>
      <c r="I117" s="369"/>
      <c r="J117" s="369"/>
      <c r="K117" s="369"/>
      <c r="L117" s="369"/>
      <c r="M117" s="369"/>
      <c r="N117" s="369"/>
      <c r="O117" s="369"/>
      <c r="P117" s="369"/>
      <c r="Q117" s="369"/>
      <c r="R117" s="369"/>
      <c r="S117" s="369"/>
      <c r="T117" s="369"/>
      <c r="U117" s="369"/>
      <c r="V117" s="369"/>
      <c r="W117" s="369"/>
      <c r="X117" s="369"/>
      <c r="Y117" s="369"/>
      <c r="Z117" s="369"/>
      <c r="AA117" s="369"/>
      <c r="AB117" s="369"/>
      <c r="AC117" s="369"/>
      <c r="AD117" s="369"/>
      <c r="AE117" s="369"/>
      <c r="AF117" s="369"/>
      <c r="AG117" s="369"/>
      <c r="AH117" s="369"/>
      <c r="AI117" s="221"/>
      <c r="AJ117" s="221"/>
      <c r="AK117" s="221"/>
      <c r="AL117" s="221"/>
    </row>
    <row r="118" spans="1:38" s="165" customFormat="1" ht="15.6">
      <c r="A118" s="222"/>
      <c r="B118" s="223"/>
      <c r="C118" s="369"/>
      <c r="D118" s="369"/>
      <c r="E118" s="369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369"/>
      <c r="V118" s="369"/>
      <c r="W118" s="369"/>
      <c r="X118" s="369"/>
      <c r="Y118" s="369"/>
      <c r="Z118" s="369"/>
      <c r="AA118" s="369"/>
      <c r="AB118" s="369"/>
      <c r="AC118" s="369"/>
      <c r="AD118" s="369"/>
      <c r="AE118" s="369"/>
      <c r="AF118" s="369"/>
      <c r="AG118" s="369"/>
      <c r="AH118" s="369"/>
      <c r="AI118" s="221"/>
      <c r="AJ118" s="221"/>
      <c r="AK118" s="221"/>
      <c r="AL118" s="221"/>
    </row>
    <row r="119" spans="1:38" s="165" customFormat="1" ht="15.6">
      <c r="A119" s="215"/>
      <c r="B119" s="220"/>
      <c r="C119" s="369"/>
      <c r="D119" s="369"/>
      <c r="E119" s="369"/>
      <c r="F119" s="369"/>
      <c r="G119" s="369"/>
      <c r="H119" s="369"/>
      <c r="I119" s="369"/>
      <c r="J119" s="369"/>
      <c r="K119" s="369"/>
      <c r="L119" s="369"/>
      <c r="M119" s="369"/>
      <c r="N119" s="369"/>
      <c r="O119" s="369"/>
      <c r="P119" s="369"/>
      <c r="Q119" s="369"/>
      <c r="R119" s="369"/>
      <c r="S119" s="369"/>
      <c r="T119" s="369"/>
      <c r="U119" s="369"/>
      <c r="V119" s="369"/>
      <c r="W119" s="369"/>
      <c r="X119" s="369"/>
      <c r="Y119" s="369"/>
      <c r="Z119" s="369"/>
      <c r="AA119" s="369"/>
      <c r="AB119" s="369"/>
      <c r="AC119" s="369"/>
      <c r="AD119" s="369"/>
      <c r="AE119" s="369"/>
      <c r="AF119" s="369"/>
      <c r="AG119" s="369"/>
      <c r="AH119" s="369"/>
      <c r="AI119" s="221"/>
      <c r="AJ119" s="221"/>
      <c r="AK119" s="221"/>
      <c r="AL119" s="221"/>
    </row>
    <row r="120" spans="1:38" s="165" customFormat="1">
      <c r="A120" s="215"/>
      <c r="B120" s="220"/>
      <c r="C120" s="21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  <c r="AG120" s="215"/>
      <c r="AH120" s="215"/>
      <c r="AI120" s="221"/>
      <c r="AJ120" s="221"/>
      <c r="AK120" s="221"/>
      <c r="AL120" s="221"/>
    </row>
    <row r="121" spans="1:38" s="165" customFormat="1" ht="15.6">
      <c r="A121" s="222"/>
      <c r="B121" s="223"/>
      <c r="C121" s="215"/>
      <c r="D121" s="215"/>
      <c r="E121" s="215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21"/>
      <c r="AJ121" s="221"/>
      <c r="AK121" s="221"/>
      <c r="AL121" s="221"/>
    </row>
    <row r="122" spans="1:38" s="165" customFormat="1">
      <c r="A122" s="215"/>
      <c r="B122" s="220"/>
      <c r="C122" s="215"/>
      <c r="D122" s="215"/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21"/>
      <c r="AJ122" s="221"/>
      <c r="AK122" s="221"/>
      <c r="AL122" s="221"/>
    </row>
    <row r="123" spans="1:38" s="165" customFormat="1" ht="15.6">
      <c r="A123" s="222"/>
      <c r="B123" s="223"/>
      <c r="C123" s="215"/>
      <c r="D123" s="215"/>
      <c r="E123" s="215"/>
      <c r="F123" s="215"/>
      <c r="G123" s="215"/>
      <c r="H123" s="215"/>
      <c r="I123" s="215"/>
      <c r="J123" s="215"/>
      <c r="K123" s="215"/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  <c r="AC123" s="215"/>
      <c r="AD123" s="215"/>
      <c r="AE123" s="215"/>
      <c r="AF123" s="215"/>
      <c r="AG123" s="215"/>
      <c r="AH123" s="215"/>
      <c r="AI123" s="221"/>
      <c r="AJ123" s="221"/>
      <c r="AK123" s="221"/>
      <c r="AL123" s="221"/>
    </row>
    <row r="124" spans="1:38" s="165" customFormat="1">
      <c r="A124" s="215"/>
      <c r="B124" s="220"/>
      <c r="C124" s="21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E124" s="215"/>
      <c r="AF124" s="215"/>
      <c r="AG124" s="215"/>
      <c r="AH124" s="215"/>
      <c r="AI124" s="221"/>
      <c r="AJ124" s="221"/>
      <c r="AK124" s="221"/>
      <c r="AL124" s="221"/>
    </row>
    <row r="125" spans="1:38" s="165" customFormat="1">
      <c r="A125" s="215"/>
      <c r="B125" s="220"/>
      <c r="C125" s="215"/>
      <c r="D125" s="215"/>
      <c r="E125" s="215"/>
      <c r="F125" s="215"/>
      <c r="G125" s="215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21"/>
      <c r="AJ125" s="221"/>
      <c r="AK125" s="221"/>
      <c r="AL125" s="221"/>
    </row>
    <row r="126" spans="1:38" s="165" customFormat="1" ht="15.6">
      <c r="A126" s="222"/>
      <c r="B126" s="223"/>
      <c r="C126" s="215"/>
      <c r="D126" s="215"/>
      <c r="E126" s="215"/>
      <c r="F126" s="215"/>
      <c r="G126" s="215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21"/>
      <c r="AJ126" s="221"/>
      <c r="AK126" s="221"/>
      <c r="AL126" s="221"/>
    </row>
    <row r="127" spans="1:38" s="165" customFormat="1">
      <c r="A127" s="215"/>
      <c r="B127" s="220"/>
      <c r="C127" s="21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21"/>
      <c r="AJ127" s="221"/>
      <c r="AK127" s="221"/>
      <c r="AL127" s="221"/>
    </row>
    <row r="128" spans="1:38" s="165" customFormat="1">
      <c r="A128" s="215"/>
      <c r="B128" s="220"/>
      <c r="C128" s="215"/>
      <c r="D128" s="215"/>
      <c r="E128" s="215"/>
      <c r="F128" s="215"/>
      <c r="G128" s="215"/>
      <c r="H128" s="215"/>
      <c r="I128" s="215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21"/>
      <c r="AJ128" s="221"/>
      <c r="AK128" s="221"/>
      <c r="AL128" s="221"/>
    </row>
    <row r="129" spans="1:38" s="165" customFormat="1">
      <c r="A129" s="215"/>
      <c r="B129" s="220"/>
      <c r="C129" s="215"/>
      <c r="D129" s="215"/>
      <c r="E129" s="215"/>
      <c r="F129" s="215"/>
      <c r="G129" s="215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21"/>
      <c r="AJ129" s="221"/>
      <c r="AK129" s="221"/>
      <c r="AL129" s="221"/>
    </row>
    <row r="130" spans="1:38" s="165" customFormat="1">
      <c r="A130" s="215"/>
      <c r="B130" s="220"/>
      <c r="C130" s="21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21"/>
      <c r="AJ130" s="221"/>
      <c r="AK130" s="221"/>
      <c r="AL130" s="221"/>
    </row>
    <row r="131" spans="1:38" s="165" customFormat="1">
      <c r="A131" s="215"/>
      <c r="B131" s="220"/>
      <c r="C131" s="21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  <c r="AD131" s="215"/>
      <c r="AE131" s="215"/>
      <c r="AF131" s="215"/>
      <c r="AG131" s="215"/>
      <c r="AH131" s="215"/>
      <c r="AI131" s="221"/>
      <c r="AJ131" s="221"/>
      <c r="AK131" s="221"/>
      <c r="AL131" s="221"/>
    </row>
    <row r="132" spans="1:38" s="165" customFormat="1">
      <c r="A132" s="215"/>
      <c r="B132" s="220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215"/>
      <c r="AG132" s="215"/>
      <c r="AH132" s="215"/>
      <c r="AI132" s="221"/>
      <c r="AJ132" s="221"/>
      <c r="AK132" s="221"/>
      <c r="AL132" s="221"/>
    </row>
    <row r="133" spans="1:38" s="165" customFormat="1">
      <c r="A133" s="215"/>
      <c r="B133" s="220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21"/>
      <c r="AJ133" s="221"/>
      <c r="AK133" s="221"/>
      <c r="AL133" s="221"/>
    </row>
    <row r="134" spans="1:38" s="165" customFormat="1">
      <c r="A134" s="215"/>
      <c r="B134" s="220"/>
      <c r="C134" s="215"/>
      <c r="D134" s="215"/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21"/>
      <c r="AJ134" s="221"/>
      <c r="AK134" s="221"/>
      <c r="AL134" s="221"/>
    </row>
    <row r="135" spans="1:38" s="165" customFormat="1">
      <c r="A135" s="215"/>
      <c r="B135" s="220"/>
      <c r="C135" s="215"/>
      <c r="D135" s="215"/>
      <c r="E135" s="215"/>
      <c r="F135" s="215"/>
      <c r="G135" s="215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21"/>
      <c r="AJ135" s="221"/>
      <c r="AK135" s="221"/>
      <c r="AL135" s="221"/>
    </row>
    <row r="136" spans="1:38" s="165" customFormat="1">
      <c r="A136" s="215"/>
      <c r="B136" s="220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21"/>
      <c r="AJ136" s="221"/>
      <c r="AK136" s="221"/>
      <c r="AL136" s="221"/>
    </row>
    <row r="137" spans="1:38" s="165" customFormat="1">
      <c r="A137" s="215"/>
      <c r="B137" s="220"/>
      <c r="C137" s="215"/>
      <c r="D137" s="215"/>
      <c r="E137" s="215"/>
      <c r="F137" s="215"/>
      <c r="G137" s="215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215"/>
      <c r="AG137" s="215"/>
      <c r="AH137" s="215"/>
      <c r="AI137" s="221"/>
      <c r="AJ137" s="221"/>
      <c r="AK137" s="221"/>
      <c r="AL137" s="221"/>
    </row>
    <row r="138" spans="1:38" s="165" customFormat="1">
      <c r="A138" s="215"/>
      <c r="B138" s="220"/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215"/>
      <c r="AI138" s="221"/>
      <c r="AJ138" s="221"/>
      <c r="AK138" s="221"/>
      <c r="AL138" s="221"/>
    </row>
    <row r="139" spans="1:38" s="165" customFormat="1">
      <c r="A139" s="215"/>
      <c r="B139" s="220"/>
      <c r="C139" s="215"/>
      <c r="D139" s="215"/>
      <c r="E139" s="215"/>
      <c r="F139" s="215"/>
      <c r="G139" s="215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C139" s="215"/>
      <c r="AD139" s="215"/>
      <c r="AE139" s="215"/>
      <c r="AF139" s="215"/>
      <c r="AG139" s="215"/>
      <c r="AH139" s="215"/>
      <c r="AI139" s="221"/>
      <c r="AJ139" s="221"/>
      <c r="AK139" s="221"/>
      <c r="AL139" s="221"/>
    </row>
    <row r="140" spans="1:38" s="165" customFormat="1">
      <c r="A140" s="215"/>
      <c r="B140" s="220"/>
      <c r="C140" s="215"/>
      <c r="D140" s="215"/>
      <c r="E140" s="215"/>
      <c r="F140" s="215"/>
      <c r="G140" s="215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21"/>
      <c r="AJ140" s="221"/>
      <c r="AK140" s="221"/>
      <c r="AL140" s="221"/>
    </row>
    <row r="141" spans="1:38" s="165" customFormat="1">
      <c r="A141" s="215"/>
      <c r="B141" s="220"/>
      <c r="C141" s="215"/>
      <c r="D141" s="215"/>
      <c r="E141" s="215"/>
      <c r="F141" s="215"/>
      <c r="G141" s="215"/>
      <c r="H141" s="215"/>
      <c r="I141" s="215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21"/>
      <c r="AJ141" s="221"/>
      <c r="AK141" s="221"/>
      <c r="AL141" s="221"/>
    </row>
    <row r="142" spans="1:38" s="165" customFormat="1">
      <c r="A142" s="215"/>
      <c r="B142" s="220"/>
      <c r="C142" s="215"/>
      <c r="D142" s="215"/>
      <c r="E142" s="215"/>
      <c r="F142" s="215"/>
      <c r="G142" s="215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21"/>
      <c r="AJ142" s="221"/>
      <c r="AK142" s="221"/>
      <c r="AL142" s="221"/>
    </row>
    <row r="143" spans="1:38" s="165" customFormat="1">
      <c r="A143" s="215"/>
      <c r="B143" s="209"/>
      <c r="C143" s="215"/>
      <c r="D143" s="215"/>
      <c r="E143" s="215"/>
      <c r="F143" s="215"/>
      <c r="G143" s="215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  <c r="AC143" s="215"/>
      <c r="AD143" s="215"/>
      <c r="AE143" s="215"/>
      <c r="AF143" s="215"/>
      <c r="AG143" s="215"/>
      <c r="AH143" s="215"/>
      <c r="AI143" s="221"/>
      <c r="AJ143" s="221"/>
      <c r="AK143" s="221"/>
      <c r="AL143" s="221"/>
    </row>
    <row r="144" spans="1:38" s="165" customFormat="1">
      <c r="A144" s="215"/>
      <c r="B144" s="220"/>
      <c r="C144" s="21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  <c r="AC144" s="215"/>
      <c r="AD144" s="215"/>
      <c r="AE144" s="215"/>
      <c r="AF144" s="215"/>
      <c r="AG144" s="215"/>
      <c r="AH144" s="215"/>
      <c r="AI144" s="221"/>
      <c r="AJ144" s="221"/>
      <c r="AK144" s="221"/>
      <c r="AL144" s="221"/>
    </row>
    <row r="145" spans="1:38" s="165" customFormat="1">
      <c r="A145" s="215"/>
      <c r="B145" s="220"/>
      <c r="C145" s="215"/>
      <c r="D145" s="215"/>
      <c r="E145" s="215"/>
      <c r="F145" s="215"/>
      <c r="G145" s="215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  <c r="AC145" s="215"/>
      <c r="AD145" s="215"/>
      <c r="AE145" s="215"/>
      <c r="AF145" s="215"/>
      <c r="AG145" s="215"/>
      <c r="AH145" s="215"/>
      <c r="AI145" s="221"/>
      <c r="AJ145" s="221"/>
      <c r="AK145" s="221"/>
      <c r="AL145" s="221"/>
    </row>
    <row r="146" spans="1:38" s="165" customFormat="1" ht="15.6">
      <c r="A146" s="224"/>
      <c r="B146" s="225"/>
      <c r="C146" s="226"/>
      <c r="D146" s="226"/>
      <c r="E146" s="226"/>
      <c r="F146" s="226"/>
      <c r="G146" s="226"/>
      <c r="H146" s="226"/>
      <c r="I146" s="226"/>
      <c r="J146" s="226"/>
      <c r="K146" s="226"/>
      <c r="L146" s="226"/>
      <c r="M146" s="226"/>
      <c r="N146" s="226"/>
      <c r="O146" s="226"/>
      <c r="P146" s="226"/>
      <c r="Q146" s="226"/>
      <c r="R146" s="226"/>
      <c r="S146" s="226"/>
      <c r="T146" s="226"/>
      <c r="U146" s="226"/>
      <c r="V146" s="226"/>
      <c r="W146" s="226"/>
      <c r="X146" s="226"/>
      <c r="Y146" s="226"/>
      <c r="Z146" s="226"/>
      <c r="AA146" s="226"/>
      <c r="AB146" s="226"/>
      <c r="AC146" s="226"/>
      <c r="AD146" s="226"/>
      <c r="AE146" s="226"/>
      <c r="AF146" s="226"/>
      <c r="AG146" s="226"/>
      <c r="AH146" s="226"/>
      <c r="AI146" s="224"/>
      <c r="AJ146" s="224"/>
      <c r="AK146" s="224"/>
      <c r="AL146" s="224"/>
    </row>
    <row r="147" spans="1:38" s="165" customFormat="1">
      <c r="A147" s="215"/>
      <c r="B147" s="220"/>
      <c r="C147" s="215"/>
      <c r="D147" s="215"/>
      <c r="E147" s="215"/>
      <c r="F147" s="215"/>
      <c r="G147" s="215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5"/>
      <c r="AF147" s="215"/>
      <c r="AG147" s="215"/>
      <c r="AH147" s="215"/>
      <c r="AI147" s="221"/>
      <c r="AJ147" s="221"/>
      <c r="AK147" s="221"/>
      <c r="AL147" s="221"/>
    </row>
    <row r="148" spans="1:38" s="165" customFormat="1">
      <c r="A148" s="215"/>
      <c r="B148" s="220"/>
      <c r="C148" s="215"/>
      <c r="D148" s="215"/>
      <c r="E148" s="215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  <c r="AG148" s="215"/>
      <c r="AH148" s="215"/>
      <c r="AI148" s="221"/>
      <c r="AJ148" s="221"/>
      <c r="AK148" s="221"/>
      <c r="AL148" s="221"/>
    </row>
    <row r="149" spans="1:38" s="165" customFormat="1">
      <c r="A149" s="215"/>
      <c r="B149" s="220"/>
      <c r="C149" s="215"/>
      <c r="D149" s="215"/>
      <c r="E149" s="215"/>
      <c r="F149" s="215"/>
      <c r="G149" s="215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  <c r="AG149" s="215"/>
      <c r="AH149" s="215"/>
      <c r="AI149" s="221"/>
      <c r="AJ149" s="221"/>
      <c r="AK149" s="221"/>
      <c r="AL149" s="221"/>
    </row>
    <row r="150" spans="1:38" s="165" customFormat="1">
      <c r="A150" s="215"/>
      <c r="B150" s="220"/>
      <c r="C150" s="215"/>
      <c r="D150" s="215"/>
      <c r="E150" s="215"/>
      <c r="F150" s="215"/>
      <c r="G150" s="215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21"/>
      <c r="AJ150" s="221"/>
      <c r="AK150" s="221"/>
      <c r="AL150" s="221"/>
    </row>
    <row r="151" spans="1:38" s="165" customFormat="1">
      <c r="A151" s="215"/>
      <c r="B151" s="220"/>
      <c r="C151" s="21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21"/>
      <c r="AJ151" s="221"/>
      <c r="AK151" s="221"/>
      <c r="AL151" s="221"/>
    </row>
    <row r="152" spans="1:38" s="165" customFormat="1">
      <c r="A152" s="215"/>
      <c r="B152" s="220"/>
      <c r="C152" s="215"/>
      <c r="D152" s="215"/>
      <c r="E152" s="215"/>
      <c r="F152" s="215"/>
      <c r="G152" s="215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21"/>
      <c r="AJ152" s="221"/>
      <c r="AK152" s="221"/>
      <c r="AL152" s="221"/>
    </row>
    <row r="153" spans="1:38" s="165" customFormat="1">
      <c r="A153" s="215"/>
      <c r="B153" s="220"/>
      <c r="C153" s="21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21"/>
      <c r="AJ153" s="221"/>
      <c r="AK153" s="221"/>
      <c r="AL153" s="221"/>
    </row>
    <row r="154" spans="1:38" s="165" customFormat="1">
      <c r="A154" s="215"/>
      <c r="B154" s="220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21"/>
      <c r="AJ154" s="221"/>
      <c r="AK154" s="221"/>
      <c r="AL154" s="221"/>
    </row>
    <row r="155" spans="1:38" s="165" customFormat="1">
      <c r="A155" s="215"/>
      <c r="B155" s="220"/>
      <c r="C155" s="215"/>
      <c r="D155" s="215"/>
      <c r="E155" s="215"/>
      <c r="F155" s="215"/>
      <c r="G155" s="215"/>
      <c r="H155" s="215"/>
      <c r="I155" s="215"/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21"/>
      <c r="AJ155" s="221"/>
      <c r="AK155" s="221"/>
      <c r="AL155" s="221"/>
    </row>
    <row r="156" spans="1:38" s="165" customFormat="1">
      <c r="A156" s="215"/>
      <c r="B156" s="220"/>
      <c r="C156" s="215"/>
      <c r="D156" s="215"/>
      <c r="E156" s="215"/>
      <c r="F156" s="215"/>
      <c r="G156" s="215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21"/>
      <c r="AJ156" s="221"/>
      <c r="AK156" s="221"/>
      <c r="AL156" s="221"/>
    </row>
    <row r="157" spans="1:38" s="165" customFormat="1">
      <c r="A157" s="215"/>
      <c r="B157" s="220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21"/>
      <c r="AJ157" s="221"/>
      <c r="AK157" s="221"/>
      <c r="AL157" s="221"/>
    </row>
    <row r="158" spans="1:38" s="165" customFormat="1">
      <c r="A158" s="215"/>
      <c r="B158" s="220"/>
      <c r="C158" s="215"/>
      <c r="D158" s="215"/>
      <c r="E158" s="215"/>
      <c r="F158" s="215"/>
      <c r="G158" s="215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5"/>
      <c r="AF158" s="215"/>
      <c r="AG158" s="215"/>
      <c r="AH158" s="215"/>
      <c r="AI158" s="221"/>
      <c r="AJ158" s="221"/>
      <c r="AK158" s="221"/>
      <c r="AL158" s="221"/>
    </row>
    <row r="159" spans="1:38" s="165" customFormat="1">
      <c r="A159" s="208"/>
      <c r="B159" s="220"/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  <c r="AD159" s="215"/>
      <c r="AE159" s="215"/>
      <c r="AF159" s="215"/>
      <c r="AG159" s="215"/>
      <c r="AH159" s="215"/>
      <c r="AI159" s="221"/>
      <c r="AJ159" s="221"/>
      <c r="AK159" s="221"/>
      <c r="AL159" s="221"/>
    </row>
    <row r="160" spans="1:38" s="165" customFormat="1">
      <c r="A160" s="215"/>
      <c r="B160" s="220"/>
      <c r="C160" s="215"/>
      <c r="D160" s="215"/>
      <c r="E160" s="215"/>
      <c r="F160" s="215"/>
      <c r="G160" s="215"/>
      <c r="H160" s="215"/>
      <c r="I160" s="21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21"/>
      <c r="AJ160" s="221"/>
      <c r="AK160" s="221"/>
      <c r="AL160" s="221"/>
    </row>
    <row r="161" spans="1:38" s="165" customFormat="1">
      <c r="A161" s="215"/>
      <c r="B161" s="220"/>
      <c r="C161" s="215"/>
      <c r="D161" s="215"/>
      <c r="E161" s="215"/>
      <c r="F161" s="215"/>
      <c r="G161" s="215"/>
      <c r="H161" s="215"/>
      <c r="I161" s="215"/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  <c r="AD161" s="215"/>
      <c r="AE161" s="215"/>
      <c r="AF161" s="215"/>
      <c r="AG161" s="215"/>
      <c r="AH161" s="215"/>
      <c r="AI161" s="221"/>
      <c r="AJ161" s="221"/>
      <c r="AK161" s="221"/>
      <c r="AL161" s="221"/>
    </row>
    <row r="162" spans="1:38" s="165" customFormat="1">
      <c r="A162" s="215"/>
      <c r="B162" s="220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  <c r="AE162" s="215"/>
      <c r="AF162" s="215"/>
      <c r="AG162" s="215"/>
      <c r="AH162" s="215"/>
      <c r="AI162" s="221"/>
      <c r="AJ162" s="221"/>
      <c r="AK162" s="221"/>
      <c r="AL162" s="221"/>
    </row>
    <row r="163" spans="1:38" s="165" customFormat="1">
      <c r="A163" s="215"/>
      <c r="B163" s="220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  <c r="AE163" s="215"/>
      <c r="AF163" s="215"/>
      <c r="AG163" s="215"/>
      <c r="AH163" s="215"/>
      <c r="AI163" s="221"/>
      <c r="AJ163" s="221"/>
      <c r="AK163" s="221"/>
      <c r="AL163" s="221"/>
    </row>
    <row r="164" spans="1:38" s="165" customFormat="1">
      <c r="A164" s="215"/>
      <c r="B164" s="220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  <c r="AE164" s="215"/>
      <c r="AF164" s="215"/>
      <c r="AG164" s="215"/>
      <c r="AH164" s="215"/>
      <c r="AI164" s="221"/>
      <c r="AJ164" s="221"/>
      <c r="AK164" s="221"/>
      <c r="AL164" s="221"/>
    </row>
    <row r="165" spans="1:38" s="165" customFormat="1">
      <c r="A165" s="215"/>
      <c r="B165" s="220"/>
      <c r="C165" s="215"/>
      <c r="D165" s="215"/>
      <c r="E165" s="215"/>
      <c r="F165" s="215"/>
      <c r="G165" s="215"/>
      <c r="H165" s="215"/>
      <c r="I165" s="215"/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  <c r="AC165" s="215"/>
      <c r="AD165" s="215"/>
      <c r="AE165" s="215"/>
      <c r="AF165" s="215"/>
      <c r="AG165" s="215"/>
      <c r="AH165" s="215"/>
      <c r="AI165" s="221"/>
      <c r="AJ165" s="221"/>
      <c r="AK165" s="221"/>
      <c r="AL165" s="221"/>
    </row>
    <row r="166" spans="1:38" s="165" customFormat="1">
      <c r="A166" s="215"/>
      <c r="B166" s="220"/>
      <c r="C166" s="215"/>
      <c r="D166" s="215"/>
      <c r="E166" s="215"/>
      <c r="F166" s="215"/>
      <c r="G166" s="215"/>
      <c r="H166" s="215"/>
      <c r="I166" s="215"/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  <c r="AC166" s="215"/>
      <c r="AD166" s="215"/>
      <c r="AE166" s="215"/>
      <c r="AF166" s="215"/>
      <c r="AG166" s="215"/>
      <c r="AH166" s="215"/>
      <c r="AI166" s="221"/>
      <c r="AJ166" s="221"/>
      <c r="AK166" s="221"/>
      <c r="AL166" s="221"/>
    </row>
    <row r="167" spans="1:38" s="165" customFormat="1">
      <c r="A167" s="215"/>
      <c r="B167" s="220"/>
      <c r="C167" s="215"/>
      <c r="D167" s="215"/>
      <c r="E167" s="215"/>
      <c r="F167" s="215"/>
      <c r="G167" s="215"/>
      <c r="H167" s="215"/>
      <c r="I167" s="215"/>
      <c r="J167" s="215"/>
      <c r="K167" s="215"/>
      <c r="L167" s="215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  <c r="AC167" s="215"/>
      <c r="AD167" s="215"/>
      <c r="AE167" s="215"/>
      <c r="AF167" s="215"/>
      <c r="AG167" s="215"/>
      <c r="AH167" s="215"/>
      <c r="AI167" s="221"/>
      <c r="AJ167" s="221"/>
      <c r="AK167" s="221"/>
      <c r="AL167" s="221"/>
    </row>
    <row r="168" spans="1:38" s="165" customFormat="1">
      <c r="A168" s="215"/>
      <c r="B168" s="220"/>
      <c r="C168" s="215"/>
      <c r="D168" s="215"/>
      <c r="E168" s="215"/>
      <c r="F168" s="215"/>
      <c r="G168" s="215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21"/>
      <c r="AJ168" s="221"/>
      <c r="AK168" s="221"/>
      <c r="AL168" s="221"/>
    </row>
    <row r="169" spans="1:38" s="165" customFormat="1">
      <c r="A169" s="215"/>
      <c r="B169" s="220"/>
      <c r="C169" s="215"/>
      <c r="D169" s="215"/>
      <c r="E169" s="215"/>
      <c r="F169" s="215"/>
      <c r="G169" s="215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21"/>
      <c r="AJ169" s="221"/>
      <c r="AK169" s="221"/>
      <c r="AL169" s="221"/>
    </row>
    <row r="170" spans="1:38" s="165" customFormat="1">
      <c r="A170" s="215"/>
      <c r="B170" s="220"/>
      <c r="C170" s="215"/>
      <c r="D170" s="215"/>
      <c r="E170" s="215"/>
      <c r="F170" s="215"/>
      <c r="G170" s="215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21"/>
      <c r="AJ170" s="221"/>
      <c r="AK170" s="221"/>
      <c r="AL170" s="221"/>
    </row>
    <row r="171" spans="1:38" s="165" customFormat="1">
      <c r="A171" s="215"/>
      <c r="B171" s="220"/>
      <c r="C171" s="215"/>
      <c r="D171" s="215"/>
      <c r="E171" s="215"/>
      <c r="F171" s="215"/>
      <c r="G171" s="215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21"/>
      <c r="AJ171" s="221"/>
      <c r="AK171" s="221"/>
      <c r="AL171" s="221"/>
    </row>
    <row r="172" spans="1:38" s="165" customFormat="1">
      <c r="A172" s="215"/>
      <c r="B172" s="220"/>
      <c r="C172" s="215"/>
      <c r="D172" s="215"/>
      <c r="E172" s="215"/>
      <c r="F172" s="215"/>
      <c r="G172" s="215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21"/>
      <c r="AJ172" s="221"/>
      <c r="AK172" s="221"/>
      <c r="AL172" s="221"/>
    </row>
    <row r="173" spans="1:38" s="165" customFormat="1">
      <c r="A173" s="215"/>
      <c r="B173" s="220"/>
      <c r="C173" s="215"/>
      <c r="D173" s="215"/>
      <c r="E173" s="215"/>
      <c r="F173" s="215"/>
      <c r="G173" s="215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21"/>
      <c r="AJ173" s="221"/>
      <c r="AK173" s="221"/>
      <c r="AL173" s="221"/>
    </row>
    <row r="174" spans="1:38" s="165" customFormat="1">
      <c r="A174" s="215"/>
      <c r="B174" s="220"/>
      <c r="C174" s="215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21"/>
      <c r="AJ174" s="221"/>
      <c r="AK174" s="221"/>
      <c r="AL174" s="221"/>
    </row>
    <row r="175" spans="1:38" s="165" customFormat="1">
      <c r="A175" s="215"/>
      <c r="B175" s="220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21"/>
      <c r="AJ175" s="221"/>
      <c r="AK175" s="221"/>
      <c r="AL175" s="221"/>
    </row>
    <row r="176" spans="1:38" s="165" customFormat="1">
      <c r="A176" s="215"/>
      <c r="B176" s="220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215"/>
      <c r="AI176" s="221"/>
      <c r="AJ176" s="221"/>
      <c r="AK176" s="221"/>
      <c r="AL176" s="221"/>
    </row>
    <row r="177" spans="1:38" s="165" customFormat="1">
      <c r="A177" s="215"/>
      <c r="B177" s="220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215"/>
      <c r="AG177" s="215"/>
      <c r="AH177" s="215"/>
      <c r="AI177" s="221"/>
      <c r="AJ177" s="221"/>
      <c r="AK177" s="221"/>
      <c r="AL177" s="221"/>
    </row>
    <row r="178" spans="1:38" s="165" customFormat="1">
      <c r="A178" s="215"/>
      <c r="B178" s="220"/>
      <c r="C178" s="215"/>
      <c r="D178" s="215"/>
      <c r="E178" s="215"/>
      <c r="F178" s="215"/>
      <c r="G178" s="215"/>
      <c r="H178" s="215"/>
      <c r="I178" s="215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  <c r="AD178" s="215"/>
      <c r="AE178" s="215"/>
      <c r="AF178" s="215"/>
      <c r="AG178" s="215"/>
      <c r="AH178" s="215"/>
      <c r="AI178" s="221"/>
      <c r="AJ178" s="221"/>
      <c r="AK178" s="221"/>
      <c r="AL178" s="221"/>
    </row>
    <row r="179" spans="1:38" s="165" customFormat="1">
      <c r="A179" s="215"/>
      <c r="B179" s="220"/>
      <c r="C179" s="215"/>
      <c r="D179" s="215"/>
      <c r="E179" s="215"/>
      <c r="F179" s="215"/>
      <c r="G179" s="215"/>
      <c r="H179" s="215"/>
      <c r="I179" s="215"/>
      <c r="J179" s="215"/>
      <c r="K179" s="215"/>
      <c r="L179" s="215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  <c r="AD179" s="215"/>
      <c r="AE179" s="215"/>
      <c r="AF179" s="215"/>
      <c r="AG179" s="215"/>
      <c r="AH179" s="215"/>
      <c r="AI179" s="221"/>
      <c r="AJ179" s="221"/>
      <c r="AK179" s="221"/>
      <c r="AL179" s="221"/>
    </row>
    <row r="180" spans="1:38" s="165" customFormat="1">
      <c r="A180" s="215"/>
      <c r="B180" s="220"/>
      <c r="C180" s="21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  <c r="AD180" s="215"/>
      <c r="AE180" s="215"/>
      <c r="AF180" s="215"/>
      <c r="AG180" s="215"/>
      <c r="AH180" s="215"/>
      <c r="AI180" s="221"/>
      <c r="AJ180" s="221"/>
      <c r="AK180" s="221"/>
      <c r="AL180" s="221"/>
    </row>
    <row r="181" spans="1:38" s="165" customFormat="1">
      <c r="B181" s="228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  <c r="N181" s="229"/>
      <c r="O181" s="229"/>
      <c r="P181" s="229"/>
      <c r="Q181" s="229"/>
      <c r="R181" s="229"/>
      <c r="S181" s="229"/>
      <c r="T181" s="229"/>
      <c r="U181" s="229"/>
      <c r="V181" s="229"/>
      <c r="W181" s="229"/>
      <c r="X181" s="229"/>
      <c r="Y181" s="229"/>
      <c r="Z181" s="229"/>
      <c r="AA181" s="229"/>
      <c r="AB181" s="229"/>
      <c r="AC181" s="229"/>
      <c r="AD181" s="229"/>
      <c r="AE181" s="229"/>
      <c r="AF181" s="229"/>
      <c r="AG181" s="229"/>
      <c r="AH181" s="229"/>
    </row>
    <row r="182" spans="1:38" s="165" customFormat="1">
      <c r="A182" s="215"/>
      <c r="B182" s="220"/>
      <c r="C182" s="215"/>
      <c r="D182" s="215"/>
      <c r="E182" s="215"/>
      <c r="F182" s="215"/>
      <c r="G182" s="215"/>
      <c r="H182" s="215"/>
      <c r="I182" s="215"/>
      <c r="J182" s="215"/>
      <c r="K182" s="215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  <c r="AD182" s="215"/>
      <c r="AE182" s="215"/>
      <c r="AF182" s="215"/>
      <c r="AG182" s="215"/>
      <c r="AH182" s="215"/>
      <c r="AI182" s="221"/>
      <c r="AJ182" s="221"/>
      <c r="AK182" s="221"/>
      <c r="AL182" s="221"/>
    </row>
    <row r="183" spans="1:38" s="165" customFormat="1">
      <c r="A183" s="215"/>
      <c r="B183" s="220"/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  <c r="AG183" s="215"/>
      <c r="AH183" s="215"/>
      <c r="AI183" s="221"/>
      <c r="AJ183" s="221"/>
      <c r="AK183" s="221"/>
      <c r="AL183" s="221"/>
    </row>
    <row r="184" spans="1:38" s="165" customFormat="1">
      <c r="A184" s="215"/>
      <c r="B184" s="220"/>
      <c r="C184" s="215"/>
      <c r="D184" s="215"/>
      <c r="E184" s="215"/>
      <c r="F184" s="215"/>
      <c r="G184" s="215"/>
      <c r="H184" s="215"/>
      <c r="I184" s="215"/>
      <c r="J184" s="215"/>
      <c r="K184" s="215"/>
      <c r="L184" s="215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  <c r="AD184" s="215"/>
      <c r="AE184" s="215"/>
      <c r="AF184" s="215"/>
      <c r="AG184" s="215"/>
      <c r="AH184" s="215"/>
      <c r="AI184" s="221"/>
      <c r="AJ184" s="221"/>
      <c r="AK184" s="221"/>
      <c r="AL184" s="221"/>
    </row>
    <row r="185" spans="1:38" s="165" customFormat="1">
      <c r="A185" s="215"/>
      <c r="B185" s="220"/>
      <c r="C185" s="21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  <c r="AD185" s="215"/>
      <c r="AE185" s="215"/>
      <c r="AF185" s="215"/>
      <c r="AG185" s="215"/>
      <c r="AH185" s="215"/>
      <c r="AI185" s="221"/>
      <c r="AJ185" s="221"/>
      <c r="AK185" s="221"/>
      <c r="AL185" s="221"/>
    </row>
    <row r="186" spans="1:38" s="165" customFormat="1">
      <c r="A186" s="215"/>
      <c r="B186" s="220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21"/>
      <c r="AJ186" s="221"/>
      <c r="AK186" s="221"/>
      <c r="AL186" s="221"/>
    </row>
    <row r="187" spans="1:38" s="165" customFormat="1">
      <c r="A187" s="215"/>
      <c r="B187" s="220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  <c r="AC187" s="215"/>
      <c r="AD187" s="215"/>
      <c r="AE187" s="215"/>
      <c r="AF187" s="215"/>
      <c r="AG187" s="215"/>
      <c r="AH187" s="215"/>
      <c r="AI187" s="221"/>
      <c r="AJ187" s="221"/>
      <c r="AK187" s="221"/>
      <c r="AL187" s="221"/>
    </row>
    <row r="188" spans="1:38" s="165" customFormat="1">
      <c r="A188" s="215"/>
      <c r="B188" s="220"/>
      <c r="C188" s="215"/>
      <c r="D188" s="215"/>
      <c r="E188" s="215"/>
      <c r="F188" s="215"/>
      <c r="G188" s="215"/>
      <c r="H188" s="215"/>
      <c r="I188" s="215"/>
      <c r="J188" s="215"/>
      <c r="K188" s="215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  <c r="AD188" s="215"/>
      <c r="AE188" s="215"/>
      <c r="AF188" s="215"/>
      <c r="AG188" s="215"/>
      <c r="AH188" s="215"/>
      <c r="AI188" s="221"/>
      <c r="AJ188" s="221"/>
      <c r="AK188" s="221"/>
      <c r="AL188" s="221"/>
    </row>
    <row r="189" spans="1:38" s="165" customFormat="1">
      <c r="A189" s="215"/>
      <c r="B189" s="220"/>
      <c r="C189" s="215"/>
      <c r="D189" s="215"/>
      <c r="E189" s="215"/>
      <c r="F189" s="215"/>
      <c r="G189" s="215"/>
      <c r="H189" s="215"/>
      <c r="I189" s="215"/>
      <c r="J189" s="215"/>
      <c r="K189" s="215"/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  <c r="AD189" s="215"/>
      <c r="AE189" s="215"/>
      <c r="AF189" s="215"/>
      <c r="AG189" s="215"/>
      <c r="AH189" s="215"/>
      <c r="AI189" s="221"/>
      <c r="AJ189" s="221"/>
      <c r="AK189" s="221"/>
      <c r="AL189" s="221"/>
    </row>
    <row r="190" spans="1:38" s="165" customFormat="1">
      <c r="A190" s="215"/>
      <c r="B190" s="220"/>
      <c r="C190" s="215"/>
      <c r="D190" s="215"/>
      <c r="E190" s="215"/>
      <c r="F190" s="215"/>
      <c r="G190" s="215"/>
      <c r="H190" s="215"/>
      <c r="I190" s="215"/>
      <c r="J190" s="215"/>
      <c r="K190" s="215"/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  <c r="AD190" s="215"/>
      <c r="AE190" s="215"/>
      <c r="AF190" s="215"/>
      <c r="AG190" s="215"/>
      <c r="AH190" s="215"/>
      <c r="AI190" s="221"/>
      <c r="AJ190" s="221"/>
      <c r="AK190" s="221"/>
      <c r="AL190" s="221"/>
    </row>
    <row r="191" spans="1:38" s="165" customFormat="1">
      <c r="A191" s="215"/>
      <c r="B191" s="220"/>
      <c r="C191" s="215"/>
      <c r="D191" s="215"/>
      <c r="E191" s="215"/>
      <c r="F191" s="215"/>
      <c r="G191" s="215"/>
      <c r="H191" s="215"/>
      <c r="I191" s="215"/>
      <c r="J191" s="215"/>
      <c r="K191" s="215"/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  <c r="AD191" s="215"/>
      <c r="AE191" s="215"/>
      <c r="AF191" s="215"/>
      <c r="AG191" s="215"/>
      <c r="AH191" s="215"/>
      <c r="AI191" s="221"/>
      <c r="AJ191" s="221"/>
      <c r="AK191" s="221"/>
      <c r="AL191" s="221"/>
    </row>
    <row r="192" spans="1:38" s="165" customFormat="1">
      <c r="A192" s="215"/>
      <c r="B192" s="220"/>
      <c r="C192" s="215"/>
      <c r="D192" s="215"/>
      <c r="E192" s="215"/>
      <c r="F192" s="215"/>
      <c r="G192" s="215"/>
      <c r="H192" s="215"/>
      <c r="I192" s="215"/>
      <c r="J192" s="215"/>
      <c r="K192" s="215"/>
      <c r="L192" s="215"/>
      <c r="M192" s="215"/>
      <c r="N192" s="215"/>
      <c r="O192" s="215"/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  <c r="AC192" s="215"/>
      <c r="AD192" s="215"/>
      <c r="AE192" s="215"/>
      <c r="AF192" s="215"/>
      <c r="AG192" s="215"/>
      <c r="AH192" s="215"/>
      <c r="AI192" s="221"/>
      <c r="AJ192" s="221"/>
      <c r="AK192" s="221"/>
      <c r="AL192" s="221"/>
    </row>
    <row r="193" spans="1:38" s="165" customFormat="1">
      <c r="A193" s="215"/>
      <c r="B193" s="220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  <c r="AD193" s="215"/>
      <c r="AE193" s="215"/>
      <c r="AF193" s="215"/>
      <c r="AG193" s="215"/>
      <c r="AH193" s="215"/>
      <c r="AI193" s="221"/>
      <c r="AJ193" s="221"/>
      <c r="AK193" s="221"/>
      <c r="AL193" s="221"/>
    </row>
    <row r="194" spans="1:38" s="165" customFormat="1">
      <c r="A194" s="215"/>
      <c r="B194" s="220"/>
      <c r="C194" s="215"/>
      <c r="D194" s="215"/>
      <c r="E194" s="215"/>
      <c r="F194" s="215"/>
      <c r="G194" s="215"/>
      <c r="H194" s="215"/>
      <c r="I194" s="215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  <c r="AD194" s="215"/>
      <c r="AE194" s="215"/>
      <c r="AF194" s="215"/>
      <c r="AG194" s="215"/>
      <c r="AH194" s="215"/>
      <c r="AI194" s="221"/>
      <c r="AJ194" s="221"/>
      <c r="AK194" s="221"/>
      <c r="AL194" s="221"/>
    </row>
    <row r="195" spans="1:38" s="165" customFormat="1">
      <c r="A195" s="215"/>
      <c r="B195" s="220"/>
      <c r="C195" s="215"/>
      <c r="D195" s="215"/>
      <c r="E195" s="215"/>
      <c r="F195" s="215"/>
      <c r="G195" s="215"/>
      <c r="H195" s="215"/>
      <c r="I195" s="215"/>
      <c r="J195" s="215"/>
      <c r="K195" s="215"/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  <c r="AD195" s="215"/>
      <c r="AE195" s="215"/>
      <c r="AF195" s="215"/>
      <c r="AG195" s="215"/>
      <c r="AH195" s="215"/>
      <c r="AI195" s="221"/>
      <c r="AJ195" s="221"/>
      <c r="AK195" s="221"/>
      <c r="AL195" s="221"/>
    </row>
    <row r="196" spans="1:38" s="165" customFormat="1">
      <c r="B196" s="228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  <c r="N196" s="229"/>
      <c r="O196" s="229"/>
      <c r="P196" s="229"/>
      <c r="Q196" s="229"/>
      <c r="R196" s="229"/>
      <c r="S196" s="229"/>
      <c r="T196" s="229"/>
      <c r="U196" s="229"/>
      <c r="V196" s="229"/>
      <c r="W196" s="229"/>
      <c r="X196" s="229"/>
      <c r="Y196" s="229"/>
      <c r="Z196" s="229"/>
      <c r="AA196" s="229"/>
      <c r="AB196" s="229"/>
      <c r="AC196" s="229"/>
      <c r="AD196" s="229"/>
      <c r="AE196" s="229"/>
      <c r="AF196" s="229"/>
      <c r="AG196" s="229"/>
      <c r="AH196" s="229"/>
    </row>
    <row r="197" spans="1:38" s="165" customFormat="1">
      <c r="A197" s="215"/>
      <c r="B197" s="220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  <c r="AD197" s="215"/>
      <c r="AE197" s="215"/>
      <c r="AF197" s="215"/>
      <c r="AG197" s="215"/>
      <c r="AH197" s="215"/>
      <c r="AI197" s="221"/>
      <c r="AJ197" s="221"/>
      <c r="AK197" s="221"/>
      <c r="AL197" s="221"/>
    </row>
    <row r="198" spans="1:38" s="165" customFormat="1">
      <c r="A198" s="215"/>
      <c r="B198" s="220"/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  <c r="AD198" s="215"/>
      <c r="AE198" s="215"/>
      <c r="AF198" s="215"/>
      <c r="AG198" s="215"/>
      <c r="AH198" s="215"/>
      <c r="AI198" s="221"/>
      <c r="AJ198" s="221"/>
      <c r="AK198" s="221"/>
      <c r="AL198" s="221"/>
    </row>
    <row r="199" spans="1:38" s="165" customFormat="1">
      <c r="A199" s="215"/>
      <c r="B199" s="220"/>
      <c r="C199" s="215"/>
      <c r="D199" s="215"/>
      <c r="E199" s="215"/>
      <c r="F199" s="215"/>
      <c r="G199" s="215"/>
      <c r="H199" s="215"/>
      <c r="I199" s="215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  <c r="AD199" s="215"/>
      <c r="AE199" s="215"/>
      <c r="AF199" s="215"/>
      <c r="AG199" s="215"/>
      <c r="AH199" s="215"/>
      <c r="AI199" s="221"/>
      <c r="AJ199" s="221"/>
      <c r="AK199" s="221"/>
      <c r="AL199" s="221"/>
    </row>
    <row r="200" spans="1:38" s="165" customFormat="1">
      <c r="A200" s="215"/>
      <c r="B200" s="220"/>
      <c r="C200" s="21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  <c r="AD200" s="215"/>
      <c r="AE200" s="215"/>
      <c r="AF200" s="215"/>
      <c r="AG200" s="215"/>
      <c r="AH200" s="215"/>
      <c r="AI200" s="221"/>
      <c r="AJ200" s="221"/>
      <c r="AK200" s="221"/>
      <c r="AL200" s="221"/>
    </row>
    <row r="201" spans="1:38" s="165" customFormat="1">
      <c r="A201" s="215"/>
      <c r="B201" s="220"/>
      <c r="C201" s="215"/>
      <c r="D201" s="215"/>
      <c r="E201" s="215"/>
      <c r="F201" s="215"/>
      <c r="G201" s="215"/>
      <c r="H201" s="215"/>
      <c r="I201" s="215"/>
      <c r="J201" s="215"/>
      <c r="K201" s="215"/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  <c r="AD201" s="215"/>
      <c r="AE201" s="215"/>
      <c r="AF201" s="215"/>
      <c r="AG201" s="215"/>
      <c r="AH201" s="215"/>
      <c r="AI201" s="221"/>
      <c r="AJ201" s="221"/>
      <c r="AK201" s="221"/>
      <c r="AL201" s="221"/>
    </row>
    <row r="202" spans="1:38" s="165" customFormat="1">
      <c r="A202" s="215"/>
      <c r="B202" s="220"/>
      <c r="C202" s="215"/>
      <c r="D202" s="215"/>
      <c r="E202" s="215"/>
      <c r="F202" s="215"/>
      <c r="G202" s="215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21"/>
      <c r="AJ202" s="221"/>
      <c r="AK202" s="221"/>
      <c r="AL202" s="221"/>
    </row>
    <row r="203" spans="1:38" s="165" customFormat="1">
      <c r="A203" s="215"/>
      <c r="B203" s="220"/>
      <c r="C203" s="215"/>
      <c r="D203" s="215"/>
      <c r="E203" s="215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21"/>
      <c r="AJ203" s="221"/>
      <c r="AK203" s="221"/>
      <c r="AL203" s="221"/>
    </row>
    <row r="204" spans="1:38" s="165" customFormat="1">
      <c r="A204" s="215"/>
      <c r="B204" s="220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21"/>
      <c r="AJ204" s="221"/>
      <c r="AK204" s="221"/>
      <c r="AL204" s="221"/>
    </row>
    <row r="205" spans="1:38" s="165" customFormat="1">
      <c r="A205" s="215"/>
      <c r="B205" s="220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21"/>
      <c r="AJ205" s="221"/>
      <c r="AK205" s="221"/>
      <c r="AL205" s="221"/>
    </row>
    <row r="206" spans="1:38" s="165" customFormat="1">
      <c r="B206" s="228"/>
      <c r="C206" s="229"/>
      <c r="D206" s="229"/>
      <c r="E206" s="229"/>
      <c r="F206" s="229"/>
      <c r="G206" s="229"/>
      <c r="H206" s="229"/>
      <c r="I206" s="229"/>
      <c r="J206" s="229"/>
      <c r="K206" s="229"/>
      <c r="L206" s="229"/>
      <c r="M206" s="229"/>
      <c r="N206" s="229"/>
      <c r="O206" s="229"/>
      <c r="P206" s="229"/>
      <c r="Q206" s="229"/>
      <c r="R206" s="229"/>
      <c r="S206" s="229"/>
      <c r="T206" s="229"/>
      <c r="U206" s="229"/>
      <c r="V206" s="229"/>
      <c r="W206" s="229"/>
      <c r="X206" s="229"/>
      <c r="Y206" s="229"/>
      <c r="Z206" s="229"/>
      <c r="AA206" s="229"/>
      <c r="AB206" s="229"/>
      <c r="AC206" s="229"/>
      <c r="AD206" s="229"/>
      <c r="AE206" s="229"/>
      <c r="AF206" s="229"/>
      <c r="AG206" s="229"/>
      <c r="AH206" s="229"/>
    </row>
    <row r="207" spans="1:38" s="165" customFormat="1">
      <c r="A207" s="215"/>
      <c r="B207" s="220"/>
      <c r="C207" s="21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  <c r="AD207" s="215"/>
      <c r="AE207" s="215"/>
      <c r="AF207" s="215"/>
      <c r="AG207" s="215"/>
      <c r="AH207" s="215"/>
      <c r="AI207" s="221"/>
      <c r="AJ207" s="221"/>
      <c r="AK207" s="221"/>
      <c r="AL207" s="221"/>
    </row>
    <row r="208" spans="1:38" s="165" customFormat="1">
      <c r="A208" s="215"/>
      <c r="B208" s="220"/>
      <c r="C208" s="215"/>
      <c r="D208" s="215"/>
      <c r="E208" s="215"/>
      <c r="F208" s="215"/>
      <c r="G208" s="215"/>
      <c r="H208" s="215"/>
      <c r="I208" s="215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21"/>
      <c r="AJ208" s="221"/>
      <c r="AK208" s="221"/>
      <c r="AL208" s="221"/>
    </row>
    <row r="209" spans="1:38" s="165" customFormat="1">
      <c r="A209" s="215"/>
      <c r="B209" s="220"/>
      <c r="C209" s="215"/>
      <c r="D209" s="215"/>
      <c r="E209" s="215"/>
      <c r="F209" s="215"/>
      <c r="G209" s="215"/>
      <c r="H209" s="215"/>
      <c r="I209" s="215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21"/>
      <c r="AJ209" s="221"/>
      <c r="AK209" s="221"/>
      <c r="AL209" s="221"/>
    </row>
    <row r="210" spans="1:38" s="165" customFormat="1">
      <c r="A210" s="215"/>
      <c r="B210" s="220"/>
      <c r="C210" s="21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21"/>
      <c r="AJ210" s="221"/>
      <c r="AK210" s="221"/>
      <c r="AL210" s="221"/>
    </row>
    <row r="211" spans="1:38" s="165" customFormat="1">
      <c r="A211" s="215"/>
      <c r="B211" s="220"/>
      <c r="C211" s="21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21"/>
      <c r="AJ211" s="221"/>
      <c r="AK211" s="221"/>
      <c r="AL211" s="221"/>
    </row>
    <row r="212" spans="1:38" s="165" customFormat="1">
      <c r="A212" s="215"/>
      <c r="B212" s="220"/>
      <c r="C212" s="215"/>
      <c r="D212" s="215"/>
      <c r="E212" s="215"/>
      <c r="F212" s="215"/>
      <c r="G212" s="215"/>
      <c r="H212" s="215"/>
      <c r="I212" s="215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21"/>
      <c r="AJ212" s="221"/>
      <c r="AK212" s="221"/>
      <c r="AL212" s="221"/>
    </row>
    <row r="213" spans="1:38" s="165" customFormat="1">
      <c r="A213" s="215"/>
      <c r="B213" s="220"/>
      <c r="C213" s="215"/>
      <c r="D213" s="215"/>
      <c r="E213" s="215"/>
      <c r="F213" s="215"/>
      <c r="G213" s="215"/>
      <c r="H213" s="215"/>
      <c r="I213" s="215"/>
      <c r="J213" s="215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  <c r="AD213" s="215"/>
      <c r="AE213" s="215"/>
      <c r="AF213" s="215"/>
      <c r="AG213" s="215"/>
      <c r="AH213" s="215"/>
      <c r="AI213" s="221"/>
      <c r="AJ213" s="221"/>
      <c r="AK213" s="221"/>
      <c r="AL213" s="221"/>
    </row>
    <row r="214" spans="1:38" s="165" customFormat="1">
      <c r="A214" s="215"/>
      <c r="B214" s="220"/>
      <c r="C214" s="21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21"/>
      <c r="AJ214" s="221"/>
      <c r="AK214" s="221"/>
      <c r="AL214" s="221"/>
    </row>
    <row r="215" spans="1:38" s="165" customFormat="1">
      <c r="A215" s="215"/>
      <c r="B215" s="220"/>
      <c r="C215" s="215"/>
      <c r="D215" s="215"/>
      <c r="E215" s="215"/>
      <c r="F215" s="215"/>
      <c r="G215" s="215"/>
      <c r="H215" s="215"/>
      <c r="I215" s="215"/>
      <c r="J215" s="215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21"/>
      <c r="AJ215" s="221"/>
      <c r="AK215" s="221"/>
      <c r="AL215" s="221"/>
    </row>
    <row r="216" spans="1:38" s="165" customFormat="1">
      <c r="A216" s="215"/>
      <c r="B216" s="220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  <c r="AD216" s="215"/>
      <c r="AE216" s="215"/>
      <c r="AF216" s="215"/>
      <c r="AG216" s="215"/>
      <c r="AH216" s="215"/>
      <c r="AI216" s="221"/>
      <c r="AJ216" s="221"/>
      <c r="AK216" s="221"/>
      <c r="AL216" s="221"/>
    </row>
    <row r="217" spans="1:38" s="165" customFormat="1">
      <c r="A217" s="215"/>
      <c r="B217" s="220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  <c r="AC217" s="215"/>
      <c r="AD217" s="215"/>
      <c r="AE217" s="215"/>
      <c r="AF217" s="215"/>
      <c r="AG217" s="215"/>
      <c r="AH217" s="215"/>
      <c r="AI217" s="221"/>
      <c r="AJ217" s="221"/>
      <c r="AK217" s="221"/>
      <c r="AL217" s="221"/>
    </row>
    <row r="218" spans="1:38" s="165" customFormat="1">
      <c r="A218" s="215"/>
      <c r="B218" s="220"/>
      <c r="C218" s="21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  <c r="AD218" s="215"/>
      <c r="AE218" s="215"/>
      <c r="AF218" s="215"/>
      <c r="AG218" s="215"/>
      <c r="AH218" s="215"/>
      <c r="AI218" s="221"/>
      <c r="AJ218" s="221"/>
      <c r="AK218" s="221"/>
      <c r="AL218" s="221"/>
    </row>
    <row r="219" spans="1:38" s="165" customFormat="1">
      <c r="A219" s="215"/>
      <c r="B219" s="220"/>
      <c r="C219" s="215"/>
      <c r="D219" s="215"/>
      <c r="E219" s="215"/>
      <c r="F219" s="215"/>
      <c r="G219" s="215"/>
      <c r="H219" s="215"/>
      <c r="I219" s="215"/>
      <c r="J219" s="215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  <c r="AD219" s="215"/>
      <c r="AE219" s="215"/>
      <c r="AF219" s="215"/>
      <c r="AG219" s="215"/>
      <c r="AH219" s="215"/>
      <c r="AI219" s="221"/>
      <c r="AJ219" s="221"/>
      <c r="AK219" s="221"/>
      <c r="AL219" s="221"/>
    </row>
    <row r="220" spans="1:38" s="165" customFormat="1">
      <c r="A220" s="215"/>
      <c r="B220" s="220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  <c r="AD220" s="215"/>
      <c r="AE220" s="215"/>
      <c r="AF220" s="215"/>
      <c r="AG220" s="215"/>
      <c r="AH220" s="215"/>
      <c r="AI220" s="221"/>
      <c r="AJ220" s="221"/>
      <c r="AK220" s="221"/>
      <c r="AL220" s="221"/>
    </row>
    <row r="221" spans="1:38" s="165" customFormat="1">
      <c r="A221" s="215"/>
      <c r="B221" s="220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  <c r="AD221" s="215"/>
      <c r="AE221" s="215"/>
      <c r="AF221" s="215"/>
      <c r="AG221" s="215"/>
      <c r="AH221" s="215"/>
      <c r="AI221" s="221"/>
      <c r="AJ221" s="221"/>
      <c r="AK221" s="221"/>
      <c r="AL221" s="221"/>
    </row>
    <row r="222" spans="1:38" s="165" customFormat="1">
      <c r="A222" s="215"/>
      <c r="B222" s="220"/>
      <c r="C222" s="21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215"/>
      <c r="AH222" s="215"/>
      <c r="AI222" s="221"/>
      <c r="AJ222" s="221"/>
      <c r="AK222" s="221"/>
      <c r="AL222" s="221"/>
    </row>
    <row r="223" spans="1:38" s="165" customFormat="1">
      <c r="A223" s="215"/>
      <c r="B223" s="209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15"/>
      <c r="AE223" s="215"/>
      <c r="AF223" s="215"/>
      <c r="AG223" s="215"/>
      <c r="AH223" s="215"/>
      <c r="AI223" s="221"/>
      <c r="AJ223" s="221"/>
      <c r="AK223" s="221"/>
      <c r="AL223" s="221"/>
    </row>
    <row r="224" spans="1:38" s="165" customFormat="1">
      <c r="A224" s="215"/>
      <c r="B224" s="220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  <c r="AD224" s="215"/>
      <c r="AE224" s="215"/>
      <c r="AF224" s="215"/>
      <c r="AG224" s="215"/>
      <c r="AH224" s="215"/>
      <c r="AI224" s="221"/>
      <c r="AJ224" s="221"/>
      <c r="AK224" s="221"/>
      <c r="AL224" s="221"/>
    </row>
    <row r="225" spans="1:38" s="165" customFormat="1">
      <c r="A225" s="215"/>
      <c r="B225" s="217"/>
      <c r="C225" s="21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  <c r="AD225" s="215"/>
      <c r="AE225" s="215"/>
      <c r="AF225" s="215"/>
      <c r="AG225" s="215"/>
      <c r="AH225" s="215"/>
      <c r="AI225" s="221"/>
      <c r="AJ225" s="221"/>
      <c r="AK225" s="221"/>
      <c r="AL225" s="221"/>
    </row>
    <row r="226" spans="1:38" s="165" customFormat="1">
      <c r="A226" s="208"/>
      <c r="B226" s="217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208"/>
      <c r="AA226" s="208"/>
      <c r="AB226" s="208"/>
      <c r="AC226" s="208"/>
      <c r="AD226" s="208"/>
      <c r="AE226" s="208"/>
      <c r="AF226" s="208"/>
      <c r="AG226" s="208"/>
      <c r="AH226" s="208"/>
      <c r="AI226" s="208"/>
      <c r="AJ226" s="208"/>
      <c r="AK226" s="208"/>
      <c r="AL226" s="208"/>
    </row>
    <row r="227" spans="1:38" s="165" customFormat="1">
      <c r="A227" s="231"/>
      <c r="B227" s="209"/>
      <c r="C227" s="231"/>
      <c r="D227" s="231"/>
      <c r="E227" s="231"/>
      <c r="F227" s="231"/>
      <c r="G227" s="231"/>
      <c r="H227" s="231"/>
      <c r="I227" s="231"/>
      <c r="J227" s="231"/>
      <c r="K227" s="231"/>
      <c r="L227" s="231"/>
      <c r="M227" s="231"/>
      <c r="N227" s="231"/>
      <c r="O227" s="231"/>
      <c r="P227" s="231"/>
      <c r="Q227" s="231"/>
      <c r="R227" s="231"/>
      <c r="S227" s="231"/>
      <c r="T227" s="231"/>
      <c r="U227" s="231"/>
      <c r="V227" s="231"/>
      <c r="W227" s="231"/>
      <c r="X227" s="231"/>
      <c r="Y227" s="231"/>
      <c r="Z227" s="231"/>
      <c r="AA227" s="231"/>
      <c r="AB227" s="231"/>
      <c r="AC227" s="231"/>
      <c r="AD227" s="231"/>
      <c r="AE227" s="231"/>
      <c r="AF227" s="231"/>
      <c r="AG227" s="231"/>
      <c r="AH227" s="231"/>
      <c r="AI227" s="231"/>
      <c r="AJ227" s="231"/>
      <c r="AK227" s="231"/>
      <c r="AL227" s="231"/>
    </row>
    <row r="228" spans="1:38" s="165" customFormat="1">
      <c r="A228" s="231"/>
      <c r="B228" s="233"/>
      <c r="C228" s="231"/>
      <c r="D228" s="231"/>
      <c r="E228" s="231"/>
      <c r="F228" s="231"/>
      <c r="G228" s="231"/>
      <c r="H228" s="231"/>
      <c r="I228" s="231"/>
      <c r="J228" s="231"/>
      <c r="K228" s="231"/>
      <c r="L228" s="231"/>
      <c r="M228" s="231"/>
      <c r="N228" s="231"/>
      <c r="O228" s="231"/>
      <c r="P228" s="231"/>
      <c r="Q228" s="231"/>
      <c r="R228" s="231"/>
      <c r="S228" s="231"/>
      <c r="T228" s="231"/>
      <c r="U228" s="231"/>
      <c r="V228" s="231"/>
      <c r="W228" s="231"/>
      <c r="X228" s="231"/>
      <c r="Y228" s="231"/>
      <c r="Z228" s="231"/>
      <c r="AA228" s="231"/>
      <c r="AB228" s="231"/>
      <c r="AC228" s="231"/>
      <c r="AD228" s="231"/>
      <c r="AE228" s="231"/>
      <c r="AF228" s="231"/>
      <c r="AG228" s="231"/>
      <c r="AH228" s="231"/>
      <c r="AI228" s="231"/>
      <c r="AJ228" s="231"/>
      <c r="AK228" s="231"/>
      <c r="AL228" s="231"/>
    </row>
    <row r="229" spans="1:38" s="165" customFormat="1">
      <c r="A229" s="231"/>
      <c r="B229" s="233"/>
      <c r="C229" s="231"/>
      <c r="D229" s="231"/>
      <c r="E229" s="231"/>
      <c r="F229" s="231"/>
      <c r="G229" s="231"/>
      <c r="H229" s="231"/>
      <c r="I229" s="231"/>
      <c r="J229" s="231"/>
      <c r="K229" s="231"/>
      <c r="L229" s="231"/>
      <c r="M229" s="231"/>
      <c r="N229" s="231"/>
      <c r="O229" s="231"/>
      <c r="P229" s="231"/>
      <c r="Q229" s="231"/>
      <c r="R229" s="231"/>
      <c r="S229" s="231"/>
      <c r="T229" s="231"/>
      <c r="U229" s="231"/>
      <c r="V229" s="231"/>
      <c r="W229" s="231"/>
      <c r="X229" s="231"/>
      <c r="Y229" s="231"/>
      <c r="Z229" s="231"/>
      <c r="AA229" s="231"/>
      <c r="AB229" s="231"/>
      <c r="AC229" s="231"/>
      <c r="AD229" s="231"/>
      <c r="AE229" s="231"/>
      <c r="AF229" s="231"/>
      <c r="AG229" s="231"/>
      <c r="AH229" s="231"/>
      <c r="AI229" s="231"/>
      <c r="AJ229" s="231"/>
      <c r="AK229" s="231"/>
      <c r="AL229" s="231"/>
    </row>
    <row r="230" spans="1:38" s="165" customFormat="1">
      <c r="A230" s="231"/>
      <c r="B230" s="233"/>
      <c r="C230" s="231"/>
      <c r="D230" s="231"/>
      <c r="E230" s="231"/>
      <c r="F230" s="231"/>
      <c r="G230" s="231"/>
      <c r="H230" s="231"/>
      <c r="I230" s="231"/>
      <c r="J230" s="231"/>
      <c r="K230" s="231"/>
      <c r="L230" s="231"/>
      <c r="M230" s="231"/>
      <c r="N230" s="231"/>
      <c r="O230" s="231"/>
      <c r="P230" s="231"/>
      <c r="Q230" s="231"/>
      <c r="R230" s="231"/>
      <c r="S230" s="231"/>
      <c r="T230" s="231"/>
      <c r="U230" s="231"/>
      <c r="V230" s="231"/>
      <c r="W230" s="231"/>
      <c r="X230" s="231"/>
      <c r="Y230" s="231"/>
      <c r="Z230" s="231"/>
      <c r="AA230" s="231"/>
      <c r="AB230" s="231"/>
      <c r="AC230" s="231"/>
      <c r="AD230" s="231"/>
      <c r="AE230" s="231"/>
      <c r="AF230" s="231"/>
      <c r="AG230" s="231"/>
      <c r="AH230" s="231"/>
      <c r="AI230" s="231"/>
      <c r="AJ230" s="231"/>
      <c r="AK230" s="231"/>
      <c r="AL230" s="231"/>
    </row>
    <row r="231" spans="1:38" s="165" customFormat="1">
      <c r="A231" s="231"/>
      <c r="B231" s="233"/>
      <c r="C231" s="231"/>
      <c r="D231" s="231"/>
      <c r="E231" s="231"/>
      <c r="F231" s="231"/>
      <c r="G231" s="231"/>
      <c r="H231" s="231"/>
      <c r="I231" s="231"/>
      <c r="J231" s="231"/>
      <c r="K231" s="231"/>
      <c r="L231" s="231"/>
      <c r="M231" s="231"/>
      <c r="N231" s="231"/>
      <c r="O231" s="231"/>
      <c r="P231" s="231"/>
      <c r="Q231" s="231"/>
      <c r="R231" s="231"/>
      <c r="S231" s="231"/>
      <c r="T231" s="231"/>
      <c r="U231" s="231"/>
      <c r="V231" s="231"/>
      <c r="W231" s="231"/>
      <c r="X231" s="231"/>
      <c r="Y231" s="231"/>
      <c r="Z231" s="231"/>
      <c r="AA231" s="231"/>
      <c r="AB231" s="231"/>
      <c r="AC231" s="231"/>
      <c r="AD231" s="231"/>
      <c r="AE231" s="231"/>
      <c r="AF231" s="231"/>
      <c r="AG231" s="231"/>
      <c r="AH231" s="231"/>
      <c r="AI231" s="231"/>
      <c r="AJ231" s="231"/>
      <c r="AK231" s="231"/>
      <c r="AL231" s="231"/>
    </row>
    <row r="232" spans="1:38" s="165" customFormat="1">
      <c r="A232" s="231"/>
      <c r="B232" s="233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231"/>
      <c r="Y232" s="231"/>
      <c r="Z232" s="231"/>
      <c r="AA232" s="231"/>
      <c r="AB232" s="231"/>
      <c r="AC232" s="231"/>
      <c r="AD232" s="231"/>
      <c r="AE232" s="231"/>
      <c r="AF232" s="231"/>
      <c r="AG232" s="231"/>
      <c r="AH232" s="231"/>
      <c r="AI232" s="231"/>
      <c r="AJ232" s="231"/>
      <c r="AK232" s="231"/>
      <c r="AL232" s="231"/>
    </row>
    <row r="233" spans="1:38" s="165" customFormat="1">
      <c r="A233" s="231"/>
      <c r="B233" s="233"/>
      <c r="C233" s="231"/>
      <c r="D233" s="231"/>
      <c r="E233" s="231"/>
      <c r="F233" s="231"/>
      <c r="G233" s="231"/>
      <c r="H233" s="231"/>
      <c r="I233" s="231"/>
      <c r="J233" s="231"/>
      <c r="K233" s="231"/>
      <c r="L233" s="231"/>
      <c r="M233" s="231"/>
      <c r="N233" s="231"/>
      <c r="O233" s="231"/>
      <c r="P233" s="231"/>
      <c r="Q233" s="231"/>
      <c r="R233" s="231"/>
      <c r="S233" s="231"/>
      <c r="T233" s="231"/>
      <c r="U233" s="231"/>
      <c r="V233" s="231"/>
      <c r="W233" s="231"/>
      <c r="X233" s="231"/>
      <c r="Y233" s="231"/>
      <c r="Z233" s="231"/>
      <c r="AA233" s="231"/>
      <c r="AB233" s="231"/>
      <c r="AC233" s="231"/>
      <c r="AD233" s="231"/>
      <c r="AE233" s="231"/>
      <c r="AF233" s="231"/>
      <c r="AG233" s="231"/>
      <c r="AH233" s="231"/>
      <c r="AI233" s="231"/>
      <c r="AJ233" s="231"/>
      <c r="AK233" s="231"/>
      <c r="AL233" s="231"/>
    </row>
    <row r="234" spans="1:38" s="165" customFormat="1">
      <c r="A234" s="231"/>
      <c r="B234" s="233"/>
      <c r="C234" s="231"/>
      <c r="D234" s="231"/>
      <c r="E234" s="231"/>
      <c r="F234" s="231"/>
      <c r="G234" s="231"/>
      <c r="H234" s="231"/>
      <c r="I234" s="231"/>
      <c r="J234" s="231"/>
      <c r="K234" s="231"/>
      <c r="L234" s="231"/>
      <c r="M234" s="231"/>
      <c r="N234" s="231"/>
      <c r="O234" s="231"/>
      <c r="P234" s="231"/>
      <c r="Q234" s="231"/>
      <c r="R234" s="231"/>
      <c r="S234" s="231"/>
      <c r="T234" s="231"/>
      <c r="U234" s="231"/>
      <c r="V234" s="231"/>
      <c r="W234" s="231"/>
      <c r="X234" s="231"/>
      <c r="Y234" s="231"/>
      <c r="Z234" s="231"/>
      <c r="AA234" s="231"/>
      <c r="AB234" s="231"/>
      <c r="AC234" s="231"/>
      <c r="AD234" s="231"/>
      <c r="AE234" s="231"/>
      <c r="AF234" s="231"/>
      <c r="AG234" s="231"/>
      <c r="AH234" s="231"/>
      <c r="AI234" s="231"/>
      <c r="AJ234" s="231"/>
      <c r="AK234" s="231"/>
      <c r="AL234" s="231"/>
    </row>
    <row r="235" spans="1:38" s="165" customFormat="1">
      <c r="A235" s="231"/>
      <c r="B235" s="233"/>
      <c r="C235" s="231"/>
      <c r="D235" s="231"/>
      <c r="E235" s="231"/>
      <c r="F235" s="231"/>
      <c r="G235" s="231"/>
      <c r="H235" s="231"/>
      <c r="I235" s="231"/>
      <c r="J235" s="231"/>
      <c r="K235" s="231"/>
      <c r="L235" s="231"/>
      <c r="M235" s="231"/>
      <c r="N235" s="231"/>
      <c r="O235" s="231"/>
      <c r="P235" s="231"/>
      <c r="Q235" s="231"/>
      <c r="R235" s="231"/>
      <c r="S235" s="231"/>
      <c r="T235" s="231"/>
      <c r="U235" s="231"/>
      <c r="V235" s="231"/>
      <c r="W235" s="231"/>
      <c r="X235" s="231"/>
      <c r="Y235" s="231"/>
      <c r="Z235" s="231"/>
      <c r="AA235" s="231"/>
      <c r="AB235" s="231"/>
      <c r="AC235" s="231"/>
      <c r="AD235" s="231"/>
      <c r="AE235" s="231"/>
      <c r="AF235" s="231"/>
      <c r="AG235" s="231"/>
      <c r="AH235" s="231"/>
      <c r="AI235" s="231"/>
      <c r="AJ235" s="231"/>
      <c r="AK235" s="231"/>
      <c r="AL235" s="231"/>
    </row>
    <row r="236" spans="1:38" s="165" customFormat="1">
      <c r="A236" s="231"/>
      <c r="B236" s="233"/>
      <c r="C236" s="231"/>
      <c r="D236" s="231"/>
      <c r="E236" s="231"/>
      <c r="F236" s="231"/>
      <c r="G236" s="231"/>
      <c r="H236" s="231"/>
      <c r="I236" s="231"/>
      <c r="J236" s="231"/>
      <c r="K236" s="231"/>
      <c r="L236" s="231"/>
      <c r="M236" s="231"/>
      <c r="N236" s="231"/>
      <c r="O236" s="231"/>
      <c r="P236" s="231"/>
      <c r="Q236" s="231"/>
      <c r="R236" s="231"/>
      <c r="S236" s="231"/>
      <c r="T236" s="231"/>
      <c r="U236" s="231"/>
      <c r="V236" s="231"/>
      <c r="W236" s="231"/>
      <c r="X236" s="231"/>
      <c r="Y236" s="231"/>
      <c r="Z236" s="231"/>
      <c r="AA236" s="231"/>
      <c r="AB236" s="231"/>
      <c r="AC236" s="231"/>
      <c r="AD236" s="231"/>
      <c r="AE236" s="231"/>
      <c r="AF236" s="231"/>
      <c r="AG236" s="231"/>
      <c r="AH236" s="231"/>
      <c r="AI236" s="231"/>
      <c r="AJ236" s="231"/>
      <c r="AK236" s="231"/>
      <c r="AL236" s="231"/>
    </row>
    <row r="237" spans="1:38" s="165" customFormat="1">
      <c r="A237" s="231"/>
      <c r="B237" s="233"/>
      <c r="C237" s="231"/>
      <c r="D237" s="231"/>
      <c r="E237" s="231"/>
      <c r="F237" s="231"/>
      <c r="G237" s="231"/>
      <c r="H237" s="231"/>
      <c r="I237" s="231"/>
      <c r="J237" s="231"/>
      <c r="K237" s="231"/>
      <c r="L237" s="231"/>
      <c r="M237" s="231"/>
      <c r="N237" s="231"/>
      <c r="O237" s="231"/>
      <c r="P237" s="231"/>
      <c r="Q237" s="231"/>
      <c r="R237" s="231"/>
      <c r="S237" s="231"/>
      <c r="T237" s="231"/>
      <c r="U237" s="231"/>
      <c r="V237" s="231"/>
      <c r="W237" s="231"/>
      <c r="X237" s="231"/>
      <c r="Y237" s="231"/>
      <c r="Z237" s="231"/>
      <c r="AA237" s="231"/>
      <c r="AB237" s="231"/>
      <c r="AC237" s="231"/>
      <c r="AD237" s="231"/>
      <c r="AE237" s="231"/>
      <c r="AF237" s="231"/>
      <c r="AG237" s="231"/>
      <c r="AH237" s="231"/>
      <c r="AI237" s="231"/>
      <c r="AJ237" s="231"/>
      <c r="AK237" s="231"/>
      <c r="AL237" s="231"/>
    </row>
  </sheetData>
  <autoFilter ref="A9:AL64"/>
  <mergeCells count="5">
    <mergeCell ref="A4:A8"/>
    <mergeCell ref="B4:B8"/>
    <mergeCell ref="C4:C6"/>
    <mergeCell ref="E4:E6"/>
    <mergeCell ref="D5:D8"/>
  </mergeCells>
  <conditionalFormatting sqref="B11:B35">
    <cfRule type="duplicateValues" dxfId="1" priority="2"/>
  </conditionalFormatting>
  <conditionalFormatting sqref="B38:B62">
    <cfRule type="duplicateValues" dxfId="0" priority="1"/>
  </conditionalFormatting>
  <printOptions horizontalCentered="1"/>
  <pageMargins left="0.25" right="0.25" top="0.5" bottom="0.25" header="0.3" footer="0.3"/>
  <pageSetup paperSize="8" scale="30" fitToHeight="0" orientation="landscape" r:id="rId1"/>
  <headerFooter>
    <oddFooter>&amp;R&amp;"-,Bold"&amp;14Page &amp;P of &amp;N</oddFooter>
  </headerFooter>
  <rowBreaks count="1" manualBreakCount="1">
    <brk id="64" max="15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R223"/>
  <sheetViews>
    <sheetView view="pageBreakPreview" zoomScale="40" zoomScaleNormal="40" zoomScaleSheetLayoutView="40" workbookViewId="0">
      <pane xSplit="3" ySplit="7" topLeftCell="Y8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9.109375" defaultRowHeight="15"/>
  <cols>
    <col min="1" max="1" width="12.33203125" style="231" bestFit="1" customWidth="1"/>
    <col min="2" max="2" width="58.33203125" style="233" customWidth="1"/>
    <col min="3" max="3" width="29.109375" style="231" hidden="1" customWidth="1"/>
    <col min="4" max="4" width="26.33203125" style="231" customWidth="1"/>
    <col min="5" max="13" width="12.88671875" style="231" customWidth="1"/>
    <col min="14" max="14" width="14" style="231" customWidth="1"/>
    <col min="15" max="31" width="12.88671875" style="231" customWidth="1"/>
    <col min="32" max="32" width="13.6640625" style="231" customWidth="1"/>
    <col min="33" max="35" width="12.88671875" style="231" customWidth="1"/>
    <col min="36" max="36" width="12.44140625" style="231" customWidth="1"/>
    <col min="37" max="38" width="12.88671875" style="231" customWidth="1"/>
    <col min="39" max="39" width="14.109375" style="231" customWidth="1"/>
    <col min="40" max="40" width="13.88671875" style="231" customWidth="1"/>
    <col min="41" max="41" width="14.33203125" style="231" customWidth="1"/>
    <col min="42" max="42" width="13.5546875" style="231" customWidth="1"/>
    <col min="43" max="43" width="15.88671875" style="232" customWidth="1"/>
    <col min="44" max="44" width="10.109375" style="213" bestFit="1" customWidth="1"/>
    <col min="45" max="16384" width="9.109375" style="214"/>
  </cols>
  <sheetData>
    <row r="1" spans="1:44" s="165" customFormat="1" ht="6" customHeight="1">
      <c r="A1" s="721"/>
      <c r="B1" s="721"/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  <c r="P1" s="721"/>
      <c r="Q1" s="721"/>
      <c r="R1" s="721"/>
      <c r="S1" s="721"/>
      <c r="T1" s="721"/>
      <c r="U1" s="721"/>
      <c r="V1" s="721"/>
      <c r="W1" s="721"/>
      <c r="X1" s="721"/>
      <c r="Y1" s="721"/>
      <c r="Z1" s="721"/>
      <c r="AA1" s="721"/>
      <c r="AB1" s="721"/>
      <c r="AC1" s="721"/>
      <c r="AD1" s="721"/>
      <c r="AE1" s="721"/>
      <c r="AF1" s="721"/>
      <c r="AG1" s="721"/>
      <c r="AH1" s="721"/>
      <c r="AI1" s="721"/>
      <c r="AJ1" s="721"/>
      <c r="AK1" s="721"/>
      <c r="AL1" s="721"/>
      <c r="AM1" s="721"/>
      <c r="AN1" s="721"/>
      <c r="AO1" s="721"/>
      <c r="AP1" s="721"/>
      <c r="AQ1" s="163"/>
      <c r="AR1" s="164"/>
    </row>
    <row r="2" spans="1:44" s="165" customFormat="1" ht="51" customHeight="1">
      <c r="A2" s="722" t="s">
        <v>240</v>
      </c>
      <c r="B2" s="722"/>
      <c r="C2" s="722"/>
      <c r="D2" s="722"/>
      <c r="E2" s="722"/>
      <c r="F2" s="722"/>
      <c r="G2" s="722"/>
      <c r="H2" s="722"/>
      <c r="I2" s="722"/>
      <c r="J2" s="722"/>
      <c r="K2" s="722"/>
      <c r="L2" s="722"/>
      <c r="M2" s="722"/>
      <c r="N2" s="722"/>
      <c r="O2" s="722"/>
      <c r="P2" s="722"/>
      <c r="Q2" s="722"/>
      <c r="R2" s="722"/>
      <c r="S2" s="722"/>
      <c r="T2" s="722"/>
      <c r="U2" s="722"/>
      <c r="V2" s="722"/>
      <c r="W2" s="722"/>
      <c r="X2" s="722"/>
      <c r="Y2" s="722"/>
      <c r="Z2" s="722"/>
      <c r="AA2" s="722"/>
      <c r="AB2" s="722"/>
      <c r="AC2" s="722"/>
      <c r="AD2" s="722"/>
      <c r="AE2" s="722"/>
      <c r="AF2" s="722"/>
      <c r="AG2" s="722"/>
      <c r="AH2" s="722"/>
      <c r="AI2" s="722"/>
      <c r="AJ2" s="722"/>
      <c r="AK2" s="722"/>
      <c r="AL2" s="722"/>
      <c r="AM2" s="722"/>
      <c r="AN2" s="722"/>
      <c r="AO2" s="722"/>
      <c r="AP2" s="722"/>
      <c r="AQ2" s="166"/>
      <c r="AR2" s="164"/>
    </row>
    <row r="3" spans="1:44" s="165" customFormat="1" ht="66" customHeight="1">
      <c r="A3" s="723" t="s">
        <v>331</v>
      </c>
      <c r="B3" s="723"/>
      <c r="C3" s="723"/>
      <c r="D3" s="723"/>
      <c r="E3" s="723"/>
      <c r="F3" s="723"/>
      <c r="G3" s="723"/>
      <c r="H3" s="723"/>
      <c r="I3" s="723"/>
      <c r="J3" s="723"/>
      <c r="K3" s="723"/>
      <c r="L3" s="723"/>
      <c r="M3" s="723"/>
      <c r="N3" s="723"/>
      <c r="O3" s="723"/>
      <c r="P3" s="723"/>
      <c r="Q3" s="723"/>
      <c r="R3" s="723"/>
      <c r="S3" s="723"/>
      <c r="T3" s="723"/>
      <c r="U3" s="723"/>
      <c r="V3" s="723"/>
      <c r="W3" s="723"/>
      <c r="X3" s="723"/>
      <c r="Y3" s="723"/>
      <c r="Z3" s="723"/>
      <c r="AA3" s="723"/>
      <c r="AB3" s="723"/>
      <c r="AC3" s="723"/>
      <c r="AD3" s="723"/>
      <c r="AE3" s="723"/>
      <c r="AF3" s="723"/>
      <c r="AG3" s="723"/>
      <c r="AH3" s="723"/>
      <c r="AI3" s="723"/>
      <c r="AJ3" s="723"/>
      <c r="AK3" s="723"/>
      <c r="AL3" s="723"/>
      <c r="AM3" s="723"/>
      <c r="AN3" s="723"/>
      <c r="AO3" s="723"/>
      <c r="AP3" s="723"/>
      <c r="AQ3" s="167"/>
      <c r="AR3" s="164"/>
    </row>
    <row r="4" spans="1:44" s="170" customFormat="1" ht="35.25" customHeight="1">
      <c r="A4" s="724" t="s">
        <v>12</v>
      </c>
      <c r="B4" s="724" t="s">
        <v>141</v>
      </c>
      <c r="C4" s="724" t="s">
        <v>13</v>
      </c>
      <c r="D4" s="168" t="s">
        <v>142</v>
      </c>
      <c r="E4" s="719">
        <f>88732986</f>
        <v>88732986</v>
      </c>
      <c r="F4" s="720"/>
      <c r="G4" s="719">
        <v>94780044</v>
      </c>
      <c r="H4" s="720"/>
      <c r="I4" s="719">
        <v>55772339</v>
      </c>
      <c r="J4" s="720"/>
      <c r="K4" s="719">
        <v>99451165</v>
      </c>
      <c r="L4" s="720"/>
      <c r="M4" s="719">
        <f>108625968</f>
        <v>108625968</v>
      </c>
      <c r="N4" s="720"/>
      <c r="O4" s="719">
        <v>39572349</v>
      </c>
      <c r="P4" s="720"/>
      <c r="Q4" s="719">
        <f>42673113+26283669</f>
        <v>68956782</v>
      </c>
      <c r="R4" s="720"/>
      <c r="S4" s="719">
        <f>27493384/4</f>
        <v>6873346</v>
      </c>
      <c r="T4" s="720"/>
      <c r="U4" s="719">
        <f>27493384/4</f>
        <v>6873346</v>
      </c>
      <c r="V4" s="720"/>
      <c r="W4" s="719">
        <f>27493384/4</f>
        <v>6873346</v>
      </c>
      <c r="X4" s="720"/>
      <c r="Y4" s="719">
        <f>27493384/4</f>
        <v>6873346</v>
      </c>
      <c r="Z4" s="720"/>
      <c r="AA4" s="719">
        <v>22764543</v>
      </c>
      <c r="AB4" s="720"/>
      <c r="AC4" s="719">
        <v>76807934</v>
      </c>
      <c r="AD4" s="720"/>
      <c r="AE4" s="719">
        <v>121421493</v>
      </c>
      <c r="AF4" s="720"/>
      <c r="AG4" s="719">
        <v>36753605</v>
      </c>
      <c r="AH4" s="720"/>
      <c r="AI4" s="719"/>
      <c r="AJ4" s="720"/>
      <c r="AK4" s="719"/>
      <c r="AL4" s="720"/>
      <c r="AM4" s="727"/>
      <c r="AN4" s="728"/>
      <c r="AO4" s="727"/>
      <c r="AP4" s="728"/>
      <c r="AQ4" s="169"/>
      <c r="AR4" s="164"/>
    </row>
    <row r="5" spans="1:44" s="170" customFormat="1" ht="72" customHeight="1">
      <c r="A5" s="725"/>
      <c r="B5" s="725"/>
      <c r="C5" s="725"/>
      <c r="D5" s="171" t="s">
        <v>143</v>
      </c>
      <c r="E5" s="719">
        <v>16815</v>
      </c>
      <c r="F5" s="720"/>
      <c r="G5" s="719">
        <v>27904</v>
      </c>
      <c r="H5" s="720"/>
      <c r="I5" s="719">
        <v>7878</v>
      </c>
      <c r="J5" s="720"/>
      <c r="K5" s="719">
        <v>0</v>
      </c>
      <c r="L5" s="720"/>
      <c r="M5" s="719">
        <v>0</v>
      </c>
      <c r="N5" s="720"/>
      <c r="O5" s="719">
        <v>0</v>
      </c>
      <c r="P5" s="720"/>
      <c r="Q5" s="719">
        <v>0</v>
      </c>
      <c r="R5" s="720"/>
      <c r="S5" s="719">
        <v>0</v>
      </c>
      <c r="T5" s="720"/>
      <c r="U5" s="719">
        <v>0</v>
      </c>
      <c r="V5" s="720"/>
      <c r="W5" s="719">
        <v>0</v>
      </c>
      <c r="X5" s="720"/>
      <c r="Y5" s="719">
        <v>0</v>
      </c>
      <c r="Z5" s="720"/>
      <c r="AA5" s="719">
        <v>0</v>
      </c>
      <c r="AB5" s="720"/>
      <c r="AC5" s="719">
        <v>1952</v>
      </c>
      <c r="AD5" s="720"/>
      <c r="AE5" s="719">
        <v>0</v>
      </c>
      <c r="AF5" s="720"/>
      <c r="AG5" s="719">
        <v>0</v>
      </c>
      <c r="AH5" s="720"/>
      <c r="AI5" s="719"/>
      <c r="AJ5" s="720"/>
      <c r="AK5" s="719"/>
      <c r="AL5" s="720"/>
      <c r="AM5" s="727"/>
      <c r="AN5" s="728"/>
      <c r="AO5" s="727"/>
      <c r="AP5" s="728"/>
      <c r="AQ5" s="169"/>
      <c r="AR5" s="164"/>
    </row>
    <row r="6" spans="1:44" s="170" customFormat="1" ht="42.75" customHeight="1">
      <c r="A6" s="725"/>
      <c r="B6" s="725"/>
      <c r="C6" s="725"/>
      <c r="D6" s="172" t="s">
        <v>144</v>
      </c>
      <c r="E6" s="719"/>
      <c r="F6" s="720"/>
      <c r="G6" s="719"/>
      <c r="H6" s="720"/>
      <c r="I6" s="719"/>
      <c r="J6" s="720"/>
      <c r="K6" s="719"/>
      <c r="L6" s="720"/>
      <c r="M6" s="719"/>
      <c r="N6" s="720"/>
      <c r="O6" s="719"/>
      <c r="P6" s="720"/>
      <c r="Q6" s="719"/>
      <c r="R6" s="720"/>
      <c r="S6" s="719"/>
      <c r="T6" s="720"/>
      <c r="U6" s="719"/>
      <c r="V6" s="720"/>
      <c r="W6" s="719"/>
      <c r="X6" s="720"/>
      <c r="Y6" s="719"/>
      <c r="Z6" s="720"/>
      <c r="AA6" s="719"/>
      <c r="AB6" s="720"/>
      <c r="AC6" s="719"/>
      <c r="AD6" s="720"/>
      <c r="AE6" s="719"/>
      <c r="AF6" s="720"/>
      <c r="AG6" s="719"/>
      <c r="AH6" s="720"/>
      <c r="AI6" s="719"/>
      <c r="AJ6" s="720"/>
      <c r="AK6" s="719"/>
      <c r="AL6" s="720"/>
      <c r="AM6" s="727"/>
      <c r="AN6" s="728"/>
      <c r="AO6" s="727"/>
      <c r="AP6" s="728"/>
      <c r="AQ6" s="729" t="s">
        <v>145</v>
      </c>
      <c r="AR6" s="729"/>
    </row>
    <row r="7" spans="1:44" s="177" customFormat="1" ht="39" customHeight="1">
      <c r="A7" s="726"/>
      <c r="B7" s="726"/>
      <c r="C7" s="173"/>
      <c r="D7" s="174"/>
      <c r="E7" s="730">
        <v>41244</v>
      </c>
      <c r="F7" s="731"/>
      <c r="G7" s="730">
        <v>41275</v>
      </c>
      <c r="H7" s="731"/>
      <c r="I7" s="730">
        <v>41306</v>
      </c>
      <c r="J7" s="731"/>
      <c r="K7" s="730">
        <v>41334</v>
      </c>
      <c r="L7" s="731"/>
      <c r="M7" s="730">
        <v>41365</v>
      </c>
      <c r="N7" s="731"/>
      <c r="O7" s="730">
        <v>41395</v>
      </c>
      <c r="P7" s="731"/>
      <c r="Q7" s="730">
        <v>41426</v>
      </c>
      <c r="R7" s="731"/>
      <c r="S7" s="730">
        <v>41456</v>
      </c>
      <c r="T7" s="731"/>
      <c r="U7" s="730">
        <v>41487</v>
      </c>
      <c r="V7" s="731"/>
      <c r="W7" s="730">
        <v>41518</v>
      </c>
      <c r="X7" s="731"/>
      <c r="Y7" s="730">
        <v>41548</v>
      </c>
      <c r="Z7" s="731"/>
      <c r="AA7" s="730">
        <v>41579</v>
      </c>
      <c r="AB7" s="731"/>
      <c r="AC7" s="730">
        <v>41609</v>
      </c>
      <c r="AD7" s="731"/>
      <c r="AE7" s="730">
        <v>41640</v>
      </c>
      <c r="AF7" s="731"/>
      <c r="AG7" s="730">
        <v>41671</v>
      </c>
      <c r="AH7" s="731"/>
      <c r="AI7" s="730">
        <v>41699</v>
      </c>
      <c r="AJ7" s="731"/>
      <c r="AK7" s="730">
        <v>41730</v>
      </c>
      <c r="AL7" s="731"/>
      <c r="AM7" s="730">
        <v>41760</v>
      </c>
      <c r="AN7" s="731"/>
      <c r="AO7" s="730">
        <v>41791</v>
      </c>
      <c r="AP7" s="731"/>
      <c r="AQ7" s="175"/>
      <c r="AR7" s="176"/>
    </row>
    <row r="8" spans="1:44" s="180" customFormat="1" ht="24.75" customHeight="1">
      <c r="A8" s="178" t="s">
        <v>1</v>
      </c>
      <c r="B8" s="178" t="s">
        <v>2</v>
      </c>
      <c r="C8" s="178"/>
      <c r="D8" s="178"/>
      <c r="E8" s="178" t="s">
        <v>22</v>
      </c>
      <c r="F8" s="178" t="s">
        <v>23</v>
      </c>
      <c r="G8" s="178" t="s">
        <v>146</v>
      </c>
      <c r="H8" s="178" t="s">
        <v>24</v>
      </c>
      <c r="I8" s="178" t="s">
        <v>25</v>
      </c>
      <c r="J8" s="178" t="s">
        <v>26</v>
      </c>
      <c r="K8" s="178" t="s">
        <v>27</v>
      </c>
      <c r="L8" s="178" t="s">
        <v>147</v>
      </c>
      <c r="M8" s="178" t="s">
        <v>148</v>
      </c>
      <c r="N8" s="178" t="s">
        <v>149</v>
      </c>
      <c r="O8" s="178" t="s">
        <v>150</v>
      </c>
      <c r="P8" s="178" t="s">
        <v>151</v>
      </c>
      <c r="Q8" s="178" t="s">
        <v>152</v>
      </c>
      <c r="R8" s="178" t="s">
        <v>153</v>
      </c>
      <c r="S8" s="178" t="s">
        <v>28</v>
      </c>
      <c r="T8" s="178" t="s">
        <v>154</v>
      </c>
      <c r="U8" s="178" t="s">
        <v>155</v>
      </c>
      <c r="V8" s="178" t="s">
        <v>156</v>
      </c>
      <c r="W8" s="178" t="s">
        <v>157</v>
      </c>
      <c r="X8" s="178" t="s">
        <v>158</v>
      </c>
      <c r="Y8" s="178" t="s">
        <v>159</v>
      </c>
      <c r="Z8" s="178" t="s">
        <v>160</v>
      </c>
      <c r="AA8" s="178" t="s">
        <v>161</v>
      </c>
      <c r="AB8" s="178" t="s">
        <v>162</v>
      </c>
      <c r="AC8" s="178" t="s">
        <v>163</v>
      </c>
      <c r="AD8" s="178" t="s">
        <v>164</v>
      </c>
      <c r="AE8" s="178" t="s">
        <v>165</v>
      </c>
      <c r="AF8" s="178" t="s">
        <v>166</v>
      </c>
      <c r="AG8" s="178" t="s">
        <v>167</v>
      </c>
      <c r="AH8" s="178" t="s">
        <v>168</v>
      </c>
      <c r="AI8" s="178" t="s">
        <v>169</v>
      </c>
      <c r="AJ8" s="178" t="s">
        <v>170</v>
      </c>
      <c r="AK8" s="178" t="s">
        <v>171</v>
      </c>
      <c r="AL8" s="178" t="s">
        <v>172</v>
      </c>
      <c r="AM8" s="178" t="s">
        <v>173</v>
      </c>
      <c r="AN8" s="178" t="s">
        <v>174</v>
      </c>
      <c r="AO8" s="179" t="s">
        <v>175</v>
      </c>
      <c r="AP8" s="179" t="s">
        <v>176</v>
      </c>
      <c r="AQ8" s="169"/>
      <c r="AR8" s="164"/>
    </row>
    <row r="9" spans="1:44" s="165" customFormat="1" ht="48.75" customHeight="1">
      <c r="A9" s="183"/>
      <c r="B9" s="198" t="s">
        <v>89</v>
      </c>
      <c r="C9" s="182"/>
      <c r="D9" s="182"/>
      <c r="E9" s="183" t="s">
        <v>177</v>
      </c>
      <c r="F9" s="183" t="s">
        <v>178</v>
      </c>
      <c r="G9" s="183" t="s">
        <v>177</v>
      </c>
      <c r="H9" s="183" t="s">
        <v>178</v>
      </c>
      <c r="I9" s="183" t="s">
        <v>177</v>
      </c>
      <c r="J9" s="183" t="s">
        <v>178</v>
      </c>
      <c r="K9" s="183" t="s">
        <v>177</v>
      </c>
      <c r="L9" s="183" t="s">
        <v>178</v>
      </c>
      <c r="M9" s="181" t="s">
        <v>177</v>
      </c>
      <c r="N9" s="184" t="s">
        <v>178</v>
      </c>
      <c r="O9" s="184" t="s">
        <v>177</v>
      </c>
      <c r="P9" s="184" t="s">
        <v>178</v>
      </c>
      <c r="Q9" s="184" t="s">
        <v>177</v>
      </c>
      <c r="R9" s="184" t="s">
        <v>178</v>
      </c>
      <c r="S9" s="184" t="s">
        <v>177</v>
      </c>
      <c r="T9" s="184" t="s">
        <v>178</v>
      </c>
      <c r="U9" s="184" t="s">
        <v>177</v>
      </c>
      <c r="V9" s="184" t="s">
        <v>178</v>
      </c>
      <c r="W9" s="184" t="s">
        <v>177</v>
      </c>
      <c r="X9" s="184" t="s">
        <v>178</v>
      </c>
      <c r="Y9" s="184" t="s">
        <v>177</v>
      </c>
      <c r="Z9" s="184" t="s">
        <v>178</v>
      </c>
      <c r="AA9" s="184" t="s">
        <v>177</v>
      </c>
      <c r="AB9" s="184" t="s">
        <v>178</v>
      </c>
      <c r="AC9" s="184" t="s">
        <v>177</v>
      </c>
      <c r="AD9" s="184" t="s">
        <v>178</v>
      </c>
      <c r="AE9" s="184" t="s">
        <v>177</v>
      </c>
      <c r="AF9" s="184" t="s">
        <v>178</v>
      </c>
      <c r="AG9" s="184" t="s">
        <v>177</v>
      </c>
      <c r="AH9" s="184" t="s">
        <v>178</v>
      </c>
      <c r="AI9" s="184" t="s">
        <v>177</v>
      </c>
      <c r="AJ9" s="184" t="s">
        <v>178</v>
      </c>
      <c r="AK9" s="184" t="s">
        <v>177</v>
      </c>
      <c r="AL9" s="184" t="s">
        <v>178</v>
      </c>
      <c r="AM9" s="184" t="s">
        <v>177</v>
      </c>
      <c r="AN9" s="184" t="s">
        <v>178</v>
      </c>
      <c r="AO9" s="184" t="s">
        <v>177</v>
      </c>
      <c r="AP9" s="185" t="s">
        <v>178</v>
      </c>
      <c r="AQ9" s="186"/>
      <c r="AR9" s="164"/>
    </row>
    <row r="10" spans="1:44" s="165" customFormat="1" ht="48.75" customHeight="1">
      <c r="A10" s="187"/>
      <c r="B10" s="188" t="s">
        <v>179</v>
      </c>
      <c r="C10" s="189"/>
      <c r="D10" s="189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6"/>
      <c r="AR10" s="164"/>
    </row>
    <row r="11" spans="1:44" s="165" customFormat="1" ht="48.75" customHeight="1">
      <c r="A11" s="187">
        <f>COUNTA(B11)</f>
        <v>1</v>
      </c>
      <c r="B11" s="190" t="s">
        <v>116</v>
      </c>
      <c r="C11" s="189" t="s">
        <v>128</v>
      </c>
      <c r="D11" s="189"/>
      <c r="E11" s="191" t="s">
        <v>242</v>
      </c>
      <c r="F11" s="191">
        <v>0</v>
      </c>
      <c r="G11" s="191">
        <v>1</v>
      </c>
      <c r="H11" s="191">
        <v>0</v>
      </c>
      <c r="I11" s="191">
        <v>1</v>
      </c>
      <c r="J11" s="191">
        <v>0</v>
      </c>
      <c r="K11" s="191">
        <v>1</v>
      </c>
      <c r="L11" s="191">
        <v>0</v>
      </c>
      <c r="M11" s="191">
        <v>1</v>
      </c>
      <c r="N11" s="191">
        <v>0</v>
      </c>
      <c r="O11" s="191">
        <v>1</v>
      </c>
      <c r="P11" s="191">
        <v>0</v>
      </c>
      <c r="Q11" s="191">
        <v>1</v>
      </c>
      <c r="R11" s="191">
        <v>0</v>
      </c>
      <c r="S11" s="191">
        <v>1</v>
      </c>
      <c r="T11" s="191">
        <v>0</v>
      </c>
      <c r="U11" s="191">
        <v>1</v>
      </c>
      <c r="V11" s="191">
        <v>0</v>
      </c>
      <c r="W11" s="191">
        <v>1</v>
      </c>
      <c r="X11" s="191">
        <v>0</v>
      </c>
      <c r="Y11" s="191">
        <v>1</v>
      </c>
      <c r="Z11" s="191">
        <v>0</v>
      </c>
      <c r="AA11" s="191">
        <v>1</v>
      </c>
      <c r="AB11" s="191">
        <v>0</v>
      </c>
      <c r="AC11" s="191">
        <v>1</v>
      </c>
      <c r="AD11" s="191">
        <v>0</v>
      </c>
      <c r="AE11" s="191">
        <v>1</v>
      </c>
      <c r="AF11" s="191">
        <v>0</v>
      </c>
      <c r="AG11" s="191">
        <v>1</v>
      </c>
      <c r="AH11" s="191">
        <v>0</v>
      </c>
      <c r="AI11" s="191">
        <v>1</v>
      </c>
      <c r="AJ11" s="191">
        <v>0</v>
      </c>
      <c r="AK11" s="191">
        <v>1</v>
      </c>
      <c r="AL11" s="191">
        <v>0</v>
      </c>
      <c r="AM11" s="191">
        <v>1</v>
      </c>
      <c r="AN11" s="191">
        <v>0</v>
      </c>
      <c r="AO11" s="191">
        <v>1</v>
      </c>
      <c r="AP11" s="191">
        <v>0</v>
      </c>
      <c r="AQ11" s="186" t="e">
        <f>E11+G11+I11+K11+M11+O11+Q11+S11+U11+W11+Y11+AA11+AC11+AE11+AG11+AI11+AK11</f>
        <v>#VALUE!</v>
      </c>
      <c r="AR11" s="164" t="e">
        <f>AQ11*208</f>
        <v>#VALUE!</v>
      </c>
    </row>
    <row r="12" spans="1:44" s="165" customFormat="1" ht="48.75" customHeight="1">
      <c r="A12" s="187">
        <f>A11+1</f>
        <v>2</v>
      </c>
      <c r="B12" s="190" t="s">
        <v>180</v>
      </c>
      <c r="C12" s="189" t="s">
        <v>181</v>
      </c>
      <c r="D12" s="189"/>
      <c r="E12" s="191">
        <v>1</v>
      </c>
      <c r="F12" s="191">
        <v>0</v>
      </c>
      <c r="G12" s="191">
        <v>1</v>
      </c>
      <c r="H12" s="191">
        <v>0</v>
      </c>
      <c r="I12" s="191">
        <v>1</v>
      </c>
      <c r="J12" s="191">
        <v>0</v>
      </c>
      <c r="K12" s="191">
        <v>1</v>
      </c>
      <c r="L12" s="191">
        <v>0</v>
      </c>
      <c r="M12" s="191">
        <v>1</v>
      </c>
      <c r="N12" s="191">
        <v>0</v>
      </c>
      <c r="O12" s="191">
        <v>1</v>
      </c>
      <c r="P12" s="191">
        <v>0</v>
      </c>
      <c r="Q12" s="191">
        <v>1</v>
      </c>
      <c r="R12" s="191">
        <v>0</v>
      </c>
      <c r="S12" s="191">
        <v>1</v>
      </c>
      <c r="T12" s="191">
        <v>0</v>
      </c>
      <c r="U12" s="191">
        <v>1</v>
      </c>
      <c r="V12" s="191">
        <v>0</v>
      </c>
      <c r="W12" s="191">
        <v>1</v>
      </c>
      <c r="X12" s="191">
        <v>0</v>
      </c>
      <c r="Y12" s="191">
        <v>1</v>
      </c>
      <c r="Z12" s="191">
        <v>0</v>
      </c>
      <c r="AA12" s="191">
        <v>1</v>
      </c>
      <c r="AB12" s="191">
        <v>0</v>
      </c>
      <c r="AC12" s="191">
        <v>1</v>
      </c>
      <c r="AD12" s="191">
        <v>0</v>
      </c>
      <c r="AE12" s="191">
        <v>1</v>
      </c>
      <c r="AF12" s="191">
        <v>0</v>
      </c>
      <c r="AG12" s="191">
        <v>1</v>
      </c>
      <c r="AH12" s="191">
        <v>0</v>
      </c>
      <c r="AI12" s="191">
        <v>1</v>
      </c>
      <c r="AJ12" s="191">
        <v>0</v>
      </c>
      <c r="AK12" s="191">
        <v>1</v>
      </c>
      <c r="AL12" s="191">
        <v>0</v>
      </c>
      <c r="AM12" s="191">
        <v>1</v>
      </c>
      <c r="AN12" s="191">
        <v>0</v>
      </c>
      <c r="AO12" s="191">
        <v>1</v>
      </c>
      <c r="AP12" s="191">
        <v>0</v>
      </c>
      <c r="AQ12" s="186">
        <f>E12+G12+I12+K12+M12+O12+Q12+S12+U12+W12+Y12+AA12+AC12+AE12+AG12+AI12+AK12</f>
        <v>17</v>
      </c>
      <c r="AR12" s="164">
        <f>AQ12*208</f>
        <v>3536</v>
      </c>
    </row>
    <row r="13" spans="1:44" s="165" customFormat="1" ht="48" customHeight="1">
      <c r="A13" s="187">
        <f>A12+1</f>
        <v>3</v>
      </c>
      <c r="B13" s="190" t="s">
        <v>182</v>
      </c>
      <c r="C13" s="189" t="s">
        <v>183</v>
      </c>
      <c r="D13" s="189"/>
      <c r="E13" s="191">
        <v>2</v>
      </c>
      <c r="F13" s="191">
        <v>0</v>
      </c>
      <c r="G13" s="191">
        <v>2</v>
      </c>
      <c r="H13" s="191">
        <v>0</v>
      </c>
      <c r="I13" s="191">
        <v>2</v>
      </c>
      <c r="J13" s="191">
        <v>0</v>
      </c>
      <c r="K13" s="191">
        <v>2</v>
      </c>
      <c r="L13" s="191">
        <v>0</v>
      </c>
      <c r="M13" s="191">
        <v>2</v>
      </c>
      <c r="N13" s="191">
        <v>0</v>
      </c>
      <c r="O13" s="191">
        <v>2</v>
      </c>
      <c r="P13" s="191">
        <v>0</v>
      </c>
      <c r="Q13" s="191">
        <v>2</v>
      </c>
      <c r="R13" s="191">
        <v>1</v>
      </c>
      <c r="S13" s="191">
        <v>1</v>
      </c>
      <c r="T13" s="191">
        <v>0</v>
      </c>
      <c r="U13" s="191">
        <v>1</v>
      </c>
      <c r="V13" s="191">
        <v>0</v>
      </c>
      <c r="W13" s="191">
        <v>1</v>
      </c>
      <c r="X13" s="191">
        <v>0</v>
      </c>
      <c r="Y13" s="191">
        <v>1</v>
      </c>
      <c r="Z13" s="191">
        <v>0</v>
      </c>
      <c r="AA13" s="191">
        <v>1</v>
      </c>
      <c r="AB13" s="191">
        <v>0</v>
      </c>
      <c r="AC13" s="191">
        <v>1</v>
      </c>
      <c r="AD13" s="191">
        <v>0</v>
      </c>
      <c r="AE13" s="191">
        <v>1</v>
      </c>
      <c r="AF13" s="191">
        <v>0</v>
      </c>
      <c r="AG13" s="191">
        <v>1</v>
      </c>
      <c r="AH13" s="191">
        <v>0</v>
      </c>
      <c r="AI13" s="191">
        <v>1</v>
      </c>
      <c r="AJ13" s="191">
        <v>0</v>
      </c>
      <c r="AK13" s="191">
        <v>1</v>
      </c>
      <c r="AL13" s="191">
        <v>0</v>
      </c>
      <c r="AM13" s="191">
        <v>1</v>
      </c>
      <c r="AN13" s="191">
        <v>0</v>
      </c>
      <c r="AO13" s="191">
        <v>1</v>
      </c>
      <c r="AP13" s="191">
        <v>0</v>
      </c>
      <c r="AQ13" s="186">
        <f>E13+G13+I13+K13+M13+O13+Q13+S13+U13+W13+Y13+AA13+AC13+AE13+AG13+AI13+AK13</f>
        <v>24</v>
      </c>
      <c r="AR13" s="164">
        <f>AQ13*208</f>
        <v>4992</v>
      </c>
    </row>
    <row r="14" spans="1:44" s="165" customFormat="1" ht="48.75" customHeight="1">
      <c r="A14" s="187"/>
      <c r="B14" s="188" t="s">
        <v>184</v>
      </c>
      <c r="C14" s="189"/>
      <c r="D14" s="189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6"/>
      <c r="AR14" s="164"/>
    </row>
    <row r="15" spans="1:44" s="165" customFormat="1" ht="48.75" customHeight="1">
      <c r="A15" s="187">
        <f>A13+1</f>
        <v>4</v>
      </c>
      <c r="B15" s="192" t="s">
        <v>185</v>
      </c>
      <c r="C15" s="189" t="s">
        <v>186</v>
      </c>
      <c r="D15" s="189"/>
      <c r="E15" s="191">
        <v>2</v>
      </c>
      <c r="F15" s="191">
        <v>0</v>
      </c>
      <c r="G15" s="191">
        <v>2</v>
      </c>
      <c r="H15" s="191">
        <v>0</v>
      </c>
      <c r="I15" s="191">
        <v>2</v>
      </c>
      <c r="J15" s="191">
        <v>0</v>
      </c>
      <c r="K15" s="191">
        <v>2</v>
      </c>
      <c r="L15" s="191">
        <v>1</v>
      </c>
      <c r="M15" s="191">
        <v>2</v>
      </c>
      <c r="N15" s="191">
        <v>1</v>
      </c>
      <c r="O15" s="191">
        <v>2</v>
      </c>
      <c r="P15" s="191">
        <v>1</v>
      </c>
      <c r="Q15" s="191">
        <v>2</v>
      </c>
      <c r="R15" s="191">
        <v>1</v>
      </c>
      <c r="S15" s="191">
        <v>1</v>
      </c>
      <c r="T15" s="191">
        <v>0</v>
      </c>
      <c r="U15" s="191">
        <v>1</v>
      </c>
      <c r="V15" s="191">
        <v>0</v>
      </c>
      <c r="W15" s="191">
        <v>1</v>
      </c>
      <c r="X15" s="191">
        <v>0</v>
      </c>
      <c r="Y15" s="191">
        <v>1</v>
      </c>
      <c r="Z15" s="191">
        <v>0</v>
      </c>
      <c r="AA15" s="191">
        <v>1</v>
      </c>
      <c r="AB15" s="191">
        <v>0</v>
      </c>
      <c r="AC15" s="191">
        <v>1</v>
      </c>
      <c r="AD15" s="191">
        <v>0</v>
      </c>
      <c r="AE15" s="191">
        <v>1</v>
      </c>
      <c r="AF15" s="191">
        <v>0</v>
      </c>
      <c r="AG15" s="191">
        <v>1</v>
      </c>
      <c r="AH15" s="191">
        <v>0</v>
      </c>
      <c r="AI15" s="191">
        <v>1</v>
      </c>
      <c r="AJ15" s="191">
        <v>0</v>
      </c>
      <c r="AK15" s="191">
        <v>1</v>
      </c>
      <c r="AL15" s="191">
        <v>0</v>
      </c>
      <c r="AM15" s="191">
        <v>1</v>
      </c>
      <c r="AN15" s="191">
        <v>0</v>
      </c>
      <c r="AO15" s="191">
        <v>1</v>
      </c>
      <c r="AP15" s="191">
        <v>0</v>
      </c>
      <c r="AQ15" s="186">
        <f t="shared" ref="AQ15:AQ22" si="0">E15+G15+I15+K15+M15+O15+Q15+S15+U15+W15+Y15+AA15+AC15+AE15+AG15+AI15+AK15</f>
        <v>24</v>
      </c>
      <c r="AR15" s="164">
        <f t="shared" ref="AR15:AR22" si="1">AQ15*208</f>
        <v>4992</v>
      </c>
    </row>
    <row r="16" spans="1:44" s="165" customFormat="1" ht="48.75" customHeight="1">
      <c r="A16" s="187">
        <f>A15+1</f>
        <v>5</v>
      </c>
      <c r="B16" s="192" t="s">
        <v>187</v>
      </c>
      <c r="C16" s="189" t="s">
        <v>188</v>
      </c>
      <c r="D16" s="189"/>
      <c r="E16" s="191">
        <v>1</v>
      </c>
      <c r="F16" s="191">
        <v>0</v>
      </c>
      <c r="G16" s="191">
        <v>1</v>
      </c>
      <c r="H16" s="191">
        <v>0</v>
      </c>
      <c r="I16" s="191">
        <v>1</v>
      </c>
      <c r="J16" s="191">
        <v>0</v>
      </c>
      <c r="K16" s="191">
        <v>1</v>
      </c>
      <c r="L16" s="191">
        <v>0</v>
      </c>
      <c r="M16" s="191">
        <v>1</v>
      </c>
      <c r="N16" s="191">
        <v>0</v>
      </c>
      <c r="O16" s="191">
        <v>1</v>
      </c>
      <c r="P16" s="191">
        <v>0</v>
      </c>
      <c r="Q16" s="191">
        <v>1</v>
      </c>
      <c r="R16" s="191">
        <v>0</v>
      </c>
      <c r="S16" s="191">
        <v>1</v>
      </c>
      <c r="T16" s="191">
        <v>0</v>
      </c>
      <c r="U16" s="191">
        <v>1</v>
      </c>
      <c r="V16" s="191">
        <v>0</v>
      </c>
      <c r="W16" s="191">
        <v>1</v>
      </c>
      <c r="X16" s="191">
        <v>0</v>
      </c>
      <c r="Y16" s="191">
        <v>1</v>
      </c>
      <c r="Z16" s="191">
        <v>0</v>
      </c>
      <c r="AA16" s="191">
        <v>1</v>
      </c>
      <c r="AB16" s="191">
        <v>0</v>
      </c>
      <c r="AC16" s="191">
        <v>1</v>
      </c>
      <c r="AD16" s="191">
        <v>0</v>
      </c>
      <c r="AE16" s="191">
        <v>1</v>
      </c>
      <c r="AF16" s="191">
        <v>0</v>
      </c>
      <c r="AG16" s="191">
        <v>1</v>
      </c>
      <c r="AH16" s="191">
        <v>0</v>
      </c>
      <c r="AI16" s="191">
        <v>1</v>
      </c>
      <c r="AJ16" s="191">
        <v>0</v>
      </c>
      <c r="AK16" s="191">
        <v>1</v>
      </c>
      <c r="AL16" s="191">
        <v>0</v>
      </c>
      <c r="AM16" s="191">
        <v>1</v>
      </c>
      <c r="AN16" s="191">
        <v>0</v>
      </c>
      <c r="AO16" s="191">
        <v>1</v>
      </c>
      <c r="AP16" s="191">
        <v>0</v>
      </c>
      <c r="AQ16" s="186">
        <f t="shared" si="0"/>
        <v>17</v>
      </c>
      <c r="AR16" s="164">
        <f t="shared" si="1"/>
        <v>3536</v>
      </c>
    </row>
    <row r="17" spans="1:44" s="165" customFormat="1" ht="48.75" customHeight="1">
      <c r="A17" s="187">
        <f t="shared" ref="A17:A22" si="2">A16+1</f>
        <v>6</v>
      </c>
      <c r="B17" s="192" t="s">
        <v>189</v>
      </c>
      <c r="C17" s="189" t="s">
        <v>190</v>
      </c>
      <c r="D17" s="189"/>
      <c r="E17" s="191">
        <v>2</v>
      </c>
      <c r="F17" s="191">
        <v>0</v>
      </c>
      <c r="G17" s="191">
        <v>2</v>
      </c>
      <c r="H17" s="191">
        <v>0</v>
      </c>
      <c r="I17" s="191">
        <v>2</v>
      </c>
      <c r="J17" s="191">
        <v>0</v>
      </c>
      <c r="K17" s="191">
        <v>2</v>
      </c>
      <c r="L17" s="191">
        <v>1</v>
      </c>
      <c r="M17" s="191">
        <v>2</v>
      </c>
      <c r="N17" s="191">
        <v>1</v>
      </c>
      <c r="O17" s="191">
        <v>2</v>
      </c>
      <c r="P17" s="191">
        <v>1</v>
      </c>
      <c r="Q17" s="191">
        <v>2</v>
      </c>
      <c r="R17" s="191">
        <v>1</v>
      </c>
      <c r="S17" s="191">
        <v>2</v>
      </c>
      <c r="T17" s="191">
        <v>1</v>
      </c>
      <c r="U17" s="191">
        <v>2</v>
      </c>
      <c r="V17" s="191">
        <v>1</v>
      </c>
      <c r="W17" s="191">
        <v>2</v>
      </c>
      <c r="X17" s="191">
        <v>1</v>
      </c>
      <c r="Y17" s="191">
        <v>2</v>
      </c>
      <c r="Z17" s="191">
        <v>1</v>
      </c>
      <c r="AA17" s="191">
        <v>2</v>
      </c>
      <c r="AB17" s="191">
        <v>1</v>
      </c>
      <c r="AC17" s="191">
        <v>2</v>
      </c>
      <c r="AD17" s="191">
        <v>1</v>
      </c>
      <c r="AE17" s="191">
        <v>2</v>
      </c>
      <c r="AF17" s="191">
        <v>1</v>
      </c>
      <c r="AG17" s="191">
        <v>2</v>
      </c>
      <c r="AH17" s="191">
        <v>1</v>
      </c>
      <c r="AI17" s="191">
        <v>2</v>
      </c>
      <c r="AJ17" s="191">
        <v>1</v>
      </c>
      <c r="AK17" s="191">
        <v>2</v>
      </c>
      <c r="AL17" s="191">
        <v>1</v>
      </c>
      <c r="AM17" s="191">
        <v>2</v>
      </c>
      <c r="AN17" s="191">
        <v>1</v>
      </c>
      <c r="AO17" s="191">
        <v>2</v>
      </c>
      <c r="AP17" s="191">
        <v>1</v>
      </c>
      <c r="AQ17" s="186">
        <f t="shared" si="0"/>
        <v>34</v>
      </c>
      <c r="AR17" s="164">
        <f t="shared" si="1"/>
        <v>7072</v>
      </c>
    </row>
    <row r="18" spans="1:44" s="165" customFormat="1" ht="48.75" customHeight="1">
      <c r="A18" s="187">
        <f t="shared" si="2"/>
        <v>7</v>
      </c>
      <c r="B18" s="192" t="s">
        <v>191</v>
      </c>
      <c r="C18" s="189" t="s">
        <v>192</v>
      </c>
      <c r="D18" s="189"/>
      <c r="E18" s="191">
        <v>2</v>
      </c>
      <c r="F18" s="191">
        <v>0</v>
      </c>
      <c r="G18" s="191">
        <v>2</v>
      </c>
      <c r="H18" s="191">
        <v>0</v>
      </c>
      <c r="I18" s="191">
        <v>2</v>
      </c>
      <c r="J18" s="191">
        <v>1</v>
      </c>
      <c r="K18" s="191">
        <v>2</v>
      </c>
      <c r="L18" s="191">
        <v>1</v>
      </c>
      <c r="M18" s="191">
        <v>2</v>
      </c>
      <c r="N18" s="191">
        <v>1</v>
      </c>
      <c r="O18" s="191">
        <v>2</v>
      </c>
      <c r="P18" s="191">
        <v>1</v>
      </c>
      <c r="Q18" s="191">
        <v>2</v>
      </c>
      <c r="R18" s="191">
        <v>1</v>
      </c>
      <c r="S18" s="191">
        <v>2</v>
      </c>
      <c r="T18" s="191">
        <v>1</v>
      </c>
      <c r="U18" s="191">
        <v>2</v>
      </c>
      <c r="V18" s="191">
        <v>1</v>
      </c>
      <c r="W18" s="191">
        <v>2</v>
      </c>
      <c r="X18" s="191">
        <v>1</v>
      </c>
      <c r="Y18" s="191">
        <v>2</v>
      </c>
      <c r="Z18" s="191">
        <v>1</v>
      </c>
      <c r="AA18" s="191">
        <v>2</v>
      </c>
      <c r="AB18" s="191">
        <v>1</v>
      </c>
      <c r="AC18" s="191">
        <v>2</v>
      </c>
      <c r="AD18" s="191">
        <v>1</v>
      </c>
      <c r="AE18" s="191">
        <v>2</v>
      </c>
      <c r="AF18" s="191">
        <v>1</v>
      </c>
      <c r="AG18" s="191">
        <v>2</v>
      </c>
      <c r="AH18" s="191">
        <v>1</v>
      </c>
      <c r="AI18" s="191">
        <v>2</v>
      </c>
      <c r="AJ18" s="191">
        <v>1</v>
      </c>
      <c r="AK18" s="191">
        <v>2</v>
      </c>
      <c r="AL18" s="191">
        <v>1</v>
      </c>
      <c r="AM18" s="191">
        <v>2</v>
      </c>
      <c r="AN18" s="191">
        <v>1</v>
      </c>
      <c r="AO18" s="191">
        <v>2</v>
      </c>
      <c r="AP18" s="191">
        <v>1</v>
      </c>
      <c r="AQ18" s="186">
        <f t="shared" si="0"/>
        <v>34</v>
      </c>
      <c r="AR18" s="164">
        <f t="shared" si="1"/>
        <v>7072</v>
      </c>
    </row>
    <row r="19" spans="1:44" s="165" customFormat="1" ht="48.75" customHeight="1">
      <c r="A19" s="187">
        <f t="shared" si="2"/>
        <v>8</v>
      </c>
      <c r="B19" s="192" t="s">
        <v>193</v>
      </c>
      <c r="C19" s="189" t="s">
        <v>194</v>
      </c>
      <c r="D19" s="189"/>
      <c r="E19" s="191">
        <v>4</v>
      </c>
      <c r="F19" s="191">
        <v>1</v>
      </c>
      <c r="G19" s="191">
        <v>4</v>
      </c>
      <c r="H19" s="191">
        <v>1</v>
      </c>
      <c r="I19" s="191">
        <v>4</v>
      </c>
      <c r="J19" s="191">
        <v>1</v>
      </c>
      <c r="K19" s="191">
        <v>4</v>
      </c>
      <c r="L19" s="191">
        <v>2</v>
      </c>
      <c r="M19" s="191">
        <v>4</v>
      </c>
      <c r="N19" s="191">
        <v>3</v>
      </c>
      <c r="O19" s="191">
        <v>4</v>
      </c>
      <c r="P19" s="191">
        <v>3</v>
      </c>
      <c r="Q19" s="191">
        <v>4</v>
      </c>
      <c r="R19" s="191">
        <v>3</v>
      </c>
      <c r="S19" s="191">
        <v>3</v>
      </c>
      <c r="T19" s="191">
        <v>2</v>
      </c>
      <c r="U19" s="191">
        <v>3</v>
      </c>
      <c r="V19" s="191">
        <v>2</v>
      </c>
      <c r="W19" s="191">
        <v>3</v>
      </c>
      <c r="X19" s="191">
        <v>2</v>
      </c>
      <c r="Y19" s="191">
        <v>3</v>
      </c>
      <c r="Z19" s="191">
        <v>2</v>
      </c>
      <c r="AA19" s="191">
        <v>3</v>
      </c>
      <c r="AB19" s="191">
        <v>2</v>
      </c>
      <c r="AC19" s="191">
        <v>3</v>
      </c>
      <c r="AD19" s="191">
        <v>2</v>
      </c>
      <c r="AE19" s="191">
        <v>3</v>
      </c>
      <c r="AF19" s="191">
        <v>2</v>
      </c>
      <c r="AG19" s="191">
        <v>3</v>
      </c>
      <c r="AH19" s="191">
        <v>2</v>
      </c>
      <c r="AI19" s="191">
        <v>3</v>
      </c>
      <c r="AJ19" s="191">
        <v>2</v>
      </c>
      <c r="AK19" s="191">
        <v>3</v>
      </c>
      <c r="AL19" s="191">
        <v>2</v>
      </c>
      <c r="AM19" s="191">
        <v>3</v>
      </c>
      <c r="AN19" s="191">
        <v>2</v>
      </c>
      <c r="AO19" s="191">
        <v>3</v>
      </c>
      <c r="AP19" s="191">
        <v>2</v>
      </c>
      <c r="AQ19" s="186">
        <f t="shared" si="0"/>
        <v>58</v>
      </c>
      <c r="AR19" s="164">
        <f t="shared" si="1"/>
        <v>12064</v>
      </c>
    </row>
    <row r="20" spans="1:44" s="165" customFormat="1" ht="48.75" customHeight="1">
      <c r="A20" s="187">
        <f t="shared" si="2"/>
        <v>9</v>
      </c>
      <c r="B20" s="192" t="s">
        <v>195</v>
      </c>
      <c r="C20" s="189" t="s">
        <v>87</v>
      </c>
      <c r="D20" s="189"/>
      <c r="E20" s="191">
        <v>20</v>
      </c>
      <c r="F20" s="191">
        <v>5</v>
      </c>
      <c r="G20" s="191">
        <v>20</v>
      </c>
      <c r="H20" s="191">
        <v>3</v>
      </c>
      <c r="I20" s="191">
        <v>25</v>
      </c>
      <c r="J20" s="191">
        <v>6</v>
      </c>
      <c r="K20" s="191">
        <v>27</v>
      </c>
      <c r="L20" s="191">
        <v>7</v>
      </c>
      <c r="M20" s="191">
        <v>23</v>
      </c>
      <c r="N20" s="191">
        <v>12</v>
      </c>
      <c r="O20" s="191">
        <v>22</v>
      </c>
      <c r="P20" s="191">
        <v>12</v>
      </c>
      <c r="Q20" s="191">
        <v>20</v>
      </c>
      <c r="R20" s="191">
        <v>12</v>
      </c>
      <c r="S20" s="191">
        <v>10</v>
      </c>
      <c r="T20" s="191">
        <v>6</v>
      </c>
      <c r="U20" s="191">
        <v>17</v>
      </c>
      <c r="V20" s="191">
        <v>7</v>
      </c>
      <c r="W20" s="191">
        <v>18</v>
      </c>
      <c r="X20" s="191">
        <v>8</v>
      </c>
      <c r="Y20" s="191">
        <v>19</v>
      </c>
      <c r="Z20" s="191">
        <v>8</v>
      </c>
      <c r="AA20" s="191">
        <v>21</v>
      </c>
      <c r="AB20" s="191">
        <v>12</v>
      </c>
      <c r="AC20" s="191">
        <v>20</v>
      </c>
      <c r="AD20" s="191">
        <v>13</v>
      </c>
      <c r="AE20" s="191">
        <v>20</v>
      </c>
      <c r="AF20" s="191">
        <v>13</v>
      </c>
      <c r="AG20" s="191">
        <v>20</v>
      </c>
      <c r="AH20" s="191">
        <v>13</v>
      </c>
      <c r="AI20" s="191">
        <v>20</v>
      </c>
      <c r="AJ20" s="191">
        <v>13</v>
      </c>
      <c r="AK20" s="191">
        <v>20</v>
      </c>
      <c r="AL20" s="191">
        <v>13</v>
      </c>
      <c r="AM20" s="191">
        <v>14</v>
      </c>
      <c r="AN20" s="191">
        <v>9</v>
      </c>
      <c r="AO20" s="191">
        <v>14</v>
      </c>
      <c r="AP20" s="191">
        <v>9</v>
      </c>
      <c r="AQ20" s="186">
        <f t="shared" si="0"/>
        <v>342</v>
      </c>
      <c r="AR20" s="164">
        <f t="shared" si="1"/>
        <v>71136</v>
      </c>
    </row>
    <row r="21" spans="1:44" s="165" customFormat="1" ht="48.75" customHeight="1">
      <c r="A21" s="187">
        <f t="shared" si="2"/>
        <v>10</v>
      </c>
      <c r="B21" s="192" t="s">
        <v>196</v>
      </c>
      <c r="C21" s="189" t="s">
        <v>197</v>
      </c>
      <c r="D21" s="189"/>
      <c r="E21" s="191">
        <v>4</v>
      </c>
      <c r="F21" s="191">
        <v>0</v>
      </c>
      <c r="G21" s="191">
        <v>4</v>
      </c>
      <c r="H21" s="191">
        <v>0</v>
      </c>
      <c r="I21" s="191">
        <v>5</v>
      </c>
      <c r="J21" s="191">
        <v>0</v>
      </c>
      <c r="K21" s="191">
        <v>5</v>
      </c>
      <c r="L21" s="191">
        <v>2</v>
      </c>
      <c r="M21" s="191">
        <v>5</v>
      </c>
      <c r="N21" s="191">
        <v>3</v>
      </c>
      <c r="O21" s="191">
        <v>5</v>
      </c>
      <c r="P21" s="191">
        <v>3</v>
      </c>
      <c r="Q21" s="191">
        <v>4</v>
      </c>
      <c r="R21" s="191">
        <v>3</v>
      </c>
      <c r="S21" s="191">
        <v>6</v>
      </c>
      <c r="T21" s="191">
        <v>3</v>
      </c>
      <c r="U21" s="191">
        <v>6</v>
      </c>
      <c r="V21" s="191">
        <v>3</v>
      </c>
      <c r="W21" s="191">
        <v>6</v>
      </c>
      <c r="X21" s="191">
        <v>3</v>
      </c>
      <c r="Y21" s="191">
        <v>6</v>
      </c>
      <c r="Z21" s="191">
        <v>4</v>
      </c>
      <c r="AA21" s="191">
        <v>6</v>
      </c>
      <c r="AB21" s="191">
        <v>4</v>
      </c>
      <c r="AC21" s="191">
        <v>6</v>
      </c>
      <c r="AD21" s="191">
        <v>4</v>
      </c>
      <c r="AE21" s="191">
        <v>6</v>
      </c>
      <c r="AF21" s="191">
        <v>4</v>
      </c>
      <c r="AG21" s="191">
        <v>6</v>
      </c>
      <c r="AH21" s="191">
        <v>4</v>
      </c>
      <c r="AI21" s="191">
        <v>4</v>
      </c>
      <c r="AJ21" s="191">
        <v>2</v>
      </c>
      <c r="AK21" s="191">
        <v>4</v>
      </c>
      <c r="AL21" s="191">
        <v>2</v>
      </c>
      <c r="AM21" s="191">
        <v>4</v>
      </c>
      <c r="AN21" s="191">
        <v>2</v>
      </c>
      <c r="AO21" s="191">
        <v>4</v>
      </c>
      <c r="AP21" s="191">
        <v>2</v>
      </c>
      <c r="AQ21" s="186">
        <f t="shared" si="0"/>
        <v>88</v>
      </c>
      <c r="AR21" s="164">
        <f t="shared" si="1"/>
        <v>18304</v>
      </c>
    </row>
    <row r="22" spans="1:44" s="165" customFormat="1" ht="48.75" customHeight="1">
      <c r="A22" s="187">
        <f t="shared" si="2"/>
        <v>11</v>
      </c>
      <c r="B22" s="192" t="s">
        <v>198</v>
      </c>
      <c r="C22" s="189"/>
      <c r="D22" s="189"/>
      <c r="E22" s="191">
        <v>15</v>
      </c>
      <c r="F22" s="191">
        <v>1</v>
      </c>
      <c r="G22" s="191">
        <v>15</v>
      </c>
      <c r="H22" s="191">
        <v>2</v>
      </c>
      <c r="I22" s="191">
        <v>15</v>
      </c>
      <c r="J22" s="191">
        <v>2</v>
      </c>
      <c r="K22" s="191">
        <v>15</v>
      </c>
      <c r="L22" s="191">
        <v>6</v>
      </c>
      <c r="M22" s="191">
        <v>15</v>
      </c>
      <c r="N22" s="191">
        <v>8</v>
      </c>
      <c r="O22" s="191">
        <v>15</v>
      </c>
      <c r="P22" s="191">
        <v>8</v>
      </c>
      <c r="Q22" s="191">
        <v>15</v>
      </c>
      <c r="R22" s="191">
        <v>8</v>
      </c>
      <c r="S22" s="191">
        <v>5</v>
      </c>
      <c r="T22" s="191">
        <v>3</v>
      </c>
      <c r="U22" s="191">
        <v>5</v>
      </c>
      <c r="V22" s="191">
        <v>3</v>
      </c>
      <c r="W22" s="191">
        <v>5</v>
      </c>
      <c r="X22" s="191">
        <v>2</v>
      </c>
      <c r="Y22" s="191">
        <v>5</v>
      </c>
      <c r="Z22" s="191">
        <v>3</v>
      </c>
      <c r="AA22" s="191">
        <v>6</v>
      </c>
      <c r="AB22" s="191">
        <v>3</v>
      </c>
      <c r="AC22" s="191">
        <v>6</v>
      </c>
      <c r="AD22" s="191">
        <v>3</v>
      </c>
      <c r="AE22" s="191">
        <v>6</v>
      </c>
      <c r="AF22" s="191">
        <v>3</v>
      </c>
      <c r="AG22" s="191">
        <v>6</v>
      </c>
      <c r="AH22" s="191">
        <v>3</v>
      </c>
      <c r="AI22" s="191">
        <v>6</v>
      </c>
      <c r="AJ22" s="191">
        <v>3</v>
      </c>
      <c r="AK22" s="191">
        <v>6</v>
      </c>
      <c r="AL22" s="191">
        <v>3</v>
      </c>
      <c r="AM22" s="191">
        <v>6</v>
      </c>
      <c r="AN22" s="191">
        <v>3</v>
      </c>
      <c r="AO22" s="191">
        <v>6</v>
      </c>
      <c r="AP22" s="191">
        <v>3</v>
      </c>
      <c r="AQ22" s="186">
        <f t="shared" si="0"/>
        <v>161</v>
      </c>
      <c r="AR22" s="164">
        <f t="shared" si="1"/>
        <v>33488</v>
      </c>
    </row>
    <row r="23" spans="1:44" s="165" customFormat="1" ht="48.75" customHeight="1">
      <c r="A23" s="187"/>
      <c r="B23" s="188" t="s">
        <v>199</v>
      </c>
      <c r="C23" s="189"/>
      <c r="D23" s="189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6"/>
      <c r="AR23" s="164"/>
    </row>
    <row r="24" spans="1:44" s="165" customFormat="1" ht="48.75" customHeight="1">
      <c r="A24" s="187">
        <f>A22+1</f>
        <v>12</v>
      </c>
      <c r="B24" s="190" t="s">
        <v>200</v>
      </c>
      <c r="C24" s="189" t="s">
        <v>201</v>
      </c>
      <c r="D24" s="189"/>
      <c r="E24" s="191">
        <v>8</v>
      </c>
      <c r="F24" s="191">
        <v>0</v>
      </c>
      <c r="G24" s="191">
        <v>8</v>
      </c>
      <c r="H24" s="191">
        <v>0</v>
      </c>
      <c r="I24" s="191">
        <v>8</v>
      </c>
      <c r="J24" s="191">
        <v>1</v>
      </c>
      <c r="K24" s="191">
        <v>8</v>
      </c>
      <c r="L24" s="191">
        <v>4</v>
      </c>
      <c r="M24" s="191">
        <v>8</v>
      </c>
      <c r="N24" s="191">
        <v>3</v>
      </c>
      <c r="O24" s="191">
        <v>8</v>
      </c>
      <c r="P24" s="191">
        <v>3</v>
      </c>
      <c r="Q24" s="191">
        <v>8</v>
      </c>
      <c r="R24" s="191">
        <v>4</v>
      </c>
      <c r="S24" s="191">
        <v>3</v>
      </c>
      <c r="T24" s="191">
        <v>1</v>
      </c>
      <c r="U24" s="191">
        <v>3</v>
      </c>
      <c r="V24" s="191">
        <v>1</v>
      </c>
      <c r="W24" s="191">
        <v>3</v>
      </c>
      <c r="X24" s="191">
        <v>1</v>
      </c>
      <c r="Y24" s="191">
        <v>3</v>
      </c>
      <c r="Z24" s="191">
        <v>1</v>
      </c>
      <c r="AA24" s="191">
        <v>3</v>
      </c>
      <c r="AB24" s="191">
        <v>1</v>
      </c>
      <c r="AC24" s="191">
        <v>3</v>
      </c>
      <c r="AD24" s="191">
        <v>1</v>
      </c>
      <c r="AE24" s="191">
        <v>3</v>
      </c>
      <c r="AF24" s="191">
        <v>1</v>
      </c>
      <c r="AG24" s="191">
        <v>3</v>
      </c>
      <c r="AH24" s="191">
        <v>1</v>
      </c>
      <c r="AI24" s="191">
        <v>3</v>
      </c>
      <c r="AJ24" s="191">
        <v>1</v>
      </c>
      <c r="AK24" s="191">
        <v>3</v>
      </c>
      <c r="AL24" s="191">
        <v>1</v>
      </c>
      <c r="AM24" s="191">
        <v>3</v>
      </c>
      <c r="AN24" s="191">
        <v>1</v>
      </c>
      <c r="AO24" s="191">
        <v>3</v>
      </c>
      <c r="AP24" s="191">
        <v>1</v>
      </c>
      <c r="AQ24" s="186">
        <f>E24+G24+I24+K24+M24+O24+Q24+S24+U24+W24+Y24+AA24+AC24+AE24+AG24+AI24+AK24</f>
        <v>86</v>
      </c>
      <c r="AR24" s="164">
        <f>AQ24*208</f>
        <v>17888</v>
      </c>
    </row>
    <row r="25" spans="1:44" s="165" customFormat="1" ht="48.75" customHeight="1">
      <c r="A25" s="187">
        <f>A24+1</f>
        <v>13</v>
      </c>
      <c r="B25" s="190" t="s">
        <v>57</v>
      </c>
      <c r="C25" s="189"/>
      <c r="D25" s="189"/>
      <c r="E25" s="191">
        <v>2</v>
      </c>
      <c r="F25" s="191">
        <v>0</v>
      </c>
      <c r="G25" s="191">
        <v>2</v>
      </c>
      <c r="H25" s="191">
        <v>0</v>
      </c>
      <c r="I25" s="191">
        <v>2</v>
      </c>
      <c r="J25" s="191">
        <v>0</v>
      </c>
      <c r="K25" s="191">
        <v>2</v>
      </c>
      <c r="L25" s="191">
        <v>0</v>
      </c>
      <c r="M25" s="191">
        <v>2</v>
      </c>
      <c r="N25" s="191">
        <v>1</v>
      </c>
      <c r="O25" s="191">
        <v>2</v>
      </c>
      <c r="P25" s="191">
        <v>1</v>
      </c>
      <c r="Q25" s="191">
        <v>2</v>
      </c>
      <c r="R25" s="191">
        <v>1</v>
      </c>
      <c r="S25" s="191">
        <v>2</v>
      </c>
      <c r="T25" s="191">
        <v>1</v>
      </c>
      <c r="U25" s="191">
        <v>2</v>
      </c>
      <c r="V25" s="191">
        <v>1</v>
      </c>
      <c r="W25" s="191">
        <v>2</v>
      </c>
      <c r="X25" s="191">
        <v>1</v>
      </c>
      <c r="Y25" s="191">
        <v>2</v>
      </c>
      <c r="Z25" s="191">
        <v>1</v>
      </c>
      <c r="AA25" s="191">
        <v>2</v>
      </c>
      <c r="AB25" s="191">
        <v>1</v>
      </c>
      <c r="AC25" s="191">
        <v>2</v>
      </c>
      <c r="AD25" s="191">
        <v>1</v>
      </c>
      <c r="AE25" s="191">
        <v>2</v>
      </c>
      <c r="AF25" s="191">
        <v>1</v>
      </c>
      <c r="AG25" s="191">
        <v>2</v>
      </c>
      <c r="AH25" s="191">
        <v>1</v>
      </c>
      <c r="AI25" s="191">
        <v>2</v>
      </c>
      <c r="AJ25" s="191">
        <v>1</v>
      </c>
      <c r="AK25" s="191">
        <v>2</v>
      </c>
      <c r="AL25" s="191">
        <v>1</v>
      </c>
      <c r="AM25" s="191">
        <v>2</v>
      </c>
      <c r="AN25" s="191">
        <v>1</v>
      </c>
      <c r="AO25" s="191">
        <v>2</v>
      </c>
      <c r="AP25" s="191">
        <v>1</v>
      </c>
      <c r="AQ25" s="186"/>
      <c r="AR25" s="164"/>
    </row>
    <row r="26" spans="1:44" s="165" customFormat="1" ht="48.75" customHeight="1">
      <c r="A26" s="187">
        <f t="shared" ref="A26:A34" si="3">A25+1</f>
        <v>14</v>
      </c>
      <c r="B26" s="190" t="s">
        <v>202</v>
      </c>
      <c r="C26" s="189"/>
      <c r="D26" s="189"/>
      <c r="E26" s="191">
        <v>15</v>
      </c>
      <c r="F26" s="191">
        <v>3</v>
      </c>
      <c r="G26" s="191">
        <v>15</v>
      </c>
      <c r="H26" s="191">
        <v>2</v>
      </c>
      <c r="I26" s="191">
        <v>15</v>
      </c>
      <c r="J26" s="191">
        <v>4</v>
      </c>
      <c r="K26" s="191">
        <v>16</v>
      </c>
      <c r="L26" s="191">
        <v>7</v>
      </c>
      <c r="M26" s="191">
        <v>16</v>
      </c>
      <c r="N26" s="191">
        <v>9</v>
      </c>
      <c r="O26" s="191">
        <v>15</v>
      </c>
      <c r="P26" s="191">
        <v>9</v>
      </c>
      <c r="Q26" s="191">
        <v>15</v>
      </c>
      <c r="R26" s="191">
        <v>8</v>
      </c>
      <c r="S26" s="191">
        <v>7</v>
      </c>
      <c r="T26" s="191">
        <v>4</v>
      </c>
      <c r="U26" s="191">
        <v>7</v>
      </c>
      <c r="V26" s="191">
        <v>4</v>
      </c>
      <c r="W26" s="191">
        <v>7</v>
      </c>
      <c r="X26" s="191">
        <v>4</v>
      </c>
      <c r="Y26" s="191">
        <v>7</v>
      </c>
      <c r="Z26" s="191">
        <v>4</v>
      </c>
      <c r="AA26" s="191">
        <v>8</v>
      </c>
      <c r="AB26" s="191">
        <v>4</v>
      </c>
      <c r="AC26" s="191">
        <v>7</v>
      </c>
      <c r="AD26" s="191">
        <v>4</v>
      </c>
      <c r="AE26" s="191">
        <v>7</v>
      </c>
      <c r="AF26" s="191">
        <v>4</v>
      </c>
      <c r="AG26" s="191">
        <v>7</v>
      </c>
      <c r="AH26" s="191">
        <v>4</v>
      </c>
      <c r="AI26" s="191">
        <v>7</v>
      </c>
      <c r="AJ26" s="191">
        <v>4</v>
      </c>
      <c r="AK26" s="191">
        <v>7</v>
      </c>
      <c r="AL26" s="191">
        <v>4</v>
      </c>
      <c r="AM26" s="191">
        <v>7</v>
      </c>
      <c r="AN26" s="191">
        <v>4</v>
      </c>
      <c r="AO26" s="191">
        <v>7</v>
      </c>
      <c r="AP26" s="191">
        <v>4</v>
      </c>
      <c r="AQ26" s="186"/>
      <c r="AR26" s="164"/>
    </row>
    <row r="27" spans="1:44" s="165" customFormat="1" ht="48.75" customHeight="1">
      <c r="A27" s="187">
        <f t="shared" si="3"/>
        <v>15</v>
      </c>
      <c r="B27" s="190" t="s">
        <v>203</v>
      </c>
      <c r="C27" s="189" t="s">
        <v>129</v>
      </c>
      <c r="D27" s="189"/>
      <c r="E27" s="191">
        <v>1</v>
      </c>
      <c r="F27" s="191">
        <v>0</v>
      </c>
      <c r="G27" s="191">
        <v>1</v>
      </c>
      <c r="H27" s="191">
        <v>0</v>
      </c>
      <c r="I27" s="191">
        <v>1</v>
      </c>
      <c r="J27" s="191">
        <v>0</v>
      </c>
      <c r="K27" s="191">
        <v>1</v>
      </c>
      <c r="L27" s="191">
        <v>0</v>
      </c>
      <c r="M27" s="191">
        <v>1</v>
      </c>
      <c r="N27" s="191">
        <v>0</v>
      </c>
      <c r="O27" s="191">
        <v>1</v>
      </c>
      <c r="P27" s="191">
        <v>0</v>
      </c>
      <c r="Q27" s="191">
        <v>1</v>
      </c>
      <c r="R27" s="191">
        <v>0</v>
      </c>
      <c r="S27" s="191">
        <v>1</v>
      </c>
      <c r="T27" s="191">
        <v>0</v>
      </c>
      <c r="U27" s="191">
        <v>1</v>
      </c>
      <c r="V27" s="191">
        <v>0</v>
      </c>
      <c r="W27" s="191">
        <v>1</v>
      </c>
      <c r="X27" s="191">
        <v>0</v>
      </c>
      <c r="Y27" s="191">
        <v>1</v>
      </c>
      <c r="Z27" s="191">
        <v>0</v>
      </c>
      <c r="AA27" s="191">
        <v>1</v>
      </c>
      <c r="AB27" s="191">
        <v>0</v>
      </c>
      <c r="AC27" s="191">
        <v>1</v>
      </c>
      <c r="AD27" s="191">
        <v>0</v>
      </c>
      <c r="AE27" s="191">
        <v>1</v>
      </c>
      <c r="AF27" s="191">
        <v>0</v>
      </c>
      <c r="AG27" s="191">
        <v>1</v>
      </c>
      <c r="AH27" s="191">
        <v>0</v>
      </c>
      <c r="AI27" s="191">
        <v>1</v>
      </c>
      <c r="AJ27" s="191">
        <v>0</v>
      </c>
      <c r="AK27" s="191">
        <v>1</v>
      </c>
      <c r="AL27" s="191">
        <v>0</v>
      </c>
      <c r="AM27" s="191">
        <v>1</v>
      </c>
      <c r="AN27" s="191">
        <v>0</v>
      </c>
      <c r="AO27" s="191">
        <v>1</v>
      </c>
      <c r="AP27" s="191">
        <v>0</v>
      </c>
      <c r="AQ27" s="186">
        <f t="shared" ref="AQ27:AQ34" si="4">E27+G27+I27+K27+M27+O27+Q27+S27+U27+W27+Y27+AA27+AC27+AE27+AG27+AI27+AK27</f>
        <v>17</v>
      </c>
      <c r="AR27" s="164">
        <f t="shared" ref="AR27:AR51" si="5">AQ27*208</f>
        <v>3536</v>
      </c>
    </row>
    <row r="28" spans="1:44" s="165" customFormat="1" ht="48.75" customHeight="1">
      <c r="A28" s="187">
        <f t="shared" si="3"/>
        <v>16</v>
      </c>
      <c r="B28" s="190" t="s">
        <v>204</v>
      </c>
      <c r="C28" s="189" t="s">
        <v>205</v>
      </c>
      <c r="D28" s="189"/>
      <c r="E28" s="191">
        <v>2</v>
      </c>
      <c r="F28" s="191">
        <v>0</v>
      </c>
      <c r="G28" s="191">
        <v>2</v>
      </c>
      <c r="H28" s="191">
        <v>0</v>
      </c>
      <c r="I28" s="191">
        <v>2</v>
      </c>
      <c r="J28" s="191">
        <v>0</v>
      </c>
      <c r="K28" s="191">
        <v>2</v>
      </c>
      <c r="L28" s="191">
        <v>1</v>
      </c>
      <c r="M28" s="191">
        <v>2</v>
      </c>
      <c r="N28" s="191">
        <v>1</v>
      </c>
      <c r="O28" s="191">
        <v>2</v>
      </c>
      <c r="P28" s="191">
        <v>1</v>
      </c>
      <c r="Q28" s="191">
        <v>2</v>
      </c>
      <c r="R28" s="191">
        <v>1</v>
      </c>
      <c r="S28" s="191">
        <v>1</v>
      </c>
      <c r="T28" s="191">
        <v>0</v>
      </c>
      <c r="U28" s="191">
        <v>1</v>
      </c>
      <c r="V28" s="191">
        <v>0</v>
      </c>
      <c r="W28" s="191">
        <v>1</v>
      </c>
      <c r="X28" s="191">
        <v>0</v>
      </c>
      <c r="Y28" s="191">
        <v>1</v>
      </c>
      <c r="Z28" s="191">
        <v>0</v>
      </c>
      <c r="AA28" s="191">
        <v>1</v>
      </c>
      <c r="AB28" s="191">
        <v>0</v>
      </c>
      <c r="AC28" s="191">
        <v>1</v>
      </c>
      <c r="AD28" s="191">
        <v>0</v>
      </c>
      <c r="AE28" s="191">
        <v>1</v>
      </c>
      <c r="AF28" s="191">
        <v>0</v>
      </c>
      <c r="AG28" s="191">
        <v>1</v>
      </c>
      <c r="AH28" s="191">
        <v>0</v>
      </c>
      <c r="AI28" s="191">
        <v>1</v>
      </c>
      <c r="AJ28" s="191">
        <v>0</v>
      </c>
      <c r="AK28" s="191">
        <v>1</v>
      </c>
      <c r="AL28" s="191">
        <v>0</v>
      </c>
      <c r="AM28" s="191">
        <v>1</v>
      </c>
      <c r="AN28" s="191">
        <v>0</v>
      </c>
      <c r="AO28" s="191">
        <v>1</v>
      </c>
      <c r="AP28" s="191">
        <v>0</v>
      </c>
      <c r="AQ28" s="186">
        <f t="shared" si="4"/>
        <v>24</v>
      </c>
      <c r="AR28" s="164">
        <f t="shared" si="5"/>
        <v>4992</v>
      </c>
    </row>
    <row r="29" spans="1:44" s="165" customFormat="1" ht="48.75" customHeight="1">
      <c r="A29" s="187">
        <f t="shared" si="3"/>
        <v>17</v>
      </c>
      <c r="B29" s="190" t="s">
        <v>206</v>
      </c>
      <c r="C29" s="189" t="s">
        <v>165</v>
      </c>
      <c r="D29" s="189"/>
      <c r="E29" s="191">
        <v>15</v>
      </c>
      <c r="F29" s="191">
        <v>4</v>
      </c>
      <c r="G29" s="191">
        <v>15</v>
      </c>
      <c r="H29" s="191">
        <v>3</v>
      </c>
      <c r="I29" s="191">
        <v>20</v>
      </c>
      <c r="J29" s="191">
        <v>6</v>
      </c>
      <c r="K29" s="191">
        <v>23</v>
      </c>
      <c r="L29" s="191">
        <v>12</v>
      </c>
      <c r="M29" s="191">
        <v>20</v>
      </c>
      <c r="N29" s="191">
        <v>13</v>
      </c>
      <c r="O29" s="191">
        <v>20</v>
      </c>
      <c r="P29" s="191">
        <v>13</v>
      </c>
      <c r="Q29" s="191">
        <v>15</v>
      </c>
      <c r="R29" s="191">
        <v>8</v>
      </c>
      <c r="S29" s="191">
        <v>15</v>
      </c>
      <c r="T29" s="191">
        <v>8</v>
      </c>
      <c r="U29" s="191">
        <v>15</v>
      </c>
      <c r="V29" s="191">
        <v>8</v>
      </c>
      <c r="W29" s="191">
        <v>15</v>
      </c>
      <c r="X29" s="191">
        <v>8</v>
      </c>
      <c r="Y29" s="191">
        <v>15</v>
      </c>
      <c r="Z29" s="191">
        <v>9</v>
      </c>
      <c r="AA29" s="191">
        <v>17</v>
      </c>
      <c r="AB29" s="191">
        <v>11</v>
      </c>
      <c r="AC29" s="191">
        <v>17</v>
      </c>
      <c r="AD29" s="191">
        <v>11</v>
      </c>
      <c r="AE29" s="191">
        <v>17</v>
      </c>
      <c r="AF29" s="191">
        <v>11</v>
      </c>
      <c r="AG29" s="191">
        <v>17</v>
      </c>
      <c r="AH29" s="191">
        <v>11</v>
      </c>
      <c r="AI29" s="191">
        <v>17</v>
      </c>
      <c r="AJ29" s="191">
        <v>11</v>
      </c>
      <c r="AK29" s="191">
        <v>17</v>
      </c>
      <c r="AL29" s="191">
        <v>11</v>
      </c>
      <c r="AM29" s="191">
        <v>17</v>
      </c>
      <c r="AN29" s="191">
        <v>7</v>
      </c>
      <c r="AO29" s="191">
        <v>17</v>
      </c>
      <c r="AP29" s="191">
        <v>7</v>
      </c>
      <c r="AQ29" s="186">
        <f t="shared" si="4"/>
        <v>290</v>
      </c>
      <c r="AR29" s="164">
        <f t="shared" si="5"/>
        <v>60320</v>
      </c>
    </row>
    <row r="30" spans="1:44" s="165" customFormat="1" ht="48.75" customHeight="1">
      <c r="A30" s="187">
        <f t="shared" si="3"/>
        <v>18</v>
      </c>
      <c r="B30" s="190" t="s">
        <v>207</v>
      </c>
      <c r="C30" s="189" t="s">
        <v>208</v>
      </c>
      <c r="D30" s="189"/>
      <c r="E30" s="191">
        <v>1</v>
      </c>
      <c r="F30" s="191">
        <v>0</v>
      </c>
      <c r="G30" s="191">
        <v>1</v>
      </c>
      <c r="H30" s="191">
        <v>0</v>
      </c>
      <c r="I30" s="191">
        <v>1</v>
      </c>
      <c r="J30" s="191">
        <v>0</v>
      </c>
      <c r="K30" s="191">
        <v>1</v>
      </c>
      <c r="L30" s="191">
        <v>0</v>
      </c>
      <c r="M30" s="191">
        <v>1</v>
      </c>
      <c r="N30" s="191">
        <v>0</v>
      </c>
      <c r="O30" s="191">
        <v>1</v>
      </c>
      <c r="P30" s="191">
        <v>0</v>
      </c>
      <c r="Q30" s="191">
        <v>1</v>
      </c>
      <c r="R30" s="191">
        <v>0</v>
      </c>
      <c r="S30" s="191">
        <v>1</v>
      </c>
      <c r="T30" s="191">
        <v>0</v>
      </c>
      <c r="U30" s="191">
        <v>1</v>
      </c>
      <c r="V30" s="191">
        <v>0</v>
      </c>
      <c r="W30" s="191">
        <v>1</v>
      </c>
      <c r="X30" s="191">
        <v>0</v>
      </c>
      <c r="Y30" s="191">
        <v>1</v>
      </c>
      <c r="Z30" s="191">
        <v>0</v>
      </c>
      <c r="AA30" s="191">
        <v>1</v>
      </c>
      <c r="AB30" s="191">
        <v>0</v>
      </c>
      <c r="AC30" s="191">
        <v>1</v>
      </c>
      <c r="AD30" s="191">
        <v>0</v>
      </c>
      <c r="AE30" s="191">
        <v>1</v>
      </c>
      <c r="AF30" s="191">
        <v>0</v>
      </c>
      <c r="AG30" s="191">
        <v>1</v>
      </c>
      <c r="AH30" s="191">
        <v>0</v>
      </c>
      <c r="AI30" s="191">
        <v>1</v>
      </c>
      <c r="AJ30" s="191">
        <v>0</v>
      </c>
      <c r="AK30" s="191">
        <v>1</v>
      </c>
      <c r="AL30" s="191">
        <v>0</v>
      </c>
      <c r="AM30" s="191">
        <v>1</v>
      </c>
      <c r="AN30" s="191">
        <v>0</v>
      </c>
      <c r="AO30" s="191">
        <v>1</v>
      </c>
      <c r="AP30" s="191">
        <v>0</v>
      </c>
      <c r="AQ30" s="186">
        <f t="shared" si="4"/>
        <v>17</v>
      </c>
      <c r="AR30" s="164">
        <f t="shared" si="5"/>
        <v>3536</v>
      </c>
    </row>
    <row r="31" spans="1:44" s="165" customFormat="1" ht="48.75" customHeight="1">
      <c r="A31" s="187">
        <f t="shared" si="3"/>
        <v>19</v>
      </c>
      <c r="B31" s="190" t="s">
        <v>209</v>
      </c>
      <c r="C31" s="189" t="s">
        <v>131</v>
      </c>
      <c r="D31" s="189"/>
      <c r="E31" s="191">
        <v>4</v>
      </c>
      <c r="F31" s="191">
        <v>0</v>
      </c>
      <c r="G31" s="191">
        <v>6</v>
      </c>
      <c r="H31" s="191">
        <v>0</v>
      </c>
      <c r="I31" s="191">
        <v>8</v>
      </c>
      <c r="J31" s="191">
        <v>0</v>
      </c>
      <c r="K31" s="191">
        <v>8</v>
      </c>
      <c r="L31" s="191">
        <v>3</v>
      </c>
      <c r="M31" s="191">
        <v>8</v>
      </c>
      <c r="N31" s="191">
        <v>4</v>
      </c>
      <c r="O31" s="191">
        <v>8</v>
      </c>
      <c r="P31" s="191">
        <v>4</v>
      </c>
      <c r="Q31" s="191">
        <v>6</v>
      </c>
      <c r="R31" s="191">
        <v>3</v>
      </c>
      <c r="S31" s="191">
        <v>6</v>
      </c>
      <c r="T31" s="191">
        <v>3</v>
      </c>
      <c r="U31" s="191">
        <v>16</v>
      </c>
      <c r="V31" s="191">
        <v>10</v>
      </c>
      <c r="W31" s="191">
        <v>16</v>
      </c>
      <c r="X31" s="191">
        <v>10</v>
      </c>
      <c r="Y31" s="191">
        <v>15</v>
      </c>
      <c r="Z31" s="191">
        <v>9</v>
      </c>
      <c r="AA31" s="191">
        <v>15</v>
      </c>
      <c r="AB31" s="191">
        <v>9</v>
      </c>
      <c r="AC31" s="191">
        <v>15</v>
      </c>
      <c r="AD31" s="191">
        <v>10</v>
      </c>
      <c r="AE31" s="191">
        <v>15</v>
      </c>
      <c r="AF31" s="191">
        <v>10</v>
      </c>
      <c r="AG31" s="191">
        <v>15</v>
      </c>
      <c r="AH31" s="191">
        <v>10</v>
      </c>
      <c r="AI31" s="191">
        <v>15</v>
      </c>
      <c r="AJ31" s="191">
        <v>10</v>
      </c>
      <c r="AK31" s="191">
        <v>15</v>
      </c>
      <c r="AL31" s="191">
        <v>10</v>
      </c>
      <c r="AM31" s="191">
        <v>15</v>
      </c>
      <c r="AN31" s="191">
        <v>6</v>
      </c>
      <c r="AO31" s="191">
        <v>15</v>
      </c>
      <c r="AP31" s="191">
        <v>6</v>
      </c>
      <c r="AQ31" s="186">
        <f t="shared" si="4"/>
        <v>191</v>
      </c>
      <c r="AR31" s="164">
        <f t="shared" si="5"/>
        <v>39728</v>
      </c>
    </row>
    <row r="32" spans="1:44" s="165" customFormat="1" ht="48.75" customHeight="1">
      <c r="A32" s="187">
        <f t="shared" si="3"/>
        <v>20</v>
      </c>
      <c r="B32" s="190" t="s">
        <v>210</v>
      </c>
      <c r="C32" s="189" t="s">
        <v>130</v>
      </c>
      <c r="D32" s="189"/>
      <c r="E32" s="191">
        <v>16</v>
      </c>
      <c r="F32" s="191">
        <v>0</v>
      </c>
      <c r="G32" s="191">
        <v>16</v>
      </c>
      <c r="H32" s="191">
        <v>0</v>
      </c>
      <c r="I32" s="191">
        <v>20</v>
      </c>
      <c r="J32" s="191">
        <v>0</v>
      </c>
      <c r="K32" s="191">
        <v>20</v>
      </c>
      <c r="L32" s="191">
        <v>9</v>
      </c>
      <c r="M32" s="191">
        <v>20</v>
      </c>
      <c r="N32" s="191">
        <v>12</v>
      </c>
      <c r="O32" s="191">
        <v>20</v>
      </c>
      <c r="P32" s="191">
        <v>12</v>
      </c>
      <c r="Q32" s="191">
        <v>16</v>
      </c>
      <c r="R32" s="191">
        <v>9</v>
      </c>
      <c r="S32" s="191">
        <v>16</v>
      </c>
      <c r="T32" s="191">
        <v>9</v>
      </c>
      <c r="U32" s="191">
        <v>16</v>
      </c>
      <c r="V32" s="191">
        <v>10</v>
      </c>
      <c r="W32" s="191">
        <v>16</v>
      </c>
      <c r="X32" s="191">
        <v>10</v>
      </c>
      <c r="Y32" s="191">
        <v>18</v>
      </c>
      <c r="Z32" s="191">
        <v>9</v>
      </c>
      <c r="AA32" s="191">
        <v>18</v>
      </c>
      <c r="AB32" s="191">
        <v>10</v>
      </c>
      <c r="AC32" s="191">
        <v>17</v>
      </c>
      <c r="AD32" s="191">
        <v>10</v>
      </c>
      <c r="AE32" s="191">
        <v>17</v>
      </c>
      <c r="AF32" s="191">
        <v>10</v>
      </c>
      <c r="AG32" s="191">
        <v>17</v>
      </c>
      <c r="AH32" s="191">
        <v>10</v>
      </c>
      <c r="AI32" s="191">
        <v>17</v>
      </c>
      <c r="AJ32" s="191">
        <v>10</v>
      </c>
      <c r="AK32" s="191">
        <v>17</v>
      </c>
      <c r="AL32" s="191">
        <v>10</v>
      </c>
      <c r="AM32" s="191">
        <v>17</v>
      </c>
      <c r="AN32" s="191">
        <v>6</v>
      </c>
      <c r="AO32" s="191">
        <v>17</v>
      </c>
      <c r="AP32" s="191">
        <v>6</v>
      </c>
      <c r="AQ32" s="186">
        <f t="shared" si="4"/>
        <v>297</v>
      </c>
      <c r="AR32" s="164">
        <f t="shared" si="5"/>
        <v>61776</v>
      </c>
    </row>
    <row r="33" spans="1:44" s="165" customFormat="1" ht="48.75" customHeight="1">
      <c r="A33" s="187">
        <f t="shared" si="3"/>
        <v>21</v>
      </c>
      <c r="B33" s="190" t="s">
        <v>211</v>
      </c>
      <c r="C33" s="189" t="s">
        <v>212</v>
      </c>
      <c r="D33" s="189"/>
      <c r="E33" s="191">
        <v>4</v>
      </c>
      <c r="F33" s="191">
        <v>0</v>
      </c>
      <c r="G33" s="191">
        <v>4</v>
      </c>
      <c r="H33" s="191">
        <v>0</v>
      </c>
      <c r="I33" s="191">
        <v>4</v>
      </c>
      <c r="J33" s="191">
        <v>0</v>
      </c>
      <c r="K33" s="191">
        <v>4</v>
      </c>
      <c r="L33" s="191">
        <v>2</v>
      </c>
      <c r="M33" s="191">
        <v>4</v>
      </c>
      <c r="N33" s="191">
        <v>2</v>
      </c>
      <c r="O33" s="191">
        <v>4</v>
      </c>
      <c r="P33" s="191">
        <v>2</v>
      </c>
      <c r="Q33" s="191">
        <v>4</v>
      </c>
      <c r="R33" s="191">
        <v>2</v>
      </c>
      <c r="S33" s="191">
        <v>4</v>
      </c>
      <c r="T33" s="191">
        <v>2</v>
      </c>
      <c r="U33" s="191">
        <v>4</v>
      </c>
      <c r="V33" s="191">
        <v>2</v>
      </c>
      <c r="W33" s="191">
        <v>4</v>
      </c>
      <c r="X33" s="191">
        <v>2</v>
      </c>
      <c r="Y33" s="191">
        <v>4</v>
      </c>
      <c r="Z33" s="191">
        <v>2</v>
      </c>
      <c r="AA33" s="191">
        <v>4</v>
      </c>
      <c r="AB33" s="191">
        <v>2</v>
      </c>
      <c r="AC33" s="191">
        <v>4</v>
      </c>
      <c r="AD33" s="191">
        <v>2</v>
      </c>
      <c r="AE33" s="191">
        <v>4</v>
      </c>
      <c r="AF33" s="191">
        <v>2</v>
      </c>
      <c r="AG33" s="191">
        <v>4</v>
      </c>
      <c r="AH33" s="191">
        <v>2</v>
      </c>
      <c r="AI33" s="191">
        <v>4</v>
      </c>
      <c r="AJ33" s="191">
        <v>2</v>
      </c>
      <c r="AK33" s="191">
        <v>4</v>
      </c>
      <c r="AL33" s="191">
        <v>2</v>
      </c>
      <c r="AM33" s="191">
        <v>4</v>
      </c>
      <c r="AN33" s="191">
        <v>2</v>
      </c>
      <c r="AO33" s="191">
        <v>4</v>
      </c>
      <c r="AP33" s="191">
        <v>2</v>
      </c>
      <c r="AQ33" s="186">
        <f t="shared" si="4"/>
        <v>68</v>
      </c>
      <c r="AR33" s="164">
        <f t="shared" si="5"/>
        <v>14144</v>
      </c>
    </row>
    <row r="34" spans="1:44" s="165" customFormat="1" ht="48.75" customHeight="1">
      <c r="A34" s="187">
        <f t="shared" si="3"/>
        <v>22</v>
      </c>
      <c r="B34" s="190" t="s">
        <v>213</v>
      </c>
      <c r="C34" s="189" t="s">
        <v>214</v>
      </c>
      <c r="D34" s="189"/>
      <c r="E34" s="191">
        <v>3</v>
      </c>
      <c r="F34" s="191">
        <v>0</v>
      </c>
      <c r="G34" s="191">
        <v>3</v>
      </c>
      <c r="H34" s="191">
        <v>1</v>
      </c>
      <c r="I34" s="191">
        <v>3</v>
      </c>
      <c r="J34" s="191">
        <v>1</v>
      </c>
      <c r="K34" s="191">
        <v>3</v>
      </c>
      <c r="L34" s="191">
        <v>1</v>
      </c>
      <c r="M34" s="191">
        <v>3</v>
      </c>
      <c r="N34" s="191">
        <v>2</v>
      </c>
      <c r="O34" s="191">
        <v>3</v>
      </c>
      <c r="P34" s="191">
        <v>2</v>
      </c>
      <c r="Q34" s="191">
        <v>3</v>
      </c>
      <c r="R34" s="191">
        <v>2</v>
      </c>
      <c r="S34" s="191">
        <v>3</v>
      </c>
      <c r="T34" s="191">
        <v>2</v>
      </c>
      <c r="U34" s="191">
        <v>3</v>
      </c>
      <c r="V34" s="191">
        <v>2</v>
      </c>
      <c r="W34" s="191">
        <v>3</v>
      </c>
      <c r="X34" s="191">
        <v>2</v>
      </c>
      <c r="Y34" s="191">
        <v>3</v>
      </c>
      <c r="Z34" s="191">
        <v>2</v>
      </c>
      <c r="AA34" s="191">
        <v>3</v>
      </c>
      <c r="AB34" s="191">
        <v>2</v>
      </c>
      <c r="AC34" s="191">
        <v>3</v>
      </c>
      <c r="AD34" s="191">
        <v>2</v>
      </c>
      <c r="AE34" s="191">
        <v>3</v>
      </c>
      <c r="AF34" s="191">
        <v>2</v>
      </c>
      <c r="AG34" s="191">
        <v>3</v>
      </c>
      <c r="AH34" s="191">
        <v>2</v>
      </c>
      <c r="AI34" s="191">
        <v>3</v>
      </c>
      <c r="AJ34" s="191">
        <v>2</v>
      </c>
      <c r="AK34" s="191">
        <v>3</v>
      </c>
      <c r="AL34" s="191">
        <v>2</v>
      </c>
      <c r="AM34" s="191">
        <v>3</v>
      </c>
      <c r="AN34" s="191">
        <v>2</v>
      </c>
      <c r="AO34" s="191">
        <v>3</v>
      </c>
      <c r="AP34" s="191">
        <v>2</v>
      </c>
      <c r="AQ34" s="186">
        <f t="shared" si="4"/>
        <v>51</v>
      </c>
      <c r="AR34" s="164">
        <f t="shared" si="5"/>
        <v>10608</v>
      </c>
    </row>
    <row r="35" spans="1:44" s="165" customFormat="1" ht="48.75" customHeight="1">
      <c r="A35" s="187"/>
      <c r="B35" s="188" t="s">
        <v>215</v>
      </c>
      <c r="C35" s="189"/>
      <c r="D35" s="189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6"/>
      <c r="AR35" s="164"/>
    </row>
    <row r="36" spans="1:44" s="165" customFormat="1" ht="48.75" customHeight="1">
      <c r="A36" s="187">
        <f>A34+1</f>
        <v>23</v>
      </c>
      <c r="B36" s="190" t="s">
        <v>216</v>
      </c>
      <c r="C36" s="189" t="s">
        <v>217</v>
      </c>
      <c r="D36" s="189"/>
      <c r="E36" s="191">
        <v>1</v>
      </c>
      <c r="F36" s="191">
        <v>0</v>
      </c>
      <c r="G36" s="191">
        <v>1</v>
      </c>
      <c r="H36" s="191">
        <v>0</v>
      </c>
      <c r="I36" s="191">
        <v>1</v>
      </c>
      <c r="J36" s="191">
        <v>0</v>
      </c>
      <c r="K36" s="191">
        <v>1</v>
      </c>
      <c r="L36" s="191">
        <v>0</v>
      </c>
      <c r="M36" s="191">
        <v>1</v>
      </c>
      <c r="N36" s="191">
        <v>0</v>
      </c>
      <c r="O36" s="191">
        <v>1</v>
      </c>
      <c r="P36" s="191">
        <v>0</v>
      </c>
      <c r="Q36" s="191">
        <v>1</v>
      </c>
      <c r="R36" s="191">
        <v>0</v>
      </c>
      <c r="S36" s="191">
        <v>1</v>
      </c>
      <c r="T36" s="191">
        <v>0</v>
      </c>
      <c r="U36" s="191">
        <v>1</v>
      </c>
      <c r="V36" s="191">
        <v>0</v>
      </c>
      <c r="W36" s="191">
        <v>1</v>
      </c>
      <c r="X36" s="191">
        <v>0</v>
      </c>
      <c r="Y36" s="191">
        <v>1</v>
      </c>
      <c r="Z36" s="191">
        <v>0</v>
      </c>
      <c r="AA36" s="191">
        <v>1</v>
      </c>
      <c r="AB36" s="191">
        <v>0</v>
      </c>
      <c r="AC36" s="191">
        <v>1</v>
      </c>
      <c r="AD36" s="191">
        <v>0</v>
      </c>
      <c r="AE36" s="191">
        <v>1</v>
      </c>
      <c r="AF36" s="191">
        <v>0</v>
      </c>
      <c r="AG36" s="191">
        <v>1</v>
      </c>
      <c r="AH36" s="191">
        <v>0</v>
      </c>
      <c r="AI36" s="191">
        <v>1</v>
      </c>
      <c r="AJ36" s="191">
        <v>0</v>
      </c>
      <c r="AK36" s="191">
        <v>1</v>
      </c>
      <c r="AL36" s="191">
        <v>0</v>
      </c>
      <c r="AM36" s="191">
        <v>1</v>
      </c>
      <c r="AN36" s="191">
        <v>0</v>
      </c>
      <c r="AO36" s="191">
        <v>1</v>
      </c>
      <c r="AP36" s="191">
        <v>0</v>
      </c>
      <c r="AQ36" s="186">
        <f t="shared" ref="AQ36:AQ51" si="6">E36+G36+I36+K36+M36+O36+Q36+S36+U36+W36+Y36+AA36+AC36+AE36+AG36+AI36+AK36</f>
        <v>17</v>
      </c>
      <c r="AR36" s="164">
        <f t="shared" si="5"/>
        <v>3536</v>
      </c>
    </row>
    <row r="37" spans="1:44" s="165" customFormat="1" ht="48.75" customHeight="1">
      <c r="A37" s="187">
        <f>A36+1</f>
        <v>24</v>
      </c>
      <c r="B37" s="190" t="s">
        <v>218</v>
      </c>
      <c r="C37" s="189" t="s">
        <v>219</v>
      </c>
      <c r="D37" s="189"/>
      <c r="E37" s="191">
        <v>10</v>
      </c>
      <c r="F37" s="191">
        <v>3</v>
      </c>
      <c r="G37" s="191">
        <v>10</v>
      </c>
      <c r="H37" s="191">
        <v>3</v>
      </c>
      <c r="I37" s="191">
        <v>15</v>
      </c>
      <c r="J37" s="191">
        <v>3</v>
      </c>
      <c r="K37" s="191">
        <v>15</v>
      </c>
      <c r="L37" s="191">
        <v>6</v>
      </c>
      <c r="M37" s="191">
        <v>15</v>
      </c>
      <c r="N37" s="191">
        <v>9</v>
      </c>
      <c r="O37" s="191">
        <v>15</v>
      </c>
      <c r="P37" s="191">
        <v>9</v>
      </c>
      <c r="Q37" s="191">
        <v>10</v>
      </c>
      <c r="R37" s="191">
        <v>6</v>
      </c>
      <c r="S37" s="191">
        <v>10</v>
      </c>
      <c r="T37" s="191">
        <v>6</v>
      </c>
      <c r="U37" s="191">
        <v>10</v>
      </c>
      <c r="V37" s="191">
        <v>6</v>
      </c>
      <c r="W37" s="191">
        <v>10</v>
      </c>
      <c r="X37" s="191">
        <v>6</v>
      </c>
      <c r="Y37" s="191">
        <v>9</v>
      </c>
      <c r="Z37" s="191">
        <v>6</v>
      </c>
      <c r="AA37" s="191">
        <v>10</v>
      </c>
      <c r="AB37" s="191">
        <v>6</v>
      </c>
      <c r="AC37" s="191">
        <v>10</v>
      </c>
      <c r="AD37" s="191">
        <v>6</v>
      </c>
      <c r="AE37" s="191">
        <v>10</v>
      </c>
      <c r="AF37" s="191">
        <v>6</v>
      </c>
      <c r="AG37" s="191">
        <v>10</v>
      </c>
      <c r="AH37" s="191">
        <v>6</v>
      </c>
      <c r="AI37" s="191">
        <v>10</v>
      </c>
      <c r="AJ37" s="191">
        <v>6</v>
      </c>
      <c r="AK37" s="191">
        <v>10</v>
      </c>
      <c r="AL37" s="191">
        <v>6</v>
      </c>
      <c r="AM37" s="191">
        <v>10</v>
      </c>
      <c r="AN37" s="191">
        <v>5</v>
      </c>
      <c r="AO37" s="191">
        <v>10</v>
      </c>
      <c r="AP37" s="191">
        <v>5</v>
      </c>
      <c r="AQ37" s="186">
        <f t="shared" si="6"/>
        <v>189</v>
      </c>
      <c r="AR37" s="164">
        <f t="shared" si="5"/>
        <v>39312</v>
      </c>
    </row>
    <row r="38" spans="1:44" s="194" customFormat="1" ht="48.75" customHeight="1">
      <c r="A38" s="187">
        <f t="shared" ref="A38:A49" si="7">A37+1</f>
        <v>25</v>
      </c>
      <c r="B38" s="190" t="s">
        <v>220</v>
      </c>
      <c r="C38" s="189"/>
      <c r="D38" s="189"/>
      <c r="E38" s="191">
        <v>8</v>
      </c>
      <c r="F38" s="191">
        <v>2</v>
      </c>
      <c r="G38" s="191">
        <v>8</v>
      </c>
      <c r="H38" s="191">
        <v>2</v>
      </c>
      <c r="I38" s="191">
        <v>11</v>
      </c>
      <c r="J38" s="191">
        <v>3</v>
      </c>
      <c r="K38" s="191">
        <v>11</v>
      </c>
      <c r="L38" s="191">
        <v>6</v>
      </c>
      <c r="M38" s="191">
        <v>11</v>
      </c>
      <c r="N38" s="191">
        <v>8</v>
      </c>
      <c r="O38" s="191">
        <v>11</v>
      </c>
      <c r="P38" s="191">
        <v>8</v>
      </c>
      <c r="Q38" s="191">
        <v>8</v>
      </c>
      <c r="R38" s="191">
        <v>5</v>
      </c>
      <c r="S38" s="191">
        <v>9</v>
      </c>
      <c r="T38" s="191">
        <v>5</v>
      </c>
      <c r="U38" s="191">
        <v>9</v>
      </c>
      <c r="V38" s="191">
        <v>6</v>
      </c>
      <c r="W38" s="191">
        <v>9</v>
      </c>
      <c r="X38" s="191">
        <v>6</v>
      </c>
      <c r="Y38" s="191">
        <v>8</v>
      </c>
      <c r="Z38" s="191">
        <v>6</v>
      </c>
      <c r="AA38" s="191">
        <v>8</v>
      </c>
      <c r="AB38" s="191">
        <v>5</v>
      </c>
      <c r="AC38" s="191">
        <v>7</v>
      </c>
      <c r="AD38" s="191">
        <v>4</v>
      </c>
      <c r="AE38" s="191">
        <v>7</v>
      </c>
      <c r="AF38" s="191">
        <v>4</v>
      </c>
      <c r="AG38" s="191">
        <v>7</v>
      </c>
      <c r="AH38" s="191">
        <v>4</v>
      </c>
      <c r="AI38" s="191">
        <v>7</v>
      </c>
      <c r="AJ38" s="191">
        <v>4</v>
      </c>
      <c r="AK38" s="191">
        <v>7</v>
      </c>
      <c r="AL38" s="191">
        <v>4</v>
      </c>
      <c r="AM38" s="191">
        <v>7</v>
      </c>
      <c r="AN38" s="191">
        <v>3</v>
      </c>
      <c r="AO38" s="191">
        <v>7</v>
      </c>
      <c r="AP38" s="191">
        <v>3</v>
      </c>
      <c r="AQ38" s="186">
        <f t="shared" si="6"/>
        <v>146</v>
      </c>
      <c r="AR38" s="193">
        <f t="shared" si="5"/>
        <v>30368</v>
      </c>
    </row>
    <row r="39" spans="1:44" s="165" customFormat="1" ht="48.75" customHeight="1">
      <c r="A39" s="187">
        <f t="shared" si="7"/>
        <v>26</v>
      </c>
      <c r="B39" s="190" t="s">
        <v>221</v>
      </c>
      <c r="C39" s="189" t="s">
        <v>222</v>
      </c>
      <c r="D39" s="189"/>
      <c r="E39" s="191">
        <v>6</v>
      </c>
      <c r="F39" s="191">
        <v>2</v>
      </c>
      <c r="G39" s="191">
        <v>10</v>
      </c>
      <c r="H39" s="191">
        <v>2</v>
      </c>
      <c r="I39" s="191">
        <v>10</v>
      </c>
      <c r="J39" s="191">
        <v>3</v>
      </c>
      <c r="K39" s="191">
        <v>10</v>
      </c>
      <c r="L39" s="191">
        <v>4</v>
      </c>
      <c r="M39" s="191">
        <v>10</v>
      </c>
      <c r="N39" s="191">
        <v>6</v>
      </c>
      <c r="O39" s="191">
        <v>10</v>
      </c>
      <c r="P39" s="191">
        <v>6</v>
      </c>
      <c r="Q39" s="191">
        <v>10</v>
      </c>
      <c r="R39" s="191">
        <v>6</v>
      </c>
      <c r="S39" s="191">
        <v>10</v>
      </c>
      <c r="T39" s="191">
        <v>6</v>
      </c>
      <c r="U39" s="191">
        <v>10</v>
      </c>
      <c r="V39" s="191">
        <v>6</v>
      </c>
      <c r="W39" s="191">
        <v>10</v>
      </c>
      <c r="X39" s="191">
        <v>6</v>
      </c>
      <c r="Y39" s="191">
        <v>8</v>
      </c>
      <c r="Z39" s="191">
        <v>5</v>
      </c>
      <c r="AA39" s="191">
        <v>8</v>
      </c>
      <c r="AB39" s="191">
        <v>5</v>
      </c>
      <c r="AC39" s="191">
        <v>7</v>
      </c>
      <c r="AD39" s="191">
        <v>4</v>
      </c>
      <c r="AE39" s="191">
        <v>7</v>
      </c>
      <c r="AF39" s="191">
        <v>4</v>
      </c>
      <c r="AG39" s="191">
        <v>7</v>
      </c>
      <c r="AH39" s="191">
        <v>4</v>
      </c>
      <c r="AI39" s="191">
        <v>7</v>
      </c>
      <c r="AJ39" s="191">
        <v>4</v>
      </c>
      <c r="AK39" s="191">
        <v>7</v>
      </c>
      <c r="AL39" s="191">
        <v>4</v>
      </c>
      <c r="AM39" s="191">
        <v>7</v>
      </c>
      <c r="AN39" s="191">
        <v>3</v>
      </c>
      <c r="AO39" s="191">
        <v>7</v>
      </c>
      <c r="AP39" s="191">
        <v>3</v>
      </c>
      <c r="AQ39" s="186">
        <f t="shared" si="6"/>
        <v>147</v>
      </c>
      <c r="AR39" s="164">
        <f t="shared" si="5"/>
        <v>30576</v>
      </c>
    </row>
    <row r="40" spans="1:44" s="165" customFormat="1" ht="48.75" customHeight="1">
      <c r="A40" s="187">
        <f t="shared" si="7"/>
        <v>27</v>
      </c>
      <c r="B40" s="190" t="s">
        <v>223</v>
      </c>
      <c r="C40" s="189"/>
      <c r="D40" s="189"/>
      <c r="E40" s="191">
        <v>3</v>
      </c>
      <c r="F40" s="191">
        <v>1</v>
      </c>
      <c r="G40" s="191">
        <v>5</v>
      </c>
      <c r="H40" s="191">
        <v>1</v>
      </c>
      <c r="I40" s="191">
        <v>5</v>
      </c>
      <c r="J40" s="191">
        <v>2</v>
      </c>
      <c r="K40" s="191">
        <v>5</v>
      </c>
      <c r="L40" s="191">
        <v>3</v>
      </c>
      <c r="M40" s="191">
        <v>5</v>
      </c>
      <c r="N40" s="191">
        <v>3</v>
      </c>
      <c r="O40" s="191">
        <v>5</v>
      </c>
      <c r="P40" s="191">
        <v>3</v>
      </c>
      <c r="Q40" s="191">
        <v>5</v>
      </c>
      <c r="R40" s="191">
        <v>3</v>
      </c>
      <c r="S40" s="191">
        <v>5</v>
      </c>
      <c r="T40" s="191">
        <v>3</v>
      </c>
      <c r="U40" s="191">
        <v>5</v>
      </c>
      <c r="V40" s="191">
        <v>4</v>
      </c>
      <c r="W40" s="191">
        <v>5</v>
      </c>
      <c r="X40" s="191">
        <v>3</v>
      </c>
      <c r="Y40" s="191">
        <v>5</v>
      </c>
      <c r="Z40" s="191">
        <v>3</v>
      </c>
      <c r="AA40" s="191">
        <v>5</v>
      </c>
      <c r="AB40" s="191">
        <v>3</v>
      </c>
      <c r="AC40" s="191">
        <v>3</v>
      </c>
      <c r="AD40" s="191">
        <v>2</v>
      </c>
      <c r="AE40" s="191">
        <v>3</v>
      </c>
      <c r="AF40" s="191">
        <v>2</v>
      </c>
      <c r="AG40" s="191">
        <v>3</v>
      </c>
      <c r="AH40" s="191">
        <v>2</v>
      </c>
      <c r="AI40" s="191">
        <v>3</v>
      </c>
      <c r="AJ40" s="191">
        <v>2</v>
      </c>
      <c r="AK40" s="191">
        <v>3</v>
      </c>
      <c r="AL40" s="191">
        <v>2</v>
      </c>
      <c r="AM40" s="191">
        <v>3</v>
      </c>
      <c r="AN40" s="191">
        <v>2</v>
      </c>
      <c r="AO40" s="191">
        <v>3</v>
      </c>
      <c r="AP40" s="191">
        <v>2</v>
      </c>
      <c r="AQ40" s="186">
        <f t="shared" si="6"/>
        <v>73</v>
      </c>
      <c r="AR40" s="164">
        <f t="shared" si="5"/>
        <v>15184</v>
      </c>
    </row>
    <row r="41" spans="1:44" s="165" customFormat="1" ht="48.75" customHeight="1">
      <c r="A41" s="187">
        <f t="shared" si="7"/>
        <v>28</v>
      </c>
      <c r="B41" s="190" t="s">
        <v>224</v>
      </c>
      <c r="C41" s="189"/>
      <c r="D41" s="189"/>
      <c r="E41" s="191">
        <v>40</v>
      </c>
      <c r="F41" s="191">
        <f>E41*0.3</f>
        <v>12</v>
      </c>
      <c r="G41" s="191">
        <v>40</v>
      </c>
      <c r="H41" s="191">
        <v>10</v>
      </c>
      <c r="I41" s="191">
        <v>62</v>
      </c>
      <c r="J41" s="191">
        <v>13</v>
      </c>
      <c r="K41" s="191">
        <v>88</v>
      </c>
      <c r="L41" s="191">
        <v>41</v>
      </c>
      <c r="M41" s="191">
        <v>85</v>
      </c>
      <c r="N41" s="191">
        <v>53</v>
      </c>
      <c r="O41" s="191">
        <v>59</v>
      </c>
      <c r="P41" s="191">
        <v>38</v>
      </c>
      <c r="Q41" s="191">
        <v>48</v>
      </c>
      <c r="R41" s="191">
        <v>25</v>
      </c>
      <c r="S41" s="191">
        <v>45</v>
      </c>
      <c r="T41" s="191">
        <v>25</v>
      </c>
      <c r="U41" s="191">
        <v>45</v>
      </c>
      <c r="V41" s="191">
        <v>25</v>
      </c>
      <c r="W41" s="191">
        <v>65</v>
      </c>
      <c r="X41" s="191">
        <v>45</v>
      </c>
      <c r="Y41" s="191">
        <v>62</v>
      </c>
      <c r="Z41" s="191">
        <v>42</v>
      </c>
      <c r="AA41" s="191">
        <v>59</v>
      </c>
      <c r="AB41" s="191">
        <v>40</v>
      </c>
      <c r="AC41" s="191">
        <v>52</v>
      </c>
      <c r="AD41" s="191">
        <v>38</v>
      </c>
      <c r="AE41" s="191">
        <v>52</v>
      </c>
      <c r="AF41" s="191">
        <v>33</v>
      </c>
      <c r="AG41" s="191">
        <v>50</v>
      </c>
      <c r="AH41" s="191">
        <v>31</v>
      </c>
      <c r="AI41" s="191">
        <v>50</v>
      </c>
      <c r="AJ41" s="191">
        <v>27</v>
      </c>
      <c r="AK41" s="191">
        <v>50</v>
      </c>
      <c r="AL41" s="191">
        <v>28</v>
      </c>
      <c r="AM41" s="191">
        <v>50</v>
      </c>
      <c r="AN41" s="191">
        <v>22</v>
      </c>
      <c r="AO41" s="191">
        <v>50</v>
      </c>
      <c r="AP41" s="191">
        <v>22</v>
      </c>
      <c r="AQ41" s="186">
        <f t="shared" si="6"/>
        <v>952</v>
      </c>
      <c r="AR41" s="164">
        <f t="shared" si="5"/>
        <v>198016</v>
      </c>
    </row>
    <row r="42" spans="1:44" s="165" customFormat="1" ht="48.75" customHeight="1">
      <c r="A42" s="187">
        <f t="shared" si="7"/>
        <v>29</v>
      </c>
      <c r="B42" s="190" t="s">
        <v>225</v>
      </c>
      <c r="C42" s="189" t="s">
        <v>226</v>
      </c>
      <c r="D42" s="189"/>
      <c r="E42" s="191">
        <v>5</v>
      </c>
      <c r="F42" s="191">
        <v>1</v>
      </c>
      <c r="G42" s="191">
        <v>7</v>
      </c>
      <c r="H42" s="191">
        <v>1</v>
      </c>
      <c r="I42" s="191">
        <v>8</v>
      </c>
      <c r="J42" s="191">
        <v>2</v>
      </c>
      <c r="K42" s="191">
        <v>9</v>
      </c>
      <c r="L42" s="191">
        <v>4</v>
      </c>
      <c r="M42" s="191">
        <v>9</v>
      </c>
      <c r="N42" s="191">
        <v>5</v>
      </c>
      <c r="O42" s="191">
        <v>8</v>
      </c>
      <c r="P42" s="191">
        <v>5</v>
      </c>
      <c r="Q42" s="191">
        <v>7</v>
      </c>
      <c r="R42" s="191">
        <v>5</v>
      </c>
      <c r="S42" s="191">
        <v>5</v>
      </c>
      <c r="T42" s="191">
        <v>3</v>
      </c>
      <c r="U42" s="191">
        <v>5</v>
      </c>
      <c r="V42" s="191">
        <v>3</v>
      </c>
      <c r="W42" s="191">
        <v>11</v>
      </c>
      <c r="X42" s="191">
        <v>5</v>
      </c>
      <c r="Y42" s="191">
        <v>9</v>
      </c>
      <c r="Z42" s="191">
        <v>4</v>
      </c>
      <c r="AA42" s="191">
        <v>10</v>
      </c>
      <c r="AB42" s="191">
        <v>6</v>
      </c>
      <c r="AC42" s="191">
        <v>6</v>
      </c>
      <c r="AD42" s="191">
        <v>3</v>
      </c>
      <c r="AE42" s="191">
        <v>6</v>
      </c>
      <c r="AF42" s="191">
        <v>3</v>
      </c>
      <c r="AG42" s="191">
        <v>6</v>
      </c>
      <c r="AH42" s="191">
        <v>3</v>
      </c>
      <c r="AI42" s="191">
        <v>6</v>
      </c>
      <c r="AJ42" s="191">
        <v>3</v>
      </c>
      <c r="AK42" s="191">
        <v>6</v>
      </c>
      <c r="AL42" s="191">
        <v>3</v>
      </c>
      <c r="AM42" s="191">
        <v>6</v>
      </c>
      <c r="AN42" s="191">
        <v>3</v>
      </c>
      <c r="AO42" s="191">
        <v>6</v>
      </c>
      <c r="AP42" s="191">
        <v>3</v>
      </c>
      <c r="AQ42" s="186">
        <f t="shared" si="6"/>
        <v>123</v>
      </c>
      <c r="AR42" s="164">
        <f t="shared" si="5"/>
        <v>25584</v>
      </c>
    </row>
    <row r="43" spans="1:44" s="165" customFormat="1" ht="48.75" customHeight="1">
      <c r="A43" s="187">
        <f t="shared" si="7"/>
        <v>30</v>
      </c>
      <c r="B43" s="190" t="s">
        <v>227</v>
      </c>
      <c r="C43" s="189"/>
      <c r="D43" s="189"/>
      <c r="E43" s="191">
        <v>30</v>
      </c>
      <c r="F43" s="191">
        <v>15</v>
      </c>
      <c r="G43" s="191">
        <v>40</v>
      </c>
      <c r="H43" s="191">
        <v>11</v>
      </c>
      <c r="I43" s="191">
        <v>60</v>
      </c>
      <c r="J43" s="191">
        <v>13</v>
      </c>
      <c r="K43" s="191">
        <v>85</v>
      </c>
      <c r="L43" s="191">
        <v>45</v>
      </c>
      <c r="M43" s="191">
        <v>85</v>
      </c>
      <c r="N43" s="191">
        <v>47</v>
      </c>
      <c r="O43" s="191">
        <v>66</v>
      </c>
      <c r="P43" s="191">
        <v>42</v>
      </c>
      <c r="Q43" s="191">
        <v>52</v>
      </c>
      <c r="R43" s="191">
        <v>28</v>
      </c>
      <c r="S43" s="191">
        <v>50</v>
      </c>
      <c r="T43" s="191">
        <v>28</v>
      </c>
      <c r="U43" s="191">
        <v>25</v>
      </c>
      <c r="V43" s="191">
        <v>16</v>
      </c>
      <c r="W43" s="191">
        <v>70</v>
      </c>
      <c r="X43" s="191">
        <v>50</v>
      </c>
      <c r="Y43" s="191">
        <v>66</v>
      </c>
      <c r="Z43" s="191">
        <v>41</v>
      </c>
      <c r="AA43" s="191">
        <v>64</v>
      </c>
      <c r="AB43" s="191">
        <v>40</v>
      </c>
      <c r="AC43" s="191">
        <v>57</v>
      </c>
      <c r="AD43" s="191">
        <v>33</v>
      </c>
      <c r="AE43" s="191">
        <v>57</v>
      </c>
      <c r="AF43" s="191">
        <v>29</v>
      </c>
      <c r="AG43" s="191">
        <v>55</v>
      </c>
      <c r="AH43" s="191">
        <v>32</v>
      </c>
      <c r="AI43" s="191">
        <v>55</v>
      </c>
      <c r="AJ43" s="191">
        <v>28</v>
      </c>
      <c r="AK43" s="191">
        <v>55</v>
      </c>
      <c r="AL43" s="191">
        <v>29</v>
      </c>
      <c r="AM43" s="191">
        <v>55</v>
      </c>
      <c r="AN43" s="191">
        <v>20</v>
      </c>
      <c r="AO43" s="191">
        <v>55</v>
      </c>
      <c r="AP43" s="191">
        <v>20</v>
      </c>
      <c r="AQ43" s="186">
        <f t="shared" si="6"/>
        <v>972</v>
      </c>
      <c r="AR43" s="164">
        <f t="shared" si="5"/>
        <v>202176</v>
      </c>
    </row>
    <row r="44" spans="1:44" s="165" customFormat="1" ht="48.75" customHeight="1">
      <c r="A44" s="187">
        <f t="shared" si="7"/>
        <v>31</v>
      </c>
      <c r="B44" s="190" t="s">
        <v>228</v>
      </c>
      <c r="C44" s="189" t="s">
        <v>229</v>
      </c>
      <c r="D44" s="189"/>
      <c r="E44" s="191">
        <v>10</v>
      </c>
      <c r="F44" s="191">
        <v>3</v>
      </c>
      <c r="G44" s="191">
        <v>10</v>
      </c>
      <c r="H44" s="191">
        <v>3</v>
      </c>
      <c r="I44" s="191">
        <v>10</v>
      </c>
      <c r="J44" s="191">
        <v>3</v>
      </c>
      <c r="K44" s="191">
        <v>10</v>
      </c>
      <c r="L44" s="191">
        <v>4</v>
      </c>
      <c r="M44" s="191">
        <v>10</v>
      </c>
      <c r="N44" s="191">
        <v>6</v>
      </c>
      <c r="O44" s="191">
        <v>10</v>
      </c>
      <c r="P44" s="191">
        <v>6</v>
      </c>
      <c r="Q44" s="191">
        <v>10</v>
      </c>
      <c r="R44" s="191">
        <v>6</v>
      </c>
      <c r="S44" s="191">
        <v>10</v>
      </c>
      <c r="T44" s="191">
        <v>6</v>
      </c>
      <c r="U44" s="191">
        <v>16</v>
      </c>
      <c r="V44" s="191">
        <v>6</v>
      </c>
      <c r="W44" s="191">
        <v>18</v>
      </c>
      <c r="X44" s="191">
        <v>8</v>
      </c>
      <c r="Y44" s="191">
        <v>16</v>
      </c>
      <c r="Z44" s="191">
        <v>9</v>
      </c>
      <c r="AA44" s="191">
        <v>16</v>
      </c>
      <c r="AB44" s="191">
        <v>10</v>
      </c>
      <c r="AC44" s="191">
        <v>15</v>
      </c>
      <c r="AD44" s="191">
        <v>8</v>
      </c>
      <c r="AE44" s="191">
        <v>15</v>
      </c>
      <c r="AF44" s="191">
        <v>9</v>
      </c>
      <c r="AG44" s="191">
        <v>15</v>
      </c>
      <c r="AH44" s="191">
        <v>9</v>
      </c>
      <c r="AI44" s="191">
        <v>15</v>
      </c>
      <c r="AJ44" s="191">
        <v>9</v>
      </c>
      <c r="AK44" s="191">
        <v>15</v>
      </c>
      <c r="AL44" s="191">
        <v>10</v>
      </c>
      <c r="AM44" s="191">
        <v>15</v>
      </c>
      <c r="AN44" s="191">
        <v>7</v>
      </c>
      <c r="AO44" s="191">
        <v>15</v>
      </c>
      <c r="AP44" s="191">
        <v>7</v>
      </c>
      <c r="AQ44" s="186">
        <f t="shared" si="6"/>
        <v>221</v>
      </c>
      <c r="AR44" s="164">
        <f t="shared" si="5"/>
        <v>45968</v>
      </c>
    </row>
    <row r="45" spans="1:44" s="165" customFormat="1" ht="48.75" customHeight="1">
      <c r="A45" s="187">
        <f t="shared" si="7"/>
        <v>32</v>
      </c>
      <c r="B45" s="190" t="s">
        <v>230</v>
      </c>
      <c r="C45" s="189" t="s">
        <v>231</v>
      </c>
      <c r="D45" s="189"/>
      <c r="E45" s="191">
        <v>200</v>
      </c>
      <c r="F45" s="191">
        <v>67</v>
      </c>
      <c r="G45" s="191">
        <v>240</v>
      </c>
      <c r="H45" s="191">
        <v>75</v>
      </c>
      <c r="I45" s="191">
        <v>264</v>
      </c>
      <c r="J45" s="191">
        <v>92</v>
      </c>
      <c r="K45" s="191">
        <v>250</v>
      </c>
      <c r="L45" s="191">
        <v>122</v>
      </c>
      <c r="M45" s="191">
        <v>240</v>
      </c>
      <c r="N45" s="191">
        <v>122</v>
      </c>
      <c r="O45" s="191">
        <v>240</v>
      </c>
      <c r="P45" s="191">
        <v>117</v>
      </c>
      <c r="Q45" s="191">
        <v>235</v>
      </c>
      <c r="R45" s="191">
        <v>114</v>
      </c>
      <c r="S45" s="191">
        <v>290</v>
      </c>
      <c r="T45" s="191">
        <v>160</v>
      </c>
      <c r="U45" s="191">
        <v>250</v>
      </c>
      <c r="V45" s="191">
        <v>133</v>
      </c>
      <c r="W45" s="191">
        <v>220</v>
      </c>
      <c r="X45" s="191">
        <v>133</v>
      </c>
      <c r="Y45" s="191">
        <v>170</v>
      </c>
      <c r="Z45" s="191">
        <v>105</v>
      </c>
      <c r="AA45" s="191">
        <v>170</v>
      </c>
      <c r="AB45" s="191">
        <v>106</v>
      </c>
      <c r="AC45" s="191">
        <v>155</v>
      </c>
      <c r="AD45" s="191">
        <v>97</v>
      </c>
      <c r="AE45" s="191">
        <v>155</v>
      </c>
      <c r="AF45" s="191">
        <v>93</v>
      </c>
      <c r="AG45" s="191">
        <v>160</v>
      </c>
      <c r="AH45" s="191">
        <v>105</v>
      </c>
      <c r="AI45" s="191">
        <v>160</v>
      </c>
      <c r="AJ45" s="191">
        <v>105</v>
      </c>
      <c r="AK45" s="191">
        <v>160</v>
      </c>
      <c r="AL45" s="191">
        <v>103</v>
      </c>
      <c r="AM45" s="191">
        <v>160</v>
      </c>
      <c r="AN45" s="191">
        <v>100</v>
      </c>
      <c r="AO45" s="191">
        <v>160</v>
      </c>
      <c r="AP45" s="191">
        <v>100</v>
      </c>
      <c r="AQ45" s="186">
        <f t="shared" si="6"/>
        <v>3559</v>
      </c>
      <c r="AR45" s="164">
        <f t="shared" si="5"/>
        <v>740272</v>
      </c>
    </row>
    <row r="46" spans="1:44" s="165" customFormat="1" ht="48.75" customHeight="1">
      <c r="A46" s="187">
        <f t="shared" si="7"/>
        <v>33</v>
      </c>
      <c r="B46" s="190" t="s">
        <v>232</v>
      </c>
      <c r="C46" s="189" t="s">
        <v>231</v>
      </c>
      <c r="D46" s="189"/>
      <c r="E46" s="191">
        <v>30</v>
      </c>
      <c r="F46" s="191">
        <v>14</v>
      </c>
      <c r="G46" s="191">
        <v>60</v>
      </c>
      <c r="H46" s="191">
        <v>12</v>
      </c>
      <c r="I46" s="191">
        <v>77</v>
      </c>
      <c r="J46" s="191">
        <v>19</v>
      </c>
      <c r="K46" s="191">
        <v>90</v>
      </c>
      <c r="L46" s="191">
        <v>46</v>
      </c>
      <c r="M46" s="191">
        <v>85</v>
      </c>
      <c r="N46" s="191">
        <v>50</v>
      </c>
      <c r="O46" s="191">
        <v>74</v>
      </c>
      <c r="P46" s="191">
        <v>46</v>
      </c>
      <c r="Q46" s="191">
        <v>70</v>
      </c>
      <c r="R46" s="191">
        <v>50</v>
      </c>
      <c r="S46" s="191">
        <v>65</v>
      </c>
      <c r="T46" s="191">
        <v>22</v>
      </c>
      <c r="U46" s="191">
        <v>58</v>
      </c>
      <c r="V46" s="191">
        <v>33</v>
      </c>
      <c r="W46" s="191">
        <v>64</v>
      </c>
      <c r="X46" s="191">
        <v>46</v>
      </c>
      <c r="Y46" s="191">
        <v>51</v>
      </c>
      <c r="Z46" s="191">
        <v>33</v>
      </c>
      <c r="AA46" s="191">
        <v>53</v>
      </c>
      <c r="AB46" s="191">
        <v>33</v>
      </c>
      <c r="AC46" s="191">
        <v>51</v>
      </c>
      <c r="AD46" s="191">
        <v>29</v>
      </c>
      <c r="AE46" s="191">
        <v>51</v>
      </c>
      <c r="AF46" s="191">
        <v>29</v>
      </c>
      <c r="AG46" s="191">
        <v>50</v>
      </c>
      <c r="AH46" s="191">
        <v>29</v>
      </c>
      <c r="AI46" s="191">
        <v>50</v>
      </c>
      <c r="AJ46" s="191">
        <v>31</v>
      </c>
      <c r="AK46" s="191">
        <v>50</v>
      </c>
      <c r="AL46" s="191">
        <v>30</v>
      </c>
      <c r="AM46" s="191">
        <v>50</v>
      </c>
      <c r="AN46" s="191">
        <v>23</v>
      </c>
      <c r="AO46" s="191">
        <v>50</v>
      </c>
      <c r="AP46" s="191">
        <v>23</v>
      </c>
      <c r="AQ46" s="186">
        <f t="shared" si="6"/>
        <v>1029</v>
      </c>
      <c r="AR46" s="164">
        <f t="shared" si="5"/>
        <v>214032</v>
      </c>
    </row>
    <row r="47" spans="1:44" s="165" customFormat="1" ht="48.75" customHeight="1">
      <c r="A47" s="187">
        <f t="shared" si="7"/>
        <v>34</v>
      </c>
      <c r="B47" s="190" t="s">
        <v>198</v>
      </c>
      <c r="C47" s="189" t="s">
        <v>231</v>
      </c>
      <c r="D47" s="189"/>
      <c r="E47" s="191">
        <v>40</v>
      </c>
      <c r="F47" s="191">
        <v>16</v>
      </c>
      <c r="G47" s="191">
        <v>80</v>
      </c>
      <c r="H47" s="191">
        <v>12</v>
      </c>
      <c r="I47" s="191">
        <v>82</v>
      </c>
      <c r="J47" s="191">
        <v>28</v>
      </c>
      <c r="K47" s="191">
        <v>96</v>
      </c>
      <c r="L47" s="191">
        <v>49</v>
      </c>
      <c r="M47" s="191">
        <v>90</v>
      </c>
      <c r="N47" s="191">
        <v>54</v>
      </c>
      <c r="O47" s="191">
        <v>77</v>
      </c>
      <c r="P47" s="191">
        <v>41</v>
      </c>
      <c r="Q47" s="191">
        <v>80</v>
      </c>
      <c r="R47" s="191">
        <v>50</v>
      </c>
      <c r="S47" s="191">
        <v>70</v>
      </c>
      <c r="T47" s="191">
        <v>42</v>
      </c>
      <c r="U47" s="191">
        <v>45</v>
      </c>
      <c r="V47" s="191">
        <v>24</v>
      </c>
      <c r="W47" s="191">
        <v>71</v>
      </c>
      <c r="X47" s="191">
        <v>51</v>
      </c>
      <c r="Y47" s="191">
        <v>60</v>
      </c>
      <c r="Z47" s="191">
        <v>39</v>
      </c>
      <c r="AA47" s="191">
        <v>66</v>
      </c>
      <c r="AB47" s="191">
        <v>42</v>
      </c>
      <c r="AC47" s="191">
        <v>62</v>
      </c>
      <c r="AD47" s="191">
        <v>38</v>
      </c>
      <c r="AE47" s="191">
        <v>62</v>
      </c>
      <c r="AF47" s="191">
        <v>38</v>
      </c>
      <c r="AG47" s="191">
        <v>64</v>
      </c>
      <c r="AH47" s="191">
        <v>38</v>
      </c>
      <c r="AI47" s="191">
        <v>64</v>
      </c>
      <c r="AJ47" s="191">
        <v>35</v>
      </c>
      <c r="AK47" s="191">
        <v>64</v>
      </c>
      <c r="AL47" s="191">
        <v>35</v>
      </c>
      <c r="AM47" s="191">
        <v>64</v>
      </c>
      <c r="AN47" s="191">
        <v>29</v>
      </c>
      <c r="AO47" s="191">
        <v>64</v>
      </c>
      <c r="AP47" s="191">
        <v>29</v>
      </c>
      <c r="AQ47" s="186">
        <f t="shared" si="6"/>
        <v>1173</v>
      </c>
      <c r="AR47" s="164">
        <f t="shared" si="5"/>
        <v>243984</v>
      </c>
    </row>
    <row r="48" spans="1:44" s="165" customFormat="1" ht="48.75" customHeight="1">
      <c r="A48" s="187">
        <f t="shared" si="7"/>
        <v>35</v>
      </c>
      <c r="B48" s="190" t="s">
        <v>233</v>
      </c>
      <c r="C48" s="189" t="s">
        <v>231</v>
      </c>
      <c r="D48" s="189"/>
      <c r="E48" s="191">
        <v>40</v>
      </c>
      <c r="F48" s="191">
        <v>16</v>
      </c>
      <c r="G48" s="191">
        <v>80</v>
      </c>
      <c r="H48" s="191">
        <v>12</v>
      </c>
      <c r="I48" s="191">
        <v>93</v>
      </c>
      <c r="J48" s="191">
        <v>34</v>
      </c>
      <c r="K48" s="191">
        <v>101</v>
      </c>
      <c r="L48" s="191">
        <v>55</v>
      </c>
      <c r="M48" s="191">
        <v>95</v>
      </c>
      <c r="N48" s="191">
        <v>55</v>
      </c>
      <c r="O48" s="191">
        <v>90</v>
      </c>
      <c r="P48" s="191">
        <v>45</v>
      </c>
      <c r="Q48" s="191">
        <v>82</v>
      </c>
      <c r="R48" s="191">
        <v>50</v>
      </c>
      <c r="S48" s="191">
        <v>75</v>
      </c>
      <c r="T48" s="191">
        <v>40</v>
      </c>
      <c r="U48" s="191">
        <v>42</v>
      </c>
      <c r="V48" s="191">
        <v>22</v>
      </c>
      <c r="W48" s="191">
        <v>63</v>
      </c>
      <c r="X48" s="191">
        <v>40</v>
      </c>
      <c r="Y48" s="191">
        <v>56</v>
      </c>
      <c r="Z48" s="191">
        <v>32</v>
      </c>
      <c r="AA48" s="191">
        <v>56</v>
      </c>
      <c r="AB48" s="191">
        <v>37</v>
      </c>
      <c r="AC48" s="191">
        <v>52</v>
      </c>
      <c r="AD48" s="191">
        <v>38</v>
      </c>
      <c r="AE48" s="191">
        <v>52</v>
      </c>
      <c r="AF48" s="191">
        <v>38</v>
      </c>
      <c r="AG48" s="191">
        <v>60</v>
      </c>
      <c r="AH48" s="191">
        <v>39</v>
      </c>
      <c r="AI48" s="191">
        <v>60</v>
      </c>
      <c r="AJ48" s="191">
        <v>36</v>
      </c>
      <c r="AK48" s="191">
        <v>60</v>
      </c>
      <c r="AL48" s="191">
        <v>36</v>
      </c>
      <c r="AM48" s="191">
        <v>60</v>
      </c>
      <c r="AN48" s="191">
        <v>28</v>
      </c>
      <c r="AO48" s="191">
        <v>60</v>
      </c>
      <c r="AP48" s="191">
        <v>28</v>
      </c>
      <c r="AQ48" s="186">
        <f t="shared" si="6"/>
        <v>1157</v>
      </c>
      <c r="AR48" s="164">
        <f t="shared" si="5"/>
        <v>240656</v>
      </c>
    </row>
    <row r="49" spans="1:44" s="165" customFormat="1" ht="48.75" customHeight="1">
      <c r="A49" s="187">
        <f t="shared" si="7"/>
        <v>36</v>
      </c>
      <c r="B49" s="190" t="s">
        <v>234</v>
      </c>
      <c r="C49" s="189" t="s">
        <v>132</v>
      </c>
      <c r="D49" s="189"/>
      <c r="E49" s="191">
        <v>12</v>
      </c>
      <c r="F49" s="191">
        <v>3</v>
      </c>
      <c r="G49" s="191">
        <v>20</v>
      </c>
      <c r="H49" s="191">
        <v>3</v>
      </c>
      <c r="I49" s="191">
        <v>22</v>
      </c>
      <c r="J49" s="191">
        <v>8</v>
      </c>
      <c r="K49" s="191">
        <v>33</v>
      </c>
      <c r="L49" s="191">
        <v>11</v>
      </c>
      <c r="M49" s="191">
        <v>33</v>
      </c>
      <c r="N49" s="191">
        <v>16</v>
      </c>
      <c r="O49" s="191">
        <v>22</v>
      </c>
      <c r="P49" s="191">
        <v>16</v>
      </c>
      <c r="Q49" s="191">
        <v>20</v>
      </c>
      <c r="R49" s="191">
        <v>14</v>
      </c>
      <c r="S49" s="191">
        <v>100</v>
      </c>
      <c r="T49" s="191">
        <v>60</v>
      </c>
      <c r="U49" s="191">
        <v>80</v>
      </c>
      <c r="V49" s="191">
        <v>55</v>
      </c>
      <c r="W49" s="191">
        <v>85</v>
      </c>
      <c r="X49" s="191">
        <v>55</v>
      </c>
      <c r="Y49" s="191">
        <v>70</v>
      </c>
      <c r="Z49" s="191">
        <v>40</v>
      </c>
      <c r="AA49" s="191">
        <v>72</v>
      </c>
      <c r="AB49" s="191">
        <v>40</v>
      </c>
      <c r="AC49" s="191">
        <v>70</v>
      </c>
      <c r="AD49" s="191">
        <v>41</v>
      </c>
      <c r="AE49" s="191">
        <v>70</v>
      </c>
      <c r="AF49" s="191">
        <v>41</v>
      </c>
      <c r="AG49" s="191">
        <v>75</v>
      </c>
      <c r="AH49" s="191">
        <v>41</v>
      </c>
      <c r="AI49" s="191">
        <v>75</v>
      </c>
      <c r="AJ49" s="191">
        <v>45</v>
      </c>
      <c r="AK49" s="191">
        <v>75</v>
      </c>
      <c r="AL49" s="191">
        <v>45</v>
      </c>
      <c r="AM49" s="191">
        <v>75</v>
      </c>
      <c r="AN49" s="191">
        <v>33</v>
      </c>
      <c r="AO49" s="191">
        <v>75</v>
      </c>
      <c r="AP49" s="191">
        <v>30</v>
      </c>
      <c r="AQ49" s="186">
        <f t="shared" si="6"/>
        <v>934</v>
      </c>
      <c r="AR49" s="164">
        <f t="shared" si="5"/>
        <v>194272</v>
      </c>
    </row>
    <row r="50" spans="1:44" s="165" customFormat="1" ht="48" customHeight="1">
      <c r="A50" s="187"/>
      <c r="B50" s="195" t="s">
        <v>177</v>
      </c>
      <c r="C50" s="189"/>
      <c r="D50" s="196"/>
      <c r="E50" s="197">
        <f t="shared" ref="E50:AP50" si="8">SUM(E10:E49)</f>
        <v>559</v>
      </c>
      <c r="F50" s="197">
        <f t="shared" si="8"/>
        <v>169</v>
      </c>
      <c r="G50" s="197">
        <f t="shared" si="8"/>
        <v>738</v>
      </c>
      <c r="H50" s="197">
        <f t="shared" si="8"/>
        <v>159</v>
      </c>
      <c r="I50" s="197">
        <f t="shared" si="8"/>
        <v>864</v>
      </c>
      <c r="J50" s="197">
        <f t="shared" si="8"/>
        <v>245</v>
      </c>
      <c r="K50" s="197">
        <f t="shared" si="8"/>
        <v>954</v>
      </c>
      <c r="L50" s="197">
        <f t="shared" si="8"/>
        <v>455</v>
      </c>
      <c r="M50" s="197">
        <f t="shared" si="8"/>
        <v>917</v>
      </c>
      <c r="N50" s="197">
        <f t="shared" si="8"/>
        <v>510</v>
      </c>
      <c r="O50" s="197">
        <f t="shared" si="8"/>
        <v>829</v>
      </c>
      <c r="P50" s="197">
        <f t="shared" si="8"/>
        <v>458</v>
      </c>
      <c r="Q50" s="197">
        <f t="shared" si="8"/>
        <v>765</v>
      </c>
      <c r="R50" s="197">
        <f t="shared" si="8"/>
        <v>430</v>
      </c>
      <c r="S50" s="197">
        <f t="shared" si="8"/>
        <v>837</v>
      </c>
      <c r="T50" s="197">
        <f t="shared" si="8"/>
        <v>452</v>
      </c>
      <c r="U50" s="197">
        <f t="shared" si="8"/>
        <v>710</v>
      </c>
      <c r="V50" s="197">
        <f t="shared" si="8"/>
        <v>394</v>
      </c>
      <c r="W50" s="197">
        <f t="shared" si="8"/>
        <v>812</v>
      </c>
      <c r="X50" s="197">
        <f t="shared" si="8"/>
        <v>509</v>
      </c>
      <c r="Y50" s="197">
        <f t="shared" si="8"/>
        <v>703</v>
      </c>
      <c r="Z50" s="197">
        <f t="shared" si="8"/>
        <v>421</v>
      </c>
      <c r="AA50" s="197">
        <f t="shared" si="8"/>
        <v>716</v>
      </c>
      <c r="AB50" s="197">
        <f t="shared" si="8"/>
        <v>436</v>
      </c>
      <c r="AC50" s="197">
        <f t="shared" si="8"/>
        <v>663</v>
      </c>
      <c r="AD50" s="197">
        <f t="shared" si="8"/>
        <v>406</v>
      </c>
      <c r="AE50" s="197">
        <f t="shared" si="8"/>
        <v>663</v>
      </c>
      <c r="AF50" s="197">
        <f t="shared" si="8"/>
        <v>394</v>
      </c>
      <c r="AG50" s="197">
        <f t="shared" si="8"/>
        <v>678</v>
      </c>
      <c r="AH50" s="197">
        <f t="shared" si="8"/>
        <v>408</v>
      </c>
      <c r="AI50" s="197">
        <f t="shared" si="8"/>
        <v>676</v>
      </c>
      <c r="AJ50" s="197">
        <f t="shared" si="8"/>
        <v>398</v>
      </c>
      <c r="AK50" s="197">
        <f t="shared" si="8"/>
        <v>676</v>
      </c>
      <c r="AL50" s="197">
        <f t="shared" si="8"/>
        <v>398</v>
      </c>
      <c r="AM50" s="197">
        <f t="shared" si="8"/>
        <v>670</v>
      </c>
      <c r="AN50" s="197">
        <f t="shared" si="8"/>
        <v>325</v>
      </c>
      <c r="AO50" s="197">
        <f t="shared" si="8"/>
        <v>670</v>
      </c>
      <c r="AP50" s="197">
        <f t="shared" si="8"/>
        <v>322</v>
      </c>
      <c r="AQ50" s="186">
        <f t="shared" si="6"/>
        <v>12760</v>
      </c>
      <c r="AR50" s="164">
        <f t="shared" si="5"/>
        <v>2654080</v>
      </c>
    </row>
    <row r="51" spans="1:44" s="165" customFormat="1" ht="45" customHeight="1">
      <c r="A51" s="183"/>
      <c r="B51" s="198"/>
      <c r="C51" s="182"/>
      <c r="D51" s="199"/>
      <c r="E51" s="200"/>
      <c r="F51" s="200"/>
      <c r="G51" s="732"/>
      <c r="H51" s="732"/>
      <c r="I51" s="732"/>
      <c r="J51" s="732"/>
      <c r="K51" s="732"/>
      <c r="L51" s="732"/>
      <c r="M51" s="732"/>
      <c r="N51" s="732"/>
      <c r="O51" s="732"/>
      <c r="P51" s="732"/>
      <c r="Q51" s="732"/>
      <c r="R51" s="732"/>
      <c r="S51" s="732"/>
      <c r="T51" s="732"/>
      <c r="U51" s="732"/>
      <c r="V51" s="732"/>
      <c r="W51" s="732"/>
      <c r="X51" s="732"/>
      <c r="Y51" s="732"/>
      <c r="Z51" s="732"/>
      <c r="AA51" s="732"/>
      <c r="AB51" s="732"/>
      <c r="AC51" s="732"/>
      <c r="AD51" s="732"/>
      <c r="AE51" s="732"/>
      <c r="AF51" s="732"/>
      <c r="AG51" s="732"/>
      <c r="AH51" s="732"/>
      <c r="AI51" s="732"/>
      <c r="AJ51" s="732"/>
      <c r="AK51" s="732"/>
      <c r="AL51" s="732"/>
      <c r="AM51" s="201"/>
      <c r="AN51" s="201"/>
      <c r="AO51" s="201"/>
      <c r="AP51" s="201"/>
      <c r="AQ51" s="186">
        <f t="shared" si="6"/>
        <v>0</v>
      </c>
      <c r="AR51" s="164">
        <f t="shared" si="5"/>
        <v>0</v>
      </c>
    </row>
    <row r="52" spans="1:44" s="165" customFormat="1" ht="45" customHeight="1">
      <c r="A52" s="183"/>
      <c r="B52" s="202"/>
      <c r="C52" s="182"/>
      <c r="D52" s="182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186"/>
      <c r="AR52" s="164"/>
    </row>
    <row r="53" spans="1:44" s="165" customFormat="1" ht="45" customHeight="1">
      <c r="A53" s="183"/>
      <c r="B53" s="202"/>
      <c r="C53" s="182"/>
      <c r="D53" s="182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186"/>
      <c r="AR53" s="164"/>
    </row>
    <row r="54" spans="1:44" s="165" customFormat="1" ht="45" customHeight="1">
      <c r="A54" s="183"/>
      <c r="B54" s="202"/>
      <c r="C54" s="182"/>
      <c r="D54" s="182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186"/>
      <c r="AR54" s="164"/>
    </row>
    <row r="55" spans="1:44" s="165" customFormat="1" ht="45" customHeight="1">
      <c r="A55" s="183"/>
      <c r="B55" s="202"/>
      <c r="C55" s="182"/>
      <c r="D55" s="182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186"/>
      <c r="AR55" s="164"/>
    </row>
    <row r="56" spans="1:44" s="165" customFormat="1" ht="45" customHeight="1">
      <c r="A56" s="183"/>
      <c r="B56" s="202"/>
      <c r="C56" s="182"/>
      <c r="D56" s="182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186"/>
      <c r="AR56" s="164"/>
    </row>
    <row r="57" spans="1:44" s="165" customFormat="1" ht="45" customHeight="1">
      <c r="A57" s="183"/>
      <c r="B57" s="202"/>
      <c r="C57" s="182"/>
      <c r="D57" s="182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203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186"/>
      <c r="AR57" s="164"/>
    </row>
    <row r="58" spans="1:44" s="165" customFormat="1" ht="45" customHeight="1">
      <c r="A58" s="183"/>
      <c r="B58" s="202"/>
      <c r="C58" s="182"/>
      <c r="D58" s="182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186"/>
      <c r="AR58" s="164"/>
    </row>
    <row r="59" spans="1:44" s="165" customFormat="1" ht="45" customHeight="1">
      <c r="A59" s="183"/>
      <c r="B59" s="202"/>
      <c r="C59" s="182"/>
      <c r="D59" s="182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186"/>
      <c r="AR59" s="164"/>
    </row>
    <row r="60" spans="1:44" s="165" customFormat="1" ht="45" customHeight="1">
      <c r="A60" s="183"/>
      <c r="B60" s="202"/>
      <c r="C60" s="182"/>
      <c r="D60" s="182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186"/>
      <c r="AR60" s="164"/>
    </row>
    <row r="61" spans="1:44" s="165" customFormat="1" ht="45" customHeight="1">
      <c r="A61" s="183"/>
      <c r="B61" s="202"/>
      <c r="C61" s="182"/>
      <c r="D61" s="182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186"/>
      <c r="AR61" s="164"/>
    </row>
    <row r="62" spans="1:44" s="165" customFormat="1" ht="45" customHeight="1">
      <c r="A62" s="183"/>
      <c r="B62" s="202"/>
      <c r="C62" s="182"/>
      <c r="D62" s="182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186"/>
      <c r="AR62" s="164"/>
    </row>
    <row r="63" spans="1:44" s="165" customFormat="1" ht="45" customHeight="1">
      <c r="A63" s="183"/>
      <c r="B63" s="202"/>
      <c r="C63" s="182"/>
      <c r="D63" s="182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186"/>
      <c r="AR63" s="164"/>
    </row>
    <row r="64" spans="1:44" s="165" customFormat="1" ht="45" customHeight="1">
      <c r="A64" s="183"/>
      <c r="B64" s="202"/>
      <c r="C64" s="182"/>
      <c r="D64" s="182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186"/>
      <c r="AR64" s="164"/>
    </row>
    <row r="65" spans="1:44" s="165" customFormat="1" ht="45" customHeight="1">
      <c r="A65" s="183"/>
      <c r="B65" s="202"/>
      <c r="C65" s="182"/>
      <c r="D65" s="182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203"/>
      <c r="AM65" s="203"/>
      <c r="AN65" s="203"/>
      <c r="AO65" s="203"/>
      <c r="AP65" s="203"/>
      <c r="AQ65" s="186"/>
      <c r="AR65" s="164"/>
    </row>
    <row r="66" spans="1:44" s="165" customFormat="1" ht="45" customHeight="1">
      <c r="A66" s="183"/>
      <c r="B66" s="202"/>
      <c r="C66" s="182"/>
      <c r="D66" s="182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03"/>
      <c r="AO66" s="203"/>
      <c r="AP66" s="203"/>
      <c r="AQ66" s="186"/>
      <c r="AR66" s="164"/>
    </row>
    <row r="67" spans="1:44" s="165" customFormat="1" ht="45" customHeight="1">
      <c r="A67" s="183"/>
      <c r="B67" s="202"/>
      <c r="C67" s="182"/>
      <c r="D67" s="182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186"/>
      <c r="AR67" s="164"/>
    </row>
    <row r="68" spans="1:44" s="165" customFormat="1" ht="45" customHeight="1">
      <c r="A68" s="183"/>
      <c r="B68" s="202"/>
      <c r="C68" s="182"/>
      <c r="D68" s="182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203"/>
      <c r="AM68" s="203"/>
      <c r="AN68" s="203"/>
      <c r="AO68" s="203"/>
      <c r="AP68" s="203"/>
      <c r="AQ68" s="186"/>
      <c r="AR68" s="164"/>
    </row>
    <row r="69" spans="1:44" s="165" customFormat="1" ht="45" customHeight="1">
      <c r="A69" s="183"/>
      <c r="B69" s="202"/>
      <c r="C69" s="182"/>
      <c r="D69" s="182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186"/>
      <c r="AR69" s="164"/>
    </row>
    <row r="70" spans="1:44" s="165" customFormat="1" ht="45" customHeight="1">
      <c r="A70" s="183"/>
      <c r="B70" s="202"/>
      <c r="C70" s="182"/>
      <c r="D70" s="182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203"/>
      <c r="AA70" s="203"/>
      <c r="AB70" s="203"/>
      <c r="AC70" s="203"/>
      <c r="AD70" s="203"/>
      <c r="AE70" s="203"/>
      <c r="AF70" s="203"/>
      <c r="AG70" s="203"/>
      <c r="AH70" s="203"/>
      <c r="AI70" s="203"/>
      <c r="AJ70" s="203"/>
      <c r="AK70" s="203"/>
      <c r="AL70" s="203"/>
      <c r="AM70" s="203"/>
      <c r="AN70" s="203"/>
      <c r="AO70" s="203"/>
      <c r="AP70" s="203"/>
      <c r="AQ70" s="186"/>
      <c r="AR70" s="164"/>
    </row>
    <row r="71" spans="1:44" s="165" customFormat="1" ht="45" customHeight="1">
      <c r="A71" s="183"/>
      <c r="B71" s="202"/>
      <c r="C71" s="182"/>
      <c r="D71" s="182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3"/>
      <c r="AH71" s="203"/>
      <c r="AI71" s="203"/>
      <c r="AJ71" s="203"/>
      <c r="AK71" s="203"/>
      <c r="AL71" s="203"/>
      <c r="AM71" s="203"/>
      <c r="AN71" s="203"/>
      <c r="AO71" s="203"/>
      <c r="AP71" s="203"/>
      <c r="AQ71" s="186"/>
      <c r="AR71" s="164"/>
    </row>
    <row r="72" spans="1:44" s="165" customFormat="1" ht="45" customHeight="1">
      <c r="A72" s="183"/>
      <c r="B72" s="202"/>
      <c r="C72" s="182"/>
      <c r="D72" s="182"/>
      <c r="E72" s="203"/>
      <c r="F72" s="203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203"/>
      <c r="AB72" s="203"/>
      <c r="AC72" s="203"/>
      <c r="AD72" s="203"/>
      <c r="AE72" s="203"/>
      <c r="AF72" s="203"/>
      <c r="AG72" s="203"/>
      <c r="AH72" s="203"/>
      <c r="AI72" s="203"/>
      <c r="AJ72" s="203"/>
      <c r="AK72" s="203"/>
      <c r="AL72" s="203"/>
      <c r="AM72" s="203"/>
      <c r="AN72" s="203"/>
      <c r="AO72" s="203"/>
      <c r="AP72" s="203"/>
      <c r="AQ72" s="186"/>
      <c r="AR72" s="164"/>
    </row>
    <row r="73" spans="1:44" s="165" customFormat="1" ht="45" customHeight="1">
      <c r="A73" s="183"/>
      <c r="B73" s="202"/>
      <c r="C73" s="182"/>
      <c r="D73" s="182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3"/>
      <c r="AH73" s="203"/>
      <c r="AI73" s="203"/>
      <c r="AJ73" s="203"/>
      <c r="AK73" s="203"/>
      <c r="AL73" s="203"/>
      <c r="AM73" s="203"/>
      <c r="AN73" s="203"/>
      <c r="AO73" s="203"/>
      <c r="AP73" s="203"/>
      <c r="AQ73" s="186"/>
      <c r="AR73" s="164"/>
    </row>
    <row r="74" spans="1:44" s="165" customFormat="1" ht="45" customHeight="1">
      <c r="A74" s="183"/>
      <c r="B74" s="202"/>
      <c r="C74" s="182"/>
      <c r="D74" s="182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186"/>
      <c r="AR74" s="164"/>
    </row>
    <row r="75" spans="1:44" s="165" customFormat="1" ht="45" customHeight="1">
      <c r="A75" s="183"/>
      <c r="B75" s="202"/>
      <c r="C75" s="182"/>
      <c r="D75" s="182"/>
      <c r="E75" s="203"/>
      <c r="F75" s="203"/>
      <c r="G75" s="203"/>
      <c r="H75" s="203"/>
      <c r="I75" s="203"/>
      <c r="J75" s="203"/>
      <c r="K75" s="203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186"/>
      <c r="AR75" s="164"/>
    </row>
    <row r="76" spans="1:44" s="165" customFormat="1" ht="45" customHeight="1">
      <c r="A76" s="183"/>
      <c r="B76" s="202"/>
      <c r="C76" s="182"/>
      <c r="D76" s="182"/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186"/>
      <c r="AR76" s="164"/>
    </row>
    <row r="77" spans="1:44" s="165" customFormat="1" ht="45" customHeight="1">
      <c r="A77" s="183"/>
      <c r="B77" s="202"/>
      <c r="C77" s="182"/>
      <c r="D77" s="182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186"/>
      <c r="AR77" s="164"/>
    </row>
    <row r="78" spans="1:44" s="165" customFormat="1" ht="45" customHeight="1">
      <c r="A78" s="183"/>
      <c r="B78" s="202"/>
      <c r="C78" s="182"/>
      <c r="D78" s="182"/>
      <c r="E78" s="203"/>
      <c r="F78" s="203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186"/>
      <c r="AR78" s="164"/>
    </row>
    <row r="79" spans="1:44" s="165" customFormat="1" ht="45" customHeight="1">
      <c r="A79" s="183"/>
      <c r="B79" s="202"/>
      <c r="C79" s="182"/>
      <c r="D79" s="182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186"/>
      <c r="AR79" s="164"/>
    </row>
    <row r="80" spans="1:44" s="165" customFormat="1" ht="45" customHeight="1">
      <c r="A80" s="183"/>
      <c r="B80" s="202"/>
      <c r="C80" s="182"/>
      <c r="D80" s="182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186"/>
      <c r="AR80" s="164"/>
    </row>
    <row r="81" spans="1:44" s="165" customFormat="1" ht="45" customHeight="1">
      <c r="A81" s="183"/>
      <c r="B81" s="202"/>
      <c r="C81" s="182"/>
      <c r="D81" s="182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186"/>
      <c r="AR81" s="164"/>
    </row>
    <row r="82" spans="1:44" s="165" customFormat="1" ht="45" customHeight="1">
      <c r="A82" s="183"/>
      <c r="B82" s="202"/>
      <c r="C82" s="182"/>
      <c r="D82" s="182"/>
      <c r="E82" s="203"/>
      <c r="F82" s="203"/>
      <c r="G82" s="203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203"/>
      <c r="AM82" s="203"/>
      <c r="AN82" s="203"/>
      <c r="AO82" s="203"/>
      <c r="AP82" s="203"/>
      <c r="AQ82" s="186"/>
      <c r="AR82" s="164"/>
    </row>
    <row r="83" spans="1:44" s="165" customFormat="1" ht="45" customHeight="1">
      <c r="A83" s="183"/>
      <c r="B83" s="202"/>
      <c r="C83" s="182"/>
      <c r="D83" s="182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186"/>
      <c r="AR83" s="164"/>
    </row>
    <row r="84" spans="1:44" s="165" customFormat="1" ht="45" customHeight="1">
      <c r="A84" s="183"/>
      <c r="B84" s="202"/>
      <c r="C84" s="182"/>
      <c r="D84" s="182"/>
      <c r="E84" s="203"/>
      <c r="F84" s="203"/>
      <c r="G84" s="203"/>
      <c r="H84" s="203"/>
      <c r="I84" s="203"/>
      <c r="J84" s="203"/>
      <c r="K84" s="203"/>
      <c r="L84" s="203"/>
      <c r="M84" s="203"/>
      <c r="N84" s="203"/>
      <c r="O84" s="203"/>
      <c r="P84" s="203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/>
      <c r="AM84" s="203"/>
      <c r="AN84" s="203"/>
      <c r="AO84" s="203"/>
      <c r="AP84" s="203"/>
      <c r="AQ84" s="186"/>
      <c r="AR84" s="164"/>
    </row>
    <row r="85" spans="1:44" s="165" customFormat="1" ht="45" customHeight="1">
      <c r="A85" s="183"/>
      <c r="B85" s="202"/>
      <c r="C85" s="182"/>
      <c r="D85" s="182"/>
      <c r="E85" s="203"/>
      <c r="F85" s="203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  <c r="AN85" s="203"/>
      <c r="AO85" s="203"/>
      <c r="AP85" s="203"/>
      <c r="AQ85" s="186"/>
      <c r="AR85" s="164"/>
    </row>
    <row r="86" spans="1:44" s="165" customFormat="1" ht="45" customHeight="1">
      <c r="A86" s="183"/>
      <c r="B86" s="202"/>
      <c r="C86" s="182"/>
      <c r="D86" s="182"/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/>
      <c r="AM86" s="203"/>
      <c r="AN86" s="203"/>
      <c r="AO86" s="203"/>
      <c r="AP86" s="203"/>
      <c r="AQ86" s="186"/>
      <c r="AR86" s="164"/>
    </row>
    <row r="87" spans="1:44" s="165" customFormat="1" ht="45" customHeight="1">
      <c r="A87" s="183"/>
      <c r="B87" s="202"/>
      <c r="C87" s="182"/>
      <c r="D87" s="182"/>
      <c r="E87" s="203"/>
      <c r="F87" s="203"/>
      <c r="G87" s="203"/>
      <c r="H87" s="203"/>
      <c r="I87" s="203"/>
      <c r="J87" s="203"/>
      <c r="K87" s="203"/>
      <c r="L87" s="203"/>
      <c r="M87" s="203"/>
      <c r="N87" s="203"/>
      <c r="O87" s="203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203"/>
      <c r="AM87" s="203"/>
      <c r="AN87" s="203"/>
      <c r="AO87" s="203"/>
      <c r="AP87" s="203"/>
      <c r="AQ87" s="186"/>
      <c r="AR87" s="164"/>
    </row>
    <row r="88" spans="1:44" s="165" customFormat="1" ht="45" customHeight="1">
      <c r="A88" s="183"/>
      <c r="B88" s="202"/>
      <c r="C88" s="182"/>
      <c r="D88" s="182"/>
      <c r="E88" s="203"/>
      <c r="F88" s="203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K88" s="203"/>
      <c r="AL88" s="203"/>
      <c r="AM88" s="203"/>
      <c r="AN88" s="203"/>
      <c r="AO88" s="203"/>
      <c r="AP88" s="203"/>
      <c r="AQ88" s="186"/>
      <c r="AR88" s="164"/>
    </row>
    <row r="89" spans="1:44" s="165" customFormat="1" ht="45" customHeight="1">
      <c r="A89" s="183"/>
      <c r="B89" s="202"/>
      <c r="C89" s="182"/>
      <c r="D89" s="182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186"/>
      <c r="AR89" s="164"/>
    </row>
    <row r="90" spans="1:44" s="165" customFormat="1" ht="45" customHeight="1">
      <c r="A90" s="183"/>
      <c r="B90" s="202"/>
      <c r="C90" s="182"/>
      <c r="D90" s="182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186"/>
      <c r="AR90" s="164"/>
    </row>
    <row r="91" spans="1:44" s="165" customFormat="1" ht="45" customHeight="1">
      <c r="A91" s="183"/>
      <c r="B91" s="202"/>
      <c r="C91" s="182"/>
      <c r="D91" s="182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  <c r="AN91" s="203"/>
      <c r="AO91" s="203"/>
      <c r="AP91" s="203"/>
      <c r="AQ91" s="186"/>
      <c r="AR91" s="164"/>
    </row>
    <row r="92" spans="1:44" s="165" customFormat="1" ht="45" customHeight="1">
      <c r="A92" s="183"/>
      <c r="B92" s="202"/>
      <c r="C92" s="182"/>
      <c r="D92" s="182"/>
      <c r="E92" s="203"/>
      <c r="F92" s="203"/>
      <c r="G92" s="203"/>
      <c r="H92" s="203"/>
      <c r="I92" s="203"/>
      <c r="J92" s="203"/>
      <c r="K92" s="203"/>
      <c r="L92" s="203"/>
      <c r="M92" s="203"/>
      <c r="N92" s="203"/>
      <c r="O92" s="203"/>
      <c r="P92" s="203"/>
      <c r="Q92" s="203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  <c r="AN92" s="203"/>
      <c r="AO92" s="203"/>
      <c r="AP92" s="203"/>
      <c r="AQ92" s="186"/>
      <c r="AR92" s="164"/>
    </row>
    <row r="93" spans="1:44" s="165" customFormat="1" ht="45" customHeight="1">
      <c r="A93" s="183"/>
      <c r="B93" s="202"/>
      <c r="C93" s="182"/>
      <c r="D93" s="182"/>
      <c r="E93" s="203"/>
      <c r="F93" s="203"/>
      <c r="G93" s="203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186"/>
      <c r="AR93" s="164"/>
    </row>
    <row r="94" spans="1:44" s="165" customFormat="1" ht="45" customHeight="1">
      <c r="A94" s="183"/>
      <c r="B94" s="202"/>
      <c r="C94" s="182"/>
      <c r="D94" s="182"/>
      <c r="E94" s="203"/>
      <c r="F94" s="203"/>
      <c r="G94" s="203"/>
      <c r="H94" s="203"/>
      <c r="I94" s="203"/>
      <c r="J94" s="203"/>
      <c r="K94" s="203"/>
      <c r="L94" s="203"/>
      <c r="M94" s="203"/>
      <c r="N94" s="203"/>
      <c r="O94" s="203"/>
      <c r="P94" s="203"/>
      <c r="Q94" s="203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186"/>
      <c r="AR94" s="164"/>
    </row>
    <row r="95" spans="1:44" s="165" customFormat="1" ht="45" customHeight="1">
      <c r="A95" s="183"/>
      <c r="B95" s="202"/>
      <c r="C95" s="182"/>
      <c r="D95" s="182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186"/>
      <c r="AR95" s="164"/>
    </row>
    <row r="96" spans="1:44" s="165" customFormat="1" ht="45" customHeight="1">
      <c r="A96" s="183"/>
      <c r="B96" s="202"/>
      <c r="C96" s="182"/>
      <c r="D96" s="182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203"/>
      <c r="AA96" s="203"/>
      <c r="AB96" s="203"/>
      <c r="AC96" s="203"/>
      <c r="AD96" s="203"/>
      <c r="AE96" s="203"/>
      <c r="AF96" s="203"/>
      <c r="AG96" s="203"/>
      <c r="AH96" s="203"/>
      <c r="AI96" s="203"/>
      <c r="AJ96" s="203"/>
      <c r="AK96" s="203"/>
      <c r="AL96" s="203"/>
      <c r="AM96" s="203"/>
      <c r="AN96" s="203"/>
      <c r="AO96" s="203"/>
      <c r="AP96" s="203"/>
      <c r="AQ96" s="186"/>
      <c r="AR96" s="164"/>
    </row>
    <row r="97" spans="1:44" s="165" customFormat="1" ht="45" customHeight="1">
      <c r="A97" s="183"/>
      <c r="B97" s="202"/>
      <c r="C97" s="182"/>
      <c r="D97" s="182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186"/>
      <c r="AR97" s="164"/>
    </row>
    <row r="98" spans="1:44" s="165" customFormat="1" ht="20.399999999999999">
      <c r="A98" s="204"/>
      <c r="B98" s="205"/>
      <c r="C98" s="206"/>
      <c r="D98" s="206"/>
      <c r="E98" s="207"/>
      <c r="F98" s="207"/>
      <c r="G98" s="207"/>
      <c r="H98" s="207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7"/>
      <c r="AN98" s="207"/>
      <c r="AO98" s="207"/>
      <c r="AP98" s="207"/>
      <c r="AQ98" s="186"/>
      <c r="AR98" s="164"/>
    </row>
    <row r="99" spans="1:44">
      <c r="A99" s="208"/>
      <c r="B99" s="209"/>
      <c r="C99" s="208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10"/>
      <c r="T99" s="210"/>
      <c r="U99" s="210"/>
      <c r="V99" s="210"/>
      <c r="W99" s="210"/>
      <c r="X99" s="210"/>
      <c r="Y99" s="210"/>
      <c r="Z99" s="210"/>
      <c r="AA99" s="210"/>
      <c r="AB99" s="210"/>
      <c r="AC99" s="210"/>
      <c r="AD99" s="210"/>
      <c r="AE99" s="210"/>
      <c r="AF99" s="210"/>
      <c r="AG99" s="210"/>
      <c r="AH99" s="210"/>
      <c r="AI99" s="211"/>
      <c r="AJ99" s="211"/>
      <c r="AK99" s="211"/>
      <c r="AL99" s="211"/>
      <c r="AM99" s="211"/>
      <c r="AN99" s="211"/>
      <c r="AO99" s="211"/>
      <c r="AP99" s="211"/>
      <c r="AQ99" s="212"/>
    </row>
    <row r="100" spans="1:44" s="165" customFormat="1" ht="15.6">
      <c r="A100" s="215"/>
      <c r="B100" s="216"/>
      <c r="C100" s="217"/>
      <c r="D100" s="217"/>
      <c r="E100" s="215"/>
      <c r="F100" s="215"/>
      <c r="G100" s="215"/>
      <c r="H100" s="215"/>
      <c r="I100" s="215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  <c r="AL100" s="215"/>
      <c r="AM100" s="218"/>
      <c r="AN100" s="218"/>
      <c r="AO100" s="218"/>
      <c r="AP100" s="218"/>
      <c r="AQ100" s="186"/>
      <c r="AR100" s="164"/>
    </row>
    <row r="101" spans="1:44" s="165" customFormat="1">
      <c r="A101" s="215"/>
      <c r="B101" s="216"/>
      <c r="C101" s="217"/>
      <c r="D101" s="217"/>
      <c r="E101" s="215"/>
      <c r="F101" s="215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  <c r="AA101" s="217"/>
      <c r="AB101" s="217"/>
      <c r="AC101" s="217"/>
      <c r="AD101" s="217"/>
      <c r="AE101" s="217"/>
      <c r="AF101" s="217"/>
      <c r="AG101" s="217"/>
      <c r="AH101" s="217"/>
      <c r="AI101" s="219"/>
      <c r="AJ101" s="219"/>
      <c r="AK101" s="219"/>
      <c r="AL101" s="219"/>
      <c r="AM101" s="219"/>
      <c r="AN101" s="219"/>
      <c r="AO101" s="219"/>
      <c r="AP101" s="219"/>
      <c r="AQ101" s="186"/>
      <c r="AR101" s="164"/>
    </row>
    <row r="102" spans="1:44" s="165" customFormat="1">
      <c r="A102" s="215"/>
      <c r="B102" s="216"/>
      <c r="C102" s="217"/>
      <c r="D102" s="217"/>
      <c r="E102" s="215"/>
      <c r="F102" s="215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217"/>
      <c r="AH102" s="217"/>
      <c r="AI102" s="219"/>
      <c r="AJ102" s="219"/>
      <c r="AK102" s="219"/>
      <c r="AL102" s="219"/>
      <c r="AM102" s="219"/>
      <c r="AN102" s="219"/>
      <c r="AO102" s="219"/>
      <c r="AP102" s="219"/>
      <c r="AQ102" s="186"/>
      <c r="AR102" s="164"/>
    </row>
    <row r="103" spans="1:44" s="165" customFormat="1" ht="15.6">
      <c r="A103" s="215"/>
      <c r="B103" s="220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  <c r="Z103" s="162"/>
      <c r="AA103" s="162"/>
      <c r="AB103" s="162"/>
      <c r="AC103" s="162"/>
      <c r="AD103" s="162"/>
      <c r="AE103" s="162"/>
      <c r="AF103" s="162"/>
      <c r="AG103" s="162"/>
      <c r="AH103" s="162"/>
      <c r="AI103" s="221"/>
      <c r="AJ103" s="221"/>
      <c r="AK103" s="221"/>
      <c r="AL103" s="221"/>
      <c r="AM103" s="221"/>
      <c r="AN103" s="221"/>
      <c r="AO103" s="221"/>
      <c r="AP103" s="221"/>
      <c r="AQ103" s="186"/>
      <c r="AR103" s="164"/>
    </row>
    <row r="104" spans="1:44" s="165" customFormat="1" ht="15.6">
      <c r="A104" s="222"/>
      <c r="B104" s="223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  <c r="Z104" s="162"/>
      <c r="AA104" s="162"/>
      <c r="AB104" s="162"/>
      <c r="AC104" s="162"/>
      <c r="AD104" s="162"/>
      <c r="AE104" s="162"/>
      <c r="AF104" s="162"/>
      <c r="AG104" s="162"/>
      <c r="AH104" s="162"/>
      <c r="AI104" s="221"/>
      <c r="AJ104" s="221"/>
      <c r="AK104" s="221"/>
      <c r="AL104" s="221"/>
      <c r="AM104" s="221"/>
      <c r="AN104" s="221"/>
      <c r="AO104" s="221"/>
      <c r="AP104" s="221"/>
      <c r="AQ104" s="186"/>
      <c r="AR104" s="164"/>
    </row>
    <row r="105" spans="1:44" s="165" customFormat="1" ht="15.6">
      <c r="A105" s="215"/>
      <c r="B105" s="220"/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  <c r="AA105" s="162"/>
      <c r="AB105" s="162"/>
      <c r="AC105" s="162"/>
      <c r="AD105" s="162"/>
      <c r="AE105" s="162"/>
      <c r="AF105" s="162"/>
      <c r="AG105" s="162"/>
      <c r="AH105" s="162"/>
      <c r="AI105" s="221"/>
      <c r="AJ105" s="221"/>
      <c r="AK105" s="221"/>
      <c r="AL105" s="221"/>
      <c r="AM105" s="221"/>
      <c r="AN105" s="221"/>
      <c r="AO105" s="221"/>
      <c r="AP105" s="221"/>
      <c r="AQ105" s="186"/>
      <c r="AR105" s="164"/>
    </row>
    <row r="106" spans="1:44" s="165" customFormat="1">
      <c r="A106" s="215"/>
      <c r="B106" s="220"/>
      <c r="C106" s="215"/>
      <c r="D106" s="215"/>
      <c r="E106" s="215"/>
      <c r="F106" s="215"/>
      <c r="G106" s="215"/>
      <c r="H106" s="215"/>
      <c r="I106" s="215"/>
      <c r="J106" s="215"/>
      <c r="K106" s="215"/>
      <c r="L106" s="215"/>
      <c r="M106" s="215"/>
      <c r="N106" s="215"/>
      <c r="O106" s="215"/>
      <c r="P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215"/>
      <c r="AA106" s="215"/>
      <c r="AB106" s="215"/>
      <c r="AC106" s="215"/>
      <c r="AD106" s="215"/>
      <c r="AE106" s="215"/>
      <c r="AF106" s="215"/>
      <c r="AG106" s="215"/>
      <c r="AH106" s="215"/>
      <c r="AI106" s="221"/>
      <c r="AJ106" s="221"/>
      <c r="AK106" s="221"/>
      <c r="AL106" s="221"/>
      <c r="AM106" s="221"/>
      <c r="AN106" s="221"/>
      <c r="AO106" s="221"/>
      <c r="AP106" s="221"/>
      <c r="AQ106" s="186"/>
      <c r="AR106" s="164"/>
    </row>
    <row r="107" spans="1:44" s="165" customFormat="1" ht="15.6">
      <c r="A107" s="222"/>
      <c r="B107" s="223"/>
      <c r="C107" s="215"/>
      <c r="D107" s="215"/>
      <c r="E107" s="215"/>
      <c r="F107" s="215"/>
      <c r="G107" s="215"/>
      <c r="H107" s="215"/>
      <c r="I107" s="215"/>
      <c r="J107" s="215"/>
      <c r="K107" s="215"/>
      <c r="L107" s="215"/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5"/>
      <c r="AC107" s="215"/>
      <c r="AD107" s="215"/>
      <c r="AE107" s="215"/>
      <c r="AF107" s="215"/>
      <c r="AG107" s="215"/>
      <c r="AH107" s="215"/>
      <c r="AI107" s="221"/>
      <c r="AJ107" s="221"/>
      <c r="AK107" s="221"/>
      <c r="AL107" s="221"/>
      <c r="AM107" s="221"/>
      <c r="AN107" s="221"/>
      <c r="AO107" s="221"/>
      <c r="AP107" s="221"/>
      <c r="AQ107" s="186"/>
      <c r="AR107" s="164"/>
    </row>
    <row r="108" spans="1:44" s="165" customFormat="1">
      <c r="A108" s="215"/>
      <c r="B108" s="220"/>
      <c r="C108" s="215"/>
      <c r="D108" s="215"/>
      <c r="E108" s="215"/>
      <c r="F108" s="215"/>
      <c r="G108" s="215"/>
      <c r="H108" s="215"/>
      <c r="I108" s="215"/>
      <c r="J108" s="215"/>
      <c r="K108" s="215"/>
      <c r="L108" s="215"/>
      <c r="M108" s="215"/>
      <c r="N108" s="215"/>
      <c r="O108" s="215"/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  <c r="AC108" s="215"/>
      <c r="AD108" s="215"/>
      <c r="AE108" s="215"/>
      <c r="AF108" s="215"/>
      <c r="AG108" s="215"/>
      <c r="AH108" s="215"/>
      <c r="AI108" s="221"/>
      <c r="AJ108" s="221"/>
      <c r="AK108" s="221"/>
      <c r="AL108" s="221"/>
      <c r="AM108" s="221"/>
      <c r="AN108" s="221"/>
      <c r="AO108" s="221"/>
      <c r="AP108" s="221"/>
      <c r="AQ108" s="186"/>
      <c r="AR108" s="164"/>
    </row>
    <row r="109" spans="1:44" s="165" customFormat="1" ht="15.6">
      <c r="A109" s="222"/>
      <c r="B109" s="223"/>
      <c r="C109" s="215"/>
      <c r="D109" s="215"/>
      <c r="E109" s="215"/>
      <c r="F109" s="215"/>
      <c r="G109" s="215"/>
      <c r="H109" s="215"/>
      <c r="I109" s="215"/>
      <c r="J109" s="215"/>
      <c r="K109" s="215"/>
      <c r="L109" s="215"/>
      <c r="M109" s="215"/>
      <c r="N109" s="215"/>
      <c r="O109" s="215"/>
      <c r="P109" s="215"/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  <c r="AA109" s="215"/>
      <c r="AB109" s="215"/>
      <c r="AC109" s="215"/>
      <c r="AD109" s="215"/>
      <c r="AE109" s="215"/>
      <c r="AF109" s="215"/>
      <c r="AG109" s="215"/>
      <c r="AH109" s="215"/>
      <c r="AI109" s="221"/>
      <c r="AJ109" s="221"/>
      <c r="AK109" s="221"/>
      <c r="AL109" s="221"/>
      <c r="AM109" s="221"/>
      <c r="AN109" s="221"/>
      <c r="AO109" s="221"/>
      <c r="AP109" s="221"/>
      <c r="AQ109" s="186"/>
      <c r="AR109" s="164"/>
    </row>
    <row r="110" spans="1:44" s="165" customFormat="1">
      <c r="A110" s="215"/>
      <c r="B110" s="220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21"/>
      <c r="AJ110" s="221"/>
      <c r="AK110" s="221"/>
      <c r="AL110" s="221"/>
      <c r="AM110" s="221"/>
      <c r="AN110" s="221"/>
      <c r="AO110" s="221"/>
      <c r="AP110" s="221"/>
      <c r="AQ110" s="186"/>
      <c r="AR110" s="164"/>
    </row>
    <row r="111" spans="1:44" s="165" customFormat="1">
      <c r="A111" s="215"/>
      <c r="B111" s="220"/>
      <c r="C111" s="215"/>
      <c r="D111" s="215"/>
      <c r="E111" s="215"/>
      <c r="F111" s="215"/>
      <c r="G111" s="215"/>
      <c r="H111" s="215"/>
      <c r="I111" s="215"/>
      <c r="J111" s="215"/>
      <c r="K111" s="215"/>
      <c r="L111" s="215"/>
      <c r="M111" s="215"/>
      <c r="N111" s="215"/>
      <c r="O111" s="215"/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5"/>
      <c r="AI111" s="221"/>
      <c r="AJ111" s="221"/>
      <c r="AK111" s="221"/>
      <c r="AL111" s="221"/>
      <c r="AM111" s="221"/>
      <c r="AN111" s="221"/>
      <c r="AO111" s="221"/>
      <c r="AP111" s="221"/>
      <c r="AQ111" s="186"/>
      <c r="AR111" s="164"/>
    </row>
    <row r="112" spans="1:44" s="165" customFormat="1" ht="15.6">
      <c r="A112" s="222"/>
      <c r="B112" s="223"/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  <c r="AD112" s="215"/>
      <c r="AE112" s="215"/>
      <c r="AF112" s="215"/>
      <c r="AG112" s="215"/>
      <c r="AH112" s="215"/>
      <c r="AI112" s="221"/>
      <c r="AJ112" s="221"/>
      <c r="AK112" s="221"/>
      <c r="AL112" s="221"/>
      <c r="AM112" s="221"/>
      <c r="AN112" s="221"/>
      <c r="AO112" s="221"/>
      <c r="AP112" s="221"/>
      <c r="AQ112" s="186"/>
      <c r="AR112" s="164"/>
    </row>
    <row r="113" spans="1:44" s="165" customFormat="1">
      <c r="A113" s="215"/>
      <c r="B113" s="220"/>
      <c r="C113" s="215"/>
      <c r="D113" s="215"/>
      <c r="E113" s="215"/>
      <c r="F113" s="215"/>
      <c r="G113" s="215"/>
      <c r="H113" s="215"/>
      <c r="I113" s="215"/>
      <c r="J113" s="215"/>
      <c r="K113" s="215"/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  <c r="AC113" s="215"/>
      <c r="AD113" s="215"/>
      <c r="AE113" s="215"/>
      <c r="AF113" s="215"/>
      <c r="AG113" s="215"/>
      <c r="AH113" s="215"/>
      <c r="AI113" s="221"/>
      <c r="AJ113" s="221"/>
      <c r="AK113" s="221"/>
      <c r="AL113" s="221"/>
      <c r="AM113" s="221"/>
      <c r="AN113" s="221"/>
      <c r="AO113" s="221"/>
      <c r="AP113" s="221"/>
      <c r="AQ113" s="186"/>
      <c r="AR113" s="164"/>
    </row>
    <row r="114" spans="1:44" s="165" customFormat="1">
      <c r="A114" s="215"/>
      <c r="B114" s="220"/>
      <c r="C114" s="215"/>
      <c r="D114" s="215"/>
      <c r="E114" s="215"/>
      <c r="F114" s="215"/>
      <c r="G114" s="215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21"/>
      <c r="AJ114" s="221"/>
      <c r="AK114" s="221"/>
      <c r="AL114" s="221"/>
      <c r="AM114" s="221"/>
      <c r="AN114" s="221"/>
      <c r="AO114" s="221"/>
      <c r="AP114" s="221"/>
      <c r="AQ114" s="186"/>
      <c r="AR114" s="164"/>
    </row>
    <row r="115" spans="1:44" s="165" customFormat="1">
      <c r="A115" s="215"/>
      <c r="B115" s="220"/>
      <c r="C115" s="215"/>
      <c r="D115" s="215"/>
      <c r="E115" s="215"/>
      <c r="F115" s="215"/>
      <c r="G115" s="215"/>
      <c r="H115" s="215"/>
      <c r="I115" s="215"/>
      <c r="J115" s="215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215"/>
      <c r="AG115" s="215"/>
      <c r="AH115" s="215"/>
      <c r="AI115" s="221"/>
      <c r="AJ115" s="221"/>
      <c r="AK115" s="221"/>
      <c r="AL115" s="221"/>
      <c r="AM115" s="221"/>
      <c r="AN115" s="221"/>
      <c r="AO115" s="221"/>
      <c r="AP115" s="221"/>
      <c r="AQ115" s="186"/>
      <c r="AR115" s="164"/>
    </row>
    <row r="116" spans="1:44" s="165" customFormat="1">
      <c r="A116" s="215"/>
      <c r="B116" s="220"/>
      <c r="C116" s="215"/>
      <c r="D116" s="215"/>
      <c r="E116" s="215"/>
      <c r="F116" s="215"/>
      <c r="G116" s="215"/>
      <c r="H116" s="215"/>
      <c r="I116" s="215"/>
      <c r="J116" s="215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5"/>
      <c r="AF116" s="215"/>
      <c r="AG116" s="215"/>
      <c r="AH116" s="215"/>
      <c r="AI116" s="221"/>
      <c r="AJ116" s="221"/>
      <c r="AK116" s="221"/>
      <c r="AL116" s="221"/>
      <c r="AM116" s="221"/>
      <c r="AN116" s="221"/>
      <c r="AO116" s="221"/>
      <c r="AP116" s="221"/>
      <c r="AQ116" s="186"/>
      <c r="AR116" s="164"/>
    </row>
    <row r="117" spans="1:44" s="165" customFormat="1">
      <c r="A117" s="215"/>
      <c r="B117" s="220"/>
      <c r="C117" s="215"/>
      <c r="D117" s="215"/>
      <c r="E117" s="215"/>
      <c r="F117" s="215"/>
      <c r="G117" s="215"/>
      <c r="H117" s="215"/>
      <c r="I117" s="215"/>
      <c r="J117" s="215"/>
      <c r="K117" s="215"/>
      <c r="L117" s="215"/>
      <c r="M117" s="215"/>
      <c r="N117" s="215"/>
      <c r="O117" s="215"/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  <c r="AC117" s="215"/>
      <c r="AD117" s="215"/>
      <c r="AE117" s="215"/>
      <c r="AF117" s="215"/>
      <c r="AG117" s="215"/>
      <c r="AH117" s="215"/>
      <c r="AI117" s="221"/>
      <c r="AJ117" s="221"/>
      <c r="AK117" s="221"/>
      <c r="AL117" s="221"/>
      <c r="AM117" s="221"/>
      <c r="AN117" s="221"/>
      <c r="AO117" s="221"/>
      <c r="AP117" s="221"/>
      <c r="AQ117" s="186"/>
      <c r="AR117" s="164"/>
    </row>
    <row r="118" spans="1:44" s="165" customFormat="1">
      <c r="A118" s="215"/>
      <c r="B118" s="220"/>
      <c r="C118" s="215"/>
      <c r="D118" s="215"/>
      <c r="E118" s="215"/>
      <c r="F118" s="215"/>
      <c r="G118" s="215"/>
      <c r="H118" s="215"/>
      <c r="I118" s="215"/>
      <c r="J118" s="215"/>
      <c r="K118" s="215"/>
      <c r="L118" s="215"/>
      <c r="M118" s="215"/>
      <c r="N118" s="215"/>
      <c r="O118" s="215"/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  <c r="AC118" s="215"/>
      <c r="AD118" s="215"/>
      <c r="AE118" s="215"/>
      <c r="AF118" s="215"/>
      <c r="AG118" s="215"/>
      <c r="AH118" s="215"/>
      <c r="AI118" s="221"/>
      <c r="AJ118" s="221"/>
      <c r="AK118" s="221"/>
      <c r="AL118" s="221"/>
      <c r="AM118" s="221"/>
      <c r="AN118" s="221"/>
      <c r="AO118" s="221"/>
      <c r="AP118" s="221"/>
      <c r="AQ118" s="186"/>
      <c r="AR118" s="164"/>
    </row>
    <row r="119" spans="1:44" s="165" customFormat="1">
      <c r="A119" s="215"/>
      <c r="B119" s="220"/>
      <c r="C119" s="215"/>
      <c r="D119" s="215"/>
      <c r="E119" s="215"/>
      <c r="F119" s="215"/>
      <c r="G119" s="215"/>
      <c r="H119" s="215"/>
      <c r="I119" s="215"/>
      <c r="J119" s="215"/>
      <c r="K119" s="215"/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  <c r="AA119" s="215"/>
      <c r="AB119" s="215"/>
      <c r="AC119" s="215"/>
      <c r="AD119" s="215"/>
      <c r="AE119" s="215"/>
      <c r="AF119" s="215"/>
      <c r="AG119" s="215"/>
      <c r="AH119" s="215"/>
      <c r="AI119" s="221"/>
      <c r="AJ119" s="221"/>
      <c r="AK119" s="221"/>
      <c r="AL119" s="221"/>
      <c r="AM119" s="221"/>
      <c r="AN119" s="221"/>
      <c r="AO119" s="221"/>
      <c r="AP119" s="221"/>
      <c r="AQ119" s="186"/>
      <c r="AR119" s="164"/>
    </row>
    <row r="120" spans="1:44" s="165" customFormat="1">
      <c r="A120" s="215"/>
      <c r="B120" s="220"/>
      <c r="C120" s="21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  <c r="AG120" s="215"/>
      <c r="AH120" s="215"/>
      <c r="AI120" s="221"/>
      <c r="AJ120" s="221"/>
      <c r="AK120" s="221"/>
      <c r="AL120" s="221"/>
      <c r="AM120" s="221"/>
      <c r="AN120" s="221"/>
      <c r="AO120" s="221"/>
      <c r="AP120" s="221"/>
      <c r="AQ120" s="186"/>
      <c r="AR120" s="164"/>
    </row>
    <row r="121" spans="1:44" s="165" customFormat="1">
      <c r="A121" s="215"/>
      <c r="B121" s="220"/>
      <c r="C121" s="215"/>
      <c r="D121" s="215"/>
      <c r="E121" s="215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21"/>
      <c r="AJ121" s="221"/>
      <c r="AK121" s="221"/>
      <c r="AL121" s="221"/>
      <c r="AM121" s="221"/>
      <c r="AN121" s="221"/>
      <c r="AO121" s="221"/>
      <c r="AP121" s="221"/>
      <c r="AQ121" s="186"/>
      <c r="AR121" s="164"/>
    </row>
    <row r="122" spans="1:44" s="165" customFormat="1">
      <c r="A122" s="215"/>
      <c r="B122" s="220"/>
      <c r="C122" s="215"/>
      <c r="D122" s="215"/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21"/>
      <c r="AJ122" s="221"/>
      <c r="AK122" s="221"/>
      <c r="AL122" s="221"/>
      <c r="AM122" s="221"/>
      <c r="AN122" s="221"/>
      <c r="AO122" s="221"/>
      <c r="AP122" s="221"/>
      <c r="AQ122" s="186"/>
      <c r="AR122" s="164"/>
    </row>
    <row r="123" spans="1:44" s="165" customFormat="1">
      <c r="A123" s="215"/>
      <c r="B123" s="220"/>
      <c r="C123" s="215"/>
      <c r="D123" s="215"/>
      <c r="E123" s="215"/>
      <c r="F123" s="215"/>
      <c r="G123" s="215"/>
      <c r="H123" s="215"/>
      <c r="I123" s="215"/>
      <c r="J123" s="215"/>
      <c r="K123" s="215"/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  <c r="AC123" s="215"/>
      <c r="AD123" s="215"/>
      <c r="AE123" s="215"/>
      <c r="AF123" s="215"/>
      <c r="AG123" s="215"/>
      <c r="AH123" s="215"/>
      <c r="AI123" s="221"/>
      <c r="AJ123" s="221"/>
      <c r="AK123" s="221"/>
      <c r="AL123" s="221"/>
      <c r="AM123" s="221"/>
      <c r="AN123" s="221"/>
      <c r="AO123" s="221"/>
      <c r="AP123" s="221"/>
      <c r="AQ123" s="186"/>
      <c r="AR123" s="164"/>
    </row>
    <row r="124" spans="1:44" s="165" customFormat="1">
      <c r="A124" s="215"/>
      <c r="B124" s="220"/>
      <c r="C124" s="21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E124" s="215"/>
      <c r="AF124" s="215"/>
      <c r="AG124" s="215"/>
      <c r="AH124" s="215"/>
      <c r="AI124" s="221"/>
      <c r="AJ124" s="221"/>
      <c r="AK124" s="221"/>
      <c r="AL124" s="221"/>
      <c r="AM124" s="221"/>
      <c r="AN124" s="221"/>
      <c r="AO124" s="221"/>
      <c r="AP124" s="221"/>
      <c r="AQ124" s="186"/>
      <c r="AR124" s="164"/>
    </row>
    <row r="125" spans="1:44" s="165" customFormat="1">
      <c r="A125" s="215"/>
      <c r="B125" s="220"/>
      <c r="C125" s="215"/>
      <c r="D125" s="215"/>
      <c r="E125" s="215"/>
      <c r="F125" s="215"/>
      <c r="G125" s="215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21"/>
      <c r="AJ125" s="221"/>
      <c r="AK125" s="221"/>
      <c r="AL125" s="221"/>
      <c r="AM125" s="221"/>
      <c r="AN125" s="221"/>
      <c r="AO125" s="221"/>
      <c r="AP125" s="221"/>
      <c r="AQ125" s="186"/>
      <c r="AR125" s="164"/>
    </row>
    <row r="126" spans="1:44" s="165" customFormat="1">
      <c r="A126" s="215"/>
      <c r="B126" s="220"/>
      <c r="C126" s="215"/>
      <c r="D126" s="215"/>
      <c r="E126" s="215"/>
      <c r="F126" s="215"/>
      <c r="G126" s="215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21"/>
      <c r="AJ126" s="221"/>
      <c r="AK126" s="221"/>
      <c r="AL126" s="221"/>
      <c r="AM126" s="221"/>
      <c r="AN126" s="221"/>
      <c r="AO126" s="221"/>
      <c r="AP126" s="221"/>
      <c r="AQ126" s="186"/>
      <c r="AR126" s="164"/>
    </row>
    <row r="127" spans="1:44" s="165" customFormat="1">
      <c r="A127" s="215"/>
      <c r="B127" s="220"/>
      <c r="C127" s="21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21"/>
      <c r="AJ127" s="221"/>
      <c r="AK127" s="221"/>
      <c r="AL127" s="221"/>
      <c r="AM127" s="221"/>
      <c r="AN127" s="221"/>
      <c r="AO127" s="221"/>
      <c r="AP127" s="221"/>
      <c r="AQ127" s="186"/>
      <c r="AR127" s="164"/>
    </row>
    <row r="128" spans="1:44" s="165" customFormat="1">
      <c r="A128" s="215"/>
      <c r="B128" s="220"/>
      <c r="C128" s="215"/>
      <c r="D128" s="215"/>
      <c r="E128" s="215"/>
      <c r="F128" s="215"/>
      <c r="G128" s="215"/>
      <c r="H128" s="215"/>
      <c r="I128" s="215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21"/>
      <c r="AJ128" s="221"/>
      <c r="AK128" s="221"/>
      <c r="AL128" s="221"/>
      <c r="AM128" s="221"/>
      <c r="AN128" s="221"/>
      <c r="AO128" s="221"/>
      <c r="AP128" s="221"/>
      <c r="AQ128" s="186"/>
      <c r="AR128" s="164"/>
    </row>
    <row r="129" spans="1:44" s="165" customFormat="1">
      <c r="A129" s="215"/>
      <c r="B129" s="209"/>
      <c r="C129" s="215"/>
      <c r="D129" s="215"/>
      <c r="E129" s="215"/>
      <c r="F129" s="215"/>
      <c r="G129" s="215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21"/>
      <c r="AJ129" s="221"/>
      <c r="AK129" s="221"/>
      <c r="AL129" s="221"/>
      <c r="AM129" s="221"/>
      <c r="AN129" s="221"/>
      <c r="AO129" s="221"/>
      <c r="AP129" s="221"/>
      <c r="AQ129" s="186"/>
      <c r="AR129" s="164"/>
    </row>
    <row r="130" spans="1:44" s="165" customFormat="1">
      <c r="A130" s="215"/>
      <c r="B130" s="220"/>
      <c r="C130" s="21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21"/>
      <c r="AJ130" s="221"/>
      <c r="AK130" s="221"/>
      <c r="AL130" s="221"/>
      <c r="AM130" s="221"/>
      <c r="AN130" s="221"/>
      <c r="AO130" s="221"/>
      <c r="AP130" s="221"/>
      <c r="AQ130" s="186"/>
      <c r="AR130" s="164"/>
    </row>
    <row r="131" spans="1:44" s="165" customFormat="1">
      <c r="A131" s="215"/>
      <c r="B131" s="220"/>
      <c r="C131" s="21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  <c r="AD131" s="215"/>
      <c r="AE131" s="215"/>
      <c r="AF131" s="215"/>
      <c r="AG131" s="215"/>
      <c r="AH131" s="215"/>
      <c r="AI131" s="221"/>
      <c r="AJ131" s="221"/>
      <c r="AK131" s="221"/>
      <c r="AL131" s="221"/>
      <c r="AM131" s="221"/>
      <c r="AN131" s="221"/>
      <c r="AO131" s="221"/>
      <c r="AP131" s="221"/>
      <c r="AQ131" s="186"/>
      <c r="AR131" s="164"/>
    </row>
    <row r="132" spans="1:44" s="165" customFormat="1" ht="15.6">
      <c r="A132" s="224"/>
      <c r="B132" s="225"/>
      <c r="C132" s="226"/>
      <c r="D132" s="226"/>
      <c r="E132" s="226"/>
      <c r="F132" s="226"/>
      <c r="G132" s="226"/>
      <c r="H132" s="226"/>
      <c r="I132" s="226"/>
      <c r="J132" s="226"/>
      <c r="K132" s="226"/>
      <c r="L132" s="226"/>
      <c r="M132" s="226"/>
      <c r="N132" s="226"/>
      <c r="O132" s="226"/>
      <c r="P132" s="226"/>
      <c r="Q132" s="226"/>
      <c r="R132" s="226"/>
      <c r="S132" s="226"/>
      <c r="T132" s="226"/>
      <c r="U132" s="226"/>
      <c r="V132" s="226"/>
      <c r="W132" s="226"/>
      <c r="X132" s="226"/>
      <c r="Y132" s="226"/>
      <c r="Z132" s="226"/>
      <c r="AA132" s="226"/>
      <c r="AB132" s="226"/>
      <c r="AC132" s="226"/>
      <c r="AD132" s="226"/>
      <c r="AE132" s="226"/>
      <c r="AF132" s="226"/>
      <c r="AG132" s="226"/>
      <c r="AH132" s="226"/>
      <c r="AI132" s="224"/>
      <c r="AJ132" s="224"/>
      <c r="AK132" s="224"/>
      <c r="AL132" s="224"/>
      <c r="AM132" s="224"/>
      <c r="AN132" s="224"/>
      <c r="AO132" s="224"/>
      <c r="AP132" s="224"/>
      <c r="AQ132" s="227"/>
      <c r="AR132" s="164"/>
    </row>
    <row r="133" spans="1:44" s="165" customFormat="1">
      <c r="A133" s="215"/>
      <c r="B133" s="220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21"/>
      <c r="AJ133" s="221"/>
      <c r="AK133" s="221"/>
      <c r="AL133" s="221"/>
      <c r="AM133" s="221"/>
      <c r="AN133" s="221"/>
      <c r="AO133" s="221"/>
      <c r="AP133" s="221"/>
      <c r="AQ133" s="186"/>
      <c r="AR133" s="164"/>
    </row>
    <row r="134" spans="1:44" s="165" customFormat="1">
      <c r="A134" s="215"/>
      <c r="B134" s="220"/>
      <c r="C134" s="215"/>
      <c r="D134" s="215"/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21"/>
      <c r="AJ134" s="221"/>
      <c r="AK134" s="221"/>
      <c r="AL134" s="221"/>
      <c r="AM134" s="221"/>
      <c r="AN134" s="221"/>
      <c r="AO134" s="221"/>
      <c r="AP134" s="221"/>
      <c r="AQ134" s="186"/>
      <c r="AR134" s="164"/>
    </row>
    <row r="135" spans="1:44" s="165" customFormat="1">
      <c r="A135" s="215"/>
      <c r="B135" s="220"/>
      <c r="C135" s="215"/>
      <c r="D135" s="215"/>
      <c r="E135" s="215"/>
      <c r="F135" s="215"/>
      <c r="G135" s="215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21"/>
      <c r="AJ135" s="221"/>
      <c r="AK135" s="221"/>
      <c r="AL135" s="221"/>
      <c r="AM135" s="221"/>
      <c r="AN135" s="221"/>
      <c r="AO135" s="221"/>
      <c r="AP135" s="221"/>
      <c r="AQ135" s="186"/>
      <c r="AR135" s="164"/>
    </row>
    <row r="136" spans="1:44" s="165" customFormat="1">
      <c r="A136" s="215"/>
      <c r="B136" s="220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21"/>
      <c r="AJ136" s="221"/>
      <c r="AK136" s="221"/>
      <c r="AL136" s="221"/>
      <c r="AM136" s="221"/>
      <c r="AN136" s="221"/>
      <c r="AO136" s="221"/>
      <c r="AP136" s="221"/>
      <c r="AQ136" s="186"/>
      <c r="AR136" s="164"/>
    </row>
    <row r="137" spans="1:44" s="165" customFormat="1">
      <c r="A137" s="215"/>
      <c r="B137" s="220"/>
      <c r="C137" s="215"/>
      <c r="D137" s="215"/>
      <c r="E137" s="215"/>
      <c r="F137" s="215"/>
      <c r="G137" s="215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215"/>
      <c r="AG137" s="215"/>
      <c r="AH137" s="215"/>
      <c r="AI137" s="221"/>
      <c r="AJ137" s="221"/>
      <c r="AK137" s="221"/>
      <c r="AL137" s="221"/>
      <c r="AM137" s="221"/>
      <c r="AN137" s="221"/>
      <c r="AO137" s="221"/>
      <c r="AP137" s="221"/>
      <c r="AQ137" s="186"/>
      <c r="AR137" s="164"/>
    </row>
    <row r="138" spans="1:44" s="165" customFormat="1">
      <c r="A138" s="215"/>
      <c r="B138" s="220"/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215"/>
      <c r="AI138" s="221"/>
      <c r="AJ138" s="221"/>
      <c r="AK138" s="221"/>
      <c r="AL138" s="221"/>
      <c r="AM138" s="221"/>
      <c r="AN138" s="221"/>
      <c r="AO138" s="221"/>
      <c r="AP138" s="221"/>
      <c r="AQ138" s="186"/>
      <c r="AR138" s="164"/>
    </row>
    <row r="139" spans="1:44" s="165" customFormat="1">
      <c r="A139" s="215"/>
      <c r="B139" s="220"/>
      <c r="C139" s="215"/>
      <c r="D139" s="215"/>
      <c r="E139" s="215"/>
      <c r="F139" s="215"/>
      <c r="G139" s="215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C139" s="215"/>
      <c r="AD139" s="215"/>
      <c r="AE139" s="215"/>
      <c r="AF139" s="215"/>
      <c r="AG139" s="215"/>
      <c r="AH139" s="215"/>
      <c r="AI139" s="221"/>
      <c r="AJ139" s="221"/>
      <c r="AK139" s="221"/>
      <c r="AL139" s="221"/>
      <c r="AM139" s="221"/>
      <c r="AN139" s="221"/>
      <c r="AO139" s="221"/>
      <c r="AP139" s="221"/>
      <c r="AQ139" s="186"/>
      <c r="AR139" s="164"/>
    </row>
    <row r="140" spans="1:44" s="165" customFormat="1">
      <c r="A140" s="215"/>
      <c r="B140" s="220"/>
      <c r="C140" s="215"/>
      <c r="D140" s="215"/>
      <c r="E140" s="215"/>
      <c r="F140" s="215"/>
      <c r="G140" s="215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21"/>
      <c r="AJ140" s="221"/>
      <c r="AK140" s="221"/>
      <c r="AL140" s="221"/>
      <c r="AM140" s="221"/>
      <c r="AN140" s="221"/>
      <c r="AO140" s="221"/>
      <c r="AP140" s="221"/>
      <c r="AQ140" s="186"/>
      <c r="AR140" s="164"/>
    </row>
    <row r="141" spans="1:44" s="165" customFormat="1">
      <c r="A141" s="215"/>
      <c r="B141" s="220"/>
      <c r="C141" s="215"/>
      <c r="D141" s="215"/>
      <c r="E141" s="215"/>
      <c r="F141" s="215"/>
      <c r="G141" s="215"/>
      <c r="H141" s="215"/>
      <c r="I141" s="215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21"/>
      <c r="AJ141" s="221"/>
      <c r="AK141" s="221"/>
      <c r="AL141" s="221"/>
      <c r="AM141" s="221"/>
      <c r="AN141" s="221"/>
      <c r="AO141" s="221"/>
      <c r="AP141" s="221"/>
      <c r="AQ141" s="186"/>
      <c r="AR141" s="164"/>
    </row>
    <row r="142" spans="1:44" s="165" customFormat="1">
      <c r="A142" s="215"/>
      <c r="B142" s="220"/>
      <c r="C142" s="215"/>
      <c r="D142" s="215"/>
      <c r="E142" s="215"/>
      <c r="F142" s="215"/>
      <c r="G142" s="215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21"/>
      <c r="AJ142" s="221"/>
      <c r="AK142" s="221"/>
      <c r="AL142" s="221"/>
      <c r="AM142" s="221"/>
      <c r="AN142" s="221"/>
      <c r="AO142" s="221"/>
      <c r="AP142" s="221"/>
      <c r="AQ142" s="186"/>
      <c r="AR142" s="164"/>
    </row>
    <row r="143" spans="1:44" s="165" customFormat="1">
      <c r="A143" s="215"/>
      <c r="B143" s="220"/>
      <c r="C143" s="215"/>
      <c r="D143" s="215"/>
      <c r="E143" s="215"/>
      <c r="F143" s="215"/>
      <c r="G143" s="215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  <c r="AC143" s="215"/>
      <c r="AD143" s="215"/>
      <c r="AE143" s="215"/>
      <c r="AF143" s="215"/>
      <c r="AG143" s="215"/>
      <c r="AH143" s="215"/>
      <c r="AI143" s="221"/>
      <c r="AJ143" s="221"/>
      <c r="AK143" s="221"/>
      <c r="AL143" s="221"/>
      <c r="AM143" s="221"/>
      <c r="AN143" s="221"/>
      <c r="AO143" s="221"/>
      <c r="AP143" s="221"/>
      <c r="AQ143" s="186"/>
      <c r="AR143" s="164"/>
    </row>
    <row r="144" spans="1:44" s="165" customFormat="1">
      <c r="A144" s="215"/>
      <c r="B144" s="220"/>
      <c r="C144" s="21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  <c r="AC144" s="215"/>
      <c r="AD144" s="215"/>
      <c r="AE144" s="215"/>
      <c r="AF144" s="215"/>
      <c r="AG144" s="215"/>
      <c r="AH144" s="215"/>
      <c r="AI144" s="221"/>
      <c r="AJ144" s="221"/>
      <c r="AK144" s="221"/>
      <c r="AL144" s="221"/>
      <c r="AM144" s="221"/>
      <c r="AN144" s="221"/>
      <c r="AO144" s="221"/>
      <c r="AP144" s="221"/>
      <c r="AQ144" s="186"/>
      <c r="AR144" s="164"/>
    </row>
    <row r="145" spans="1:44" s="165" customFormat="1">
      <c r="A145" s="208"/>
      <c r="B145" s="220"/>
      <c r="C145" s="215"/>
      <c r="D145" s="215"/>
      <c r="E145" s="215"/>
      <c r="F145" s="215"/>
      <c r="G145" s="215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  <c r="AC145" s="215"/>
      <c r="AD145" s="215"/>
      <c r="AE145" s="215"/>
      <c r="AF145" s="215"/>
      <c r="AG145" s="215"/>
      <c r="AH145" s="215"/>
      <c r="AI145" s="221"/>
      <c r="AJ145" s="221"/>
      <c r="AK145" s="221"/>
      <c r="AL145" s="221"/>
      <c r="AM145" s="221"/>
      <c r="AN145" s="221"/>
      <c r="AO145" s="221"/>
      <c r="AP145" s="221"/>
      <c r="AQ145" s="186"/>
      <c r="AR145" s="164"/>
    </row>
    <row r="146" spans="1:44" s="165" customFormat="1">
      <c r="A146" s="215"/>
      <c r="B146" s="220"/>
      <c r="C146" s="215"/>
      <c r="D146" s="215"/>
      <c r="E146" s="215"/>
      <c r="F146" s="215"/>
      <c r="G146" s="215"/>
      <c r="H146" s="215"/>
      <c r="I146" s="215"/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5"/>
      <c r="U146" s="215"/>
      <c r="V146" s="215"/>
      <c r="W146" s="215"/>
      <c r="X146" s="215"/>
      <c r="Y146" s="215"/>
      <c r="Z146" s="215"/>
      <c r="AA146" s="215"/>
      <c r="AB146" s="215"/>
      <c r="AC146" s="215"/>
      <c r="AD146" s="215"/>
      <c r="AE146" s="215"/>
      <c r="AF146" s="215"/>
      <c r="AG146" s="215"/>
      <c r="AH146" s="215"/>
      <c r="AI146" s="221"/>
      <c r="AJ146" s="221"/>
      <c r="AK146" s="221"/>
      <c r="AL146" s="221"/>
      <c r="AM146" s="221"/>
      <c r="AN146" s="221"/>
      <c r="AO146" s="221"/>
      <c r="AP146" s="221"/>
      <c r="AQ146" s="186"/>
      <c r="AR146" s="164"/>
    </row>
    <row r="147" spans="1:44" s="165" customFormat="1">
      <c r="A147" s="215"/>
      <c r="B147" s="220"/>
      <c r="C147" s="215"/>
      <c r="D147" s="215"/>
      <c r="E147" s="215"/>
      <c r="F147" s="215"/>
      <c r="G147" s="215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5"/>
      <c r="AF147" s="215"/>
      <c r="AG147" s="215"/>
      <c r="AH147" s="215"/>
      <c r="AI147" s="221"/>
      <c r="AJ147" s="221"/>
      <c r="AK147" s="221"/>
      <c r="AL147" s="221"/>
      <c r="AM147" s="221"/>
      <c r="AN147" s="221"/>
      <c r="AO147" s="221"/>
      <c r="AP147" s="221"/>
      <c r="AQ147" s="186"/>
      <c r="AR147" s="164"/>
    </row>
    <row r="148" spans="1:44" s="165" customFormat="1">
      <c r="A148" s="215"/>
      <c r="B148" s="220"/>
      <c r="C148" s="215"/>
      <c r="D148" s="215"/>
      <c r="E148" s="215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  <c r="AG148" s="215"/>
      <c r="AH148" s="215"/>
      <c r="AI148" s="221"/>
      <c r="AJ148" s="221"/>
      <c r="AK148" s="221"/>
      <c r="AL148" s="221"/>
      <c r="AM148" s="221"/>
      <c r="AN148" s="221"/>
      <c r="AO148" s="221"/>
      <c r="AP148" s="221"/>
      <c r="AQ148" s="186"/>
      <c r="AR148" s="164"/>
    </row>
    <row r="149" spans="1:44" s="165" customFormat="1">
      <c r="A149" s="215"/>
      <c r="B149" s="220"/>
      <c r="C149" s="215"/>
      <c r="D149" s="215"/>
      <c r="E149" s="215"/>
      <c r="F149" s="215"/>
      <c r="G149" s="215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  <c r="AG149" s="215"/>
      <c r="AH149" s="215"/>
      <c r="AI149" s="221"/>
      <c r="AJ149" s="221"/>
      <c r="AK149" s="221"/>
      <c r="AL149" s="221"/>
      <c r="AM149" s="221"/>
      <c r="AN149" s="221"/>
      <c r="AO149" s="221"/>
      <c r="AP149" s="221"/>
      <c r="AQ149" s="186"/>
      <c r="AR149" s="164"/>
    </row>
    <row r="150" spans="1:44" s="165" customFormat="1">
      <c r="A150" s="215"/>
      <c r="B150" s="220"/>
      <c r="C150" s="215"/>
      <c r="D150" s="215"/>
      <c r="E150" s="215"/>
      <c r="F150" s="215"/>
      <c r="G150" s="215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21"/>
      <c r="AJ150" s="221"/>
      <c r="AK150" s="221"/>
      <c r="AL150" s="221"/>
      <c r="AM150" s="221"/>
      <c r="AN150" s="221"/>
      <c r="AO150" s="221"/>
      <c r="AP150" s="221"/>
      <c r="AQ150" s="186"/>
      <c r="AR150" s="164"/>
    </row>
    <row r="151" spans="1:44" s="165" customFormat="1">
      <c r="A151" s="215"/>
      <c r="B151" s="220"/>
      <c r="C151" s="21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21"/>
      <c r="AJ151" s="221"/>
      <c r="AK151" s="221"/>
      <c r="AL151" s="221"/>
      <c r="AM151" s="221"/>
      <c r="AN151" s="221"/>
      <c r="AO151" s="221"/>
      <c r="AP151" s="221"/>
      <c r="AQ151" s="186"/>
      <c r="AR151" s="164"/>
    </row>
    <row r="152" spans="1:44" s="165" customFormat="1">
      <c r="A152" s="215"/>
      <c r="B152" s="220"/>
      <c r="C152" s="215"/>
      <c r="D152" s="215"/>
      <c r="E152" s="215"/>
      <c r="F152" s="215"/>
      <c r="G152" s="215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21"/>
      <c r="AJ152" s="221"/>
      <c r="AK152" s="221"/>
      <c r="AL152" s="221"/>
      <c r="AM152" s="221"/>
      <c r="AN152" s="221"/>
      <c r="AO152" s="221"/>
      <c r="AP152" s="221"/>
      <c r="AQ152" s="186"/>
      <c r="AR152" s="164"/>
    </row>
    <row r="153" spans="1:44" s="165" customFormat="1">
      <c r="A153" s="215"/>
      <c r="B153" s="220"/>
      <c r="C153" s="21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21"/>
      <c r="AJ153" s="221"/>
      <c r="AK153" s="221"/>
      <c r="AL153" s="221"/>
      <c r="AM153" s="221"/>
      <c r="AN153" s="221"/>
      <c r="AO153" s="221"/>
      <c r="AP153" s="221"/>
      <c r="AQ153" s="186"/>
      <c r="AR153" s="164"/>
    </row>
    <row r="154" spans="1:44" s="165" customFormat="1">
      <c r="A154" s="215"/>
      <c r="B154" s="220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21"/>
      <c r="AJ154" s="221"/>
      <c r="AK154" s="221"/>
      <c r="AL154" s="221"/>
      <c r="AM154" s="221"/>
      <c r="AN154" s="221"/>
      <c r="AO154" s="221"/>
      <c r="AP154" s="221"/>
      <c r="AQ154" s="186"/>
      <c r="AR154" s="164"/>
    </row>
    <row r="155" spans="1:44" s="165" customFormat="1">
      <c r="A155" s="215"/>
      <c r="B155" s="220"/>
      <c r="C155" s="215"/>
      <c r="D155" s="215"/>
      <c r="E155" s="215"/>
      <c r="F155" s="215"/>
      <c r="G155" s="215"/>
      <c r="H155" s="215"/>
      <c r="I155" s="215"/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21"/>
      <c r="AJ155" s="221"/>
      <c r="AK155" s="221"/>
      <c r="AL155" s="221"/>
      <c r="AM155" s="221"/>
      <c r="AN155" s="221"/>
      <c r="AO155" s="221"/>
      <c r="AP155" s="221"/>
      <c r="AQ155" s="186"/>
      <c r="AR155" s="164"/>
    </row>
    <row r="156" spans="1:44" s="165" customFormat="1">
      <c r="A156" s="215"/>
      <c r="B156" s="220"/>
      <c r="C156" s="215"/>
      <c r="D156" s="215"/>
      <c r="E156" s="215"/>
      <c r="F156" s="215"/>
      <c r="G156" s="215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21"/>
      <c r="AJ156" s="221"/>
      <c r="AK156" s="221"/>
      <c r="AL156" s="221"/>
      <c r="AM156" s="221"/>
      <c r="AN156" s="221"/>
      <c r="AO156" s="221"/>
      <c r="AP156" s="221"/>
      <c r="AQ156" s="186"/>
      <c r="AR156" s="164"/>
    </row>
    <row r="157" spans="1:44" s="165" customFormat="1">
      <c r="A157" s="215"/>
      <c r="B157" s="220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21"/>
      <c r="AJ157" s="221"/>
      <c r="AK157" s="221"/>
      <c r="AL157" s="221"/>
      <c r="AM157" s="221"/>
      <c r="AN157" s="221"/>
      <c r="AO157" s="221"/>
      <c r="AP157" s="221"/>
      <c r="AQ157" s="186"/>
      <c r="AR157" s="164"/>
    </row>
    <row r="158" spans="1:44" s="165" customFormat="1">
      <c r="A158" s="215"/>
      <c r="B158" s="220"/>
      <c r="C158" s="215"/>
      <c r="D158" s="215"/>
      <c r="E158" s="215"/>
      <c r="F158" s="215"/>
      <c r="G158" s="215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5"/>
      <c r="AF158" s="215"/>
      <c r="AG158" s="215"/>
      <c r="AH158" s="215"/>
      <c r="AI158" s="221"/>
      <c r="AJ158" s="221"/>
      <c r="AK158" s="221"/>
      <c r="AL158" s="221"/>
      <c r="AM158" s="221"/>
      <c r="AN158" s="221"/>
      <c r="AO158" s="221"/>
      <c r="AP158" s="221"/>
      <c r="AQ158" s="186"/>
      <c r="AR158" s="164"/>
    </row>
    <row r="159" spans="1:44" s="165" customFormat="1">
      <c r="A159" s="215"/>
      <c r="B159" s="220"/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  <c r="AD159" s="215"/>
      <c r="AE159" s="215"/>
      <c r="AF159" s="215"/>
      <c r="AG159" s="215"/>
      <c r="AH159" s="215"/>
      <c r="AI159" s="221"/>
      <c r="AJ159" s="221"/>
      <c r="AK159" s="221"/>
      <c r="AL159" s="221"/>
      <c r="AM159" s="221"/>
      <c r="AN159" s="221"/>
      <c r="AO159" s="221"/>
      <c r="AP159" s="221"/>
      <c r="AQ159" s="186"/>
      <c r="AR159" s="164"/>
    </row>
    <row r="160" spans="1:44" s="165" customFormat="1">
      <c r="A160" s="215"/>
      <c r="B160" s="220"/>
      <c r="C160" s="215"/>
      <c r="D160" s="215"/>
      <c r="E160" s="215"/>
      <c r="F160" s="215"/>
      <c r="G160" s="215"/>
      <c r="H160" s="215"/>
      <c r="I160" s="21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21"/>
      <c r="AJ160" s="221"/>
      <c r="AK160" s="221"/>
      <c r="AL160" s="221"/>
      <c r="AM160" s="221"/>
      <c r="AN160" s="221"/>
      <c r="AO160" s="221"/>
      <c r="AP160" s="221"/>
      <c r="AQ160" s="186"/>
      <c r="AR160" s="164"/>
    </row>
    <row r="161" spans="1:44" s="165" customFormat="1">
      <c r="A161" s="215"/>
      <c r="B161" s="220"/>
      <c r="C161" s="215"/>
      <c r="D161" s="215"/>
      <c r="E161" s="215"/>
      <c r="F161" s="215"/>
      <c r="G161" s="215"/>
      <c r="H161" s="215"/>
      <c r="I161" s="215"/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  <c r="AD161" s="215"/>
      <c r="AE161" s="215"/>
      <c r="AF161" s="215"/>
      <c r="AG161" s="215"/>
      <c r="AH161" s="215"/>
      <c r="AI161" s="221"/>
      <c r="AJ161" s="221"/>
      <c r="AK161" s="221"/>
      <c r="AL161" s="221"/>
      <c r="AM161" s="221"/>
      <c r="AN161" s="221"/>
      <c r="AO161" s="221"/>
      <c r="AP161" s="221"/>
      <c r="AQ161" s="186"/>
      <c r="AR161" s="164"/>
    </row>
    <row r="162" spans="1:44" s="165" customFormat="1">
      <c r="A162" s="215"/>
      <c r="B162" s="220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  <c r="AE162" s="215"/>
      <c r="AF162" s="215"/>
      <c r="AG162" s="215"/>
      <c r="AH162" s="215"/>
      <c r="AI162" s="221"/>
      <c r="AJ162" s="221"/>
      <c r="AK162" s="221"/>
      <c r="AL162" s="221"/>
      <c r="AM162" s="221"/>
      <c r="AN162" s="221"/>
      <c r="AO162" s="221"/>
      <c r="AP162" s="221"/>
      <c r="AQ162" s="186"/>
      <c r="AR162" s="164"/>
    </row>
    <row r="163" spans="1:44" s="165" customFormat="1">
      <c r="A163" s="215"/>
      <c r="B163" s="220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  <c r="AE163" s="215"/>
      <c r="AF163" s="215"/>
      <c r="AG163" s="215"/>
      <c r="AH163" s="215"/>
      <c r="AI163" s="221"/>
      <c r="AJ163" s="221"/>
      <c r="AK163" s="221"/>
      <c r="AL163" s="221"/>
      <c r="AM163" s="221"/>
      <c r="AN163" s="221"/>
      <c r="AO163" s="221"/>
      <c r="AP163" s="221"/>
      <c r="AQ163" s="186"/>
      <c r="AR163" s="164"/>
    </row>
    <row r="164" spans="1:44" s="165" customFormat="1">
      <c r="A164" s="215"/>
      <c r="B164" s="220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  <c r="AE164" s="215"/>
      <c r="AF164" s="215"/>
      <c r="AG164" s="215"/>
      <c r="AH164" s="215"/>
      <c r="AI164" s="221"/>
      <c r="AJ164" s="221"/>
      <c r="AK164" s="221"/>
      <c r="AL164" s="221"/>
      <c r="AM164" s="221"/>
      <c r="AN164" s="221"/>
      <c r="AO164" s="221"/>
      <c r="AP164" s="221"/>
      <c r="AQ164" s="186"/>
      <c r="AR164" s="164"/>
    </row>
    <row r="165" spans="1:44" s="165" customFormat="1">
      <c r="A165" s="215"/>
      <c r="B165" s="220"/>
      <c r="C165" s="215"/>
      <c r="D165" s="215"/>
      <c r="E165" s="215"/>
      <c r="F165" s="215"/>
      <c r="G165" s="215"/>
      <c r="H165" s="215"/>
      <c r="I165" s="215"/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  <c r="AC165" s="215"/>
      <c r="AD165" s="215"/>
      <c r="AE165" s="215"/>
      <c r="AF165" s="215"/>
      <c r="AG165" s="215"/>
      <c r="AH165" s="215"/>
      <c r="AI165" s="221"/>
      <c r="AJ165" s="221"/>
      <c r="AK165" s="221"/>
      <c r="AL165" s="221"/>
      <c r="AM165" s="221"/>
      <c r="AN165" s="221"/>
      <c r="AO165" s="221"/>
      <c r="AP165" s="221"/>
      <c r="AQ165" s="186"/>
      <c r="AR165" s="164"/>
    </row>
    <row r="166" spans="1:44" s="165" customFormat="1">
      <c r="A166" s="215"/>
      <c r="B166" s="220"/>
      <c r="C166" s="215"/>
      <c r="D166" s="215"/>
      <c r="E166" s="215"/>
      <c r="F166" s="215"/>
      <c r="G166" s="215"/>
      <c r="H166" s="215"/>
      <c r="I166" s="215"/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  <c r="AC166" s="215"/>
      <c r="AD166" s="215"/>
      <c r="AE166" s="215"/>
      <c r="AF166" s="215"/>
      <c r="AG166" s="215"/>
      <c r="AH166" s="215"/>
      <c r="AI166" s="221"/>
      <c r="AJ166" s="221"/>
      <c r="AK166" s="221"/>
      <c r="AL166" s="221"/>
      <c r="AM166" s="221"/>
      <c r="AN166" s="221"/>
      <c r="AO166" s="221"/>
      <c r="AP166" s="221"/>
      <c r="AQ166" s="186"/>
      <c r="AR166" s="164"/>
    </row>
    <row r="167" spans="1:44" s="165" customFormat="1">
      <c r="B167" s="228"/>
      <c r="C167" s="229"/>
      <c r="D167" s="229"/>
      <c r="E167" s="229"/>
      <c r="F167" s="229"/>
      <c r="G167" s="229"/>
      <c r="H167" s="229"/>
      <c r="I167" s="229"/>
      <c r="J167" s="229"/>
      <c r="K167" s="229"/>
      <c r="L167" s="229"/>
      <c r="M167" s="229"/>
      <c r="N167" s="229"/>
      <c r="O167" s="229"/>
      <c r="P167" s="229"/>
      <c r="Q167" s="229"/>
      <c r="R167" s="229"/>
      <c r="S167" s="229"/>
      <c r="T167" s="229"/>
      <c r="U167" s="229"/>
      <c r="V167" s="229"/>
      <c r="W167" s="229"/>
      <c r="X167" s="229"/>
      <c r="Y167" s="229"/>
      <c r="Z167" s="229"/>
      <c r="AA167" s="229"/>
      <c r="AB167" s="229"/>
      <c r="AC167" s="229"/>
      <c r="AD167" s="229"/>
      <c r="AE167" s="229"/>
      <c r="AF167" s="229"/>
      <c r="AG167" s="229"/>
      <c r="AH167" s="229"/>
      <c r="AQ167" s="170"/>
      <c r="AR167" s="164"/>
    </row>
    <row r="168" spans="1:44" s="165" customFormat="1">
      <c r="A168" s="215"/>
      <c r="B168" s="220"/>
      <c r="C168" s="215"/>
      <c r="D168" s="215"/>
      <c r="E168" s="215"/>
      <c r="F168" s="215"/>
      <c r="G168" s="215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21"/>
      <c r="AJ168" s="221"/>
      <c r="AK168" s="221"/>
      <c r="AL168" s="221"/>
      <c r="AM168" s="221"/>
      <c r="AN168" s="221"/>
      <c r="AO168" s="221"/>
      <c r="AP168" s="221"/>
      <c r="AQ168" s="186"/>
      <c r="AR168" s="164"/>
    </row>
    <row r="169" spans="1:44" s="165" customFormat="1">
      <c r="A169" s="215"/>
      <c r="B169" s="220"/>
      <c r="C169" s="215"/>
      <c r="D169" s="215"/>
      <c r="E169" s="215"/>
      <c r="F169" s="215"/>
      <c r="G169" s="215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21"/>
      <c r="AJ169" s="221"/>
      <c r="AK169" s="221"/>
      <c r="AL169" s="221"/>
      <c r="AM169" s="221"/>
      <c r="AN169" s="221"/>
      <c r="AO169" s="221"/>
      <c r="AP169" s="221"/>
      <c r="AQ169" s="186"/>
      <c r="AR169" s="164"/>
    </row>
    <row r="170" spans="1:44" s="165" customFormat="1">
      <c r="A170" s="215"/>
      <c r="B170" s="220"/>
      <c r="C170" s="215"/>
      <c r="D170" s="215"/>
      <c r="E170" s="215"/>
      <c r="F170" s="215"/>
      <c r="G170" s="215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21"/>
      <c r="AJ170" s="221"/>
      <c r="AK170" s="221"/>
      <c r="AL170" s="221"/>
      <c r="AM170" s="221"/>
      <c r="AN170" s="221"/>
      <c r="AO170" s="221"/>
      <c r="AP170" s="221"/>
      <c r="AQ170" s="186"/>
      <c r="AR170" s="164"/>
    </row>
    <row r="171" spans="1:44" s="165" customFormat="1">
      <c r="A171" s="215"/>
      <c r="B171" s="220"/>
      <c r="C171" s="215"/>
      <c r="D171" s="215"/>
      <c r="E171" s="215"/>
      <c r="F171" s="215"/>
      <c r="G171" s="215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21"/>
      <c r="AJ171" s="221"/>
      <c r="AK171" s="221"/>
      <c r="AL171" s="221"/>
      <c r="AM171" s="221"/>
      <c r="AN171" s="221"/>
      <c r="AO171" s="221"/>
      <c r="AP171" s="221"/>
      <c r="AQ171" s="186"/>
      <c r="AR171" s="164"/>
    </row>
    <row r="172" spans="1:44" s="165" customFormat="1">
      <c r="A172" s="215"/>
      <c r="B172" s="220"/>
      <c r="C172" s="215"/>
      <c r="D172" s="215"/>
      <c r="E172" s="215"/>
      <c r="F172" s="215"/>
      <c r="G172" s="215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21"/>
      <c r="AJ172" s="221"/>
      <c r="AK172" s="221"/>
      <c r="AL172" s="221"/>
      <c r="AM172" s="221"/>
      <c r="AN172" s="221"/>
      <c r="AO172" s="221"/>
      <c r="AP172" s="221"/>
      <c r="AQ172" s="186"/>
      <c r="AR172" s="164"/>
    </row>
    <row r="173" spans="1:44" s="165" customFormat="1">
      <c r="A173" s="215"/>
      <c r="B173" s="220"/>
      <c r="C173" s="215"/>
      <c r="D173" s="215"/>
      <c r="E173" s="215"/>
      <c r="F173" s="215"/>
      <c r="G173" s="215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21"/>
      <c r="AJ173" s="221"/>
      <c r="AK173" s="221"/>
      <c r="AL173" s="221"/>
      <c r="AM173" s="221"/>
      <c r="AN173" s="221"/>
      <c r="AO173" s="221"/>
      <c r="AP173" s="221"/>
      <c r="AQ173" s="186"/>
      <c r="AR173" s="164"/>
    </row>
    <row r="174" spans="1:44" s="165" customFormat="1">
      <c r="A174" s="215"/>
      <c r="B174" s="220"/>
      <c r="C174" s="215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21"/>
      <c r="AJ174" s="221"/>
      <c r="AK174" s="221"/>
      <c r="AL174" s="221"/>
      <c r="AM174" s="221"/>
      <c r="AN174" s="221"/>
      <c r="AO174" s="221"/>
      <c r="AP174" s="221"/>
      <c r="AQ174" s="186"/>
      <c r="AR174" s="164"/>
    </row>
    <row r="175" spans="1:44" s="165" customFormat="1">
      <c r="A175" s="215"/>
      <c r="B175" s="220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21"/>
      <c r="AJ175" s="221"/>
      <c r="AK175" s="221"/>
      <c r="AL175" s="221"/>
      <c r="AM175" s="221"/>
      <c r="AN175" s="221"/>
      <c r="AO175" s="221"/>
      <c r="AP175" s="221"/>
      <c r="AQ175" s="186"/>
      <c r="AR175" s="164"/>
    </row>
    <row r="176" spans="1:44" s="165" customFormat="1">
      <c r="A176" s="215"/>
      <c r="B176" s="220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215"/>
      <c r="AI176" s="221"/>
      <c r="AJ176" s="221"/>
      <c r="AK176" s="221"/>
      <c r="AL176" s="221"/>
      <c r="AM176" s="221"/>
      <c r="AN176" s="221"/>
      <c r="AO176" s="221"/>
      <c r="AP176" s="221"/>
      <c r="AQ176" s="186"/>
      <c r="AR176" s="164"/>
    </row>
    <row r="177" spans="1:44" s="165" customFormat="1">
      <c r="A177" s="215"/>
      <c r="B177" s="220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215"/>
      <c r="AG177" s="215"/>
      <c r="AH177" s="215"/>
      <c r="AI177" s="221"/>
      <c r="AJ177" s="221"/>
      <c r="AK177" s="221"/>
      <c r="AL177" s="221"/>
      <c r="AM177" s="221"/>
      <c r="AN177" s="221"/>
      <c r="AO177" s="221"/>
      <c r="AP177" s="221"/>
      <c r="AQ177" s="186"/>
      <c r="AR177" s="164"/>
    </row>
    <row r="178" spans="1:44" s="165" customFormat="1">
      <c r="A178" s="215"/>
      <c r="B178" s="220"/>
      <c r="C178" s="215"/>
      <c r="D178" s="215"/>
      <c r="E178" s="215"/>
      <c r="F178" s="215"/>
      <c r="G178" s="215"/>
      <c r="H178" s="215"/>
      <c r="I178" s="215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  <c r="AD178" s="215"/>
      <c r="AE178" s="215"/>
      <c r="AF178" s="215"/>
      <c r="AG178" s="215"/>
      <c r="AH178" s="215"/>
      <c r="AI178" s="221"/>
      <c r="AJ178" s="221"/>
      <c r="AK178" s="221"/>
      <c r="AL178" s="221"/>
      <c r="AM178" s="221"/>
      <c r="AN178" s="221"/>
      <c r="AO178" s="221"/>
      <c r="AP178" s="221"/>
      <c r="AQ178" s="186"/>
      <c r="AR178" s="164"/>
    </row>
    <row r="179" spans="1:44" s="165" customFormat="1">
      <c r="A179" s="215"/>
      <c r="B179" s="220"/>
      <c r="C179" s="215"/>
      <c r="D179" s="215"/>
      <c r="E179" s="215"/>
      <c r="F179" s="215"/>
      <c r="G179" s="215"/>
      <c r="H179" s="215"/>
      <c r="I179" s="215"/>
      <c r="J179" s="215"/>
      <c r="K179" s="215"/>
      <c r="L179" s="215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  <c r="AD179" s="215"/>
      <c r="AE179" s="215"/>
      <c r="AF179" s="215"/>
      <c r="AG179" s="215"/>
      <c r="AH179" s="215"/>
      <c r="AI179" s="221"/>
      <c r="AJ179" s="221"/>
      <c r="AK179" s="221"/>
      <c r="AL179" s="221"/>
      <c r="AM179" s="221"/>
      <c r="AN179" s="221"/>
      <c r="AO179" s="221"/>
      <c r="AP179" s="221"/>
      <c r="AQ179" s="186"/>
      <c r="AR179" s="164"/>
    </row>
    <row r="180" spans="1:44" s="165" customFormat="1">
      <c r="A180" s="215"/>
      <c r="B180" s="220"/>
      <c r="C180" s="21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  <c r="AD180" s="215"/>
      <c r="AE180" s="215"/>
      <c r="AF180" s="215"/>
      <c r="AG180" s="215"/>
      <c r="AH180" s="215"/>
      <c r="AI180" s="221"/>
      <c r="AJ180" s="221"/>
      <c r="AK180" s="221"/>
      <c r="AL180" s="221"/>
      <c r="AM180" s="221"/>
      <c r="AN180" s="221"/>
      <c r="AO180" s="221"/>
      <c r="AP180" s="221"/>
      <c r="AQ180" s="186"/>
      <c r="AR180" s="164"/>
    </row>
    <row r="181" spans="1:44" s="165" customFormat="1">
      <c r="A181" s="215"/>
      <c r="B181" s="220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  <c r="X181" s="215"/>
      <c r="Y181" s="215"/>
      <c r="Z181" s="215"/>
      <c r="AA181" s="215"/>
      <c r="AB181" s="215"/>
      <c r="AC181" s="215"/>
      <c r="AD181" s="215"/>
      <c r="AE181" s="215"/>
      <c r="AF181" s="215"/>
      <c r="AG181" s="215"/>
      <c r="AH181" s="215"/>
      <c r="AI181" s="221"/>
      <c r="AJ181" s="221"/>
      <c r="AK181" s="221"/>
      <c r="AL181" s="221"/>
      <c r="AM181" s="221"/>
      <c r="AN181" s="221"/>
      <c r="AO181" s="221"/>
      <c r="AP181" s="221"/>
      <c r="AQ181" s="186"/>
      <c r="AR181" s="164"/>
    </row>
    <row r="182" spans="1:44" s="165" customFormat="1">
      <c r="B182" s="228"/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  <c r="N182" s="229"/>
      <c r="O182" s="229"/>
      <c r="P182" s="229"/>
      <c r="Q182" s="229"/>
      <c r="R182" s="229"/>
      <c r="S182" s="229"/>
      <c r="T182" s="229"/>
      <c r="U182" s="229"/>
      <c r="V182" s="229"/>
      <c r="W182" s="229"/>
      <c r="X182" s="229"/>
      <c r="Y182" s="229"/>
      <c r="Z182" s="229"/>
      <c r="AA182" s="229"/>
      <c r="AB182" s="229"/>
      <c r="AC182" s="229"/>
      <c r="AD182" s="229"/>
      <c r="AE182" s="229"/>
      <c r="AF182" s="229"/>
      <c r="AG182" s="229"/>
      <c r="AH182" s="229"/>
      <c r="AQ182" s="170"/>
      <c r="AR182" s="164"/>
    </row>
    <row r="183" spans="1:44" s="165" customFormat="1">
      <c r="A183" s="215"/>
      <c r="B183" s="220"/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  <c r="AG183" s="215"/>
      <c r="AH183" s="215"/>
      <c r="AI183" s="221"/>
      <c r="AJ183" s="221"/>
      <c r="AK183" s="221"/>
      <c r="AL183" s="221"/>
      <c r="AM183" s="221"/>
      <c r="AN183" s="221"/>
      <c r="AO183" s="221"/>
      <c r="AP183" s="221"/>
      <c r="AQ183" s="186"/>
      <c r="AR183" s="164"/>
    </row>
    <row r="184" spans="1:44" s="165" customFormat="1">
      <c r="A184" s="215"/>
      <c r="B184" s="220"/>
      <c r="C184" s="215"/>
      <c r="D184" s="215"/>
      <c r="E184" s="215"/>
      <c r="F184" s="215"/>
      <c r="G184" s="215"/>
      <c r="H184" s="215"/>
      <c r="I184" s="215"/>
      <c r="J184" s="215"/>
      <c r="K184" s="215"/>
      <c r="L184" s="215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  <c r="AD184" s="215"/>
      <c r="AE184" s="215"/>
      <c r="AF184" s="215"/>
      <c r="AG184" s="215"/>
      <c r="AH184" s="215"/>
      <c r="AI184" s="221"/>
      <c r="AJ184" s="221"/>
      <c r="AK184" s="221"/>
      <c r="AL184" s="221"/>
      <c r="AM184" s="221"/>
      <c r="AN184" s="221"/>
      <c r="AO184" s="221"/>
      <c r="AP184" s="221"/>
      <c r="AQ184" s="186"/>
      <c r="AR184" s="164"/>
    </row>
    <row r="185" spans="1:44" s="165" customFormat="1">
      <c r="A185" s="215"/>
      <c r="B185" s="220"/>
      <c r="C185" s="21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  <c r="AD185" s="215"/>
      <c r="AE185" s="215"/>
      <c r="AF185" s="215"/>
      <c r="AG185" s="215"/>
      <c r="AH185" s="215"/>
      <c r="AI185" s="221"/>
      <c r="AJ185" s="221"/>
      <c r="AK185" s="221"/>
      <c r="AL185" s="221"/>
      <c r="AM185" s="221"/>
      <c r="AN185" s="221"/>
      <c r="AO185" s="221"/>
      <c r="AP185" s="221"/>
      <c r="AQ185" s="186"/>
      <c r="AR185" s="164"/>
    </row>
    <row r="186" spans="1:44" s="165" customFormat="1">
      <c r="A186" s="215"/>
      <c r="B186" s="220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21"/>
      <c r="AJ186" s="221"/>
      <c r="AK186" s="221"/>
      <c r="AL186" s="221"/>
      <c r="AM186" s="221"/>
      <c r="AN186" s="221"/>
      <c r="AO186" s="221"/>
      <c r="AP186" s="221"/>
      <c r="AQ186" s="186"/>
      <c r="AR186" s="164"/>
    </row>
    <row r="187" spans="1:44" s="165" customFormat="1">
      <c r="A187" s="215"/>
      <c r="B187" s="220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  <c r="AC187" s="215"/>
      <c r="AD187" s="215"/>
      <c r="AE187" s="215"/>
      <c r="AF187" s="215"/>
      <c r="AG187" s="215"/>
      <c r="AH187" s="215"/>
      <c r="AI187" s="221"/>
      <c r="AJ187" s="221"/>
      <c r="AK187" s="221"/>
      <c r="AL187" s="221"/>
      <c r="AM187" s="221"/>
      <c r="AN187" s="221"/>
      <c r="AO187" s="221"/>
      <c r="AP187" s="221"/>
      <c r="AQ187" s="186"/>
      <c r="AR187" s="164"/>
    </row>
    <row r="188" spans="1:44" s="165" customFormat="1">
      <c r="A188" s="215"/>
      <c r="B188" s="220"/>
      <c r="C188" s="215"/>
      <c r="D188" s="215"/>
      <c r="E188" s="215"/>
      <c r="F188" s="215"/>
      <c r="G188" s="215"/>
      <c r="H188" s="215"/>
      <c r="I188" s="215"/>
      <c r="J188" s="215"/>
      <c r="K188" s="215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  <c r="AD188" s="215"/>
      <c r="AE188" s="215"/>
      <c r="AF188" s="215"/>
      <c r="AG188" s="215"/>
      <c r="AH188" s="215"/>
      <c r="AI188" s="221"/>
      <c r="AJ188" s="221"/>
      <c r="AK188" s="221"/>
      <c r="AL188" s="221"/>
      <c r="AM188" s="221"/>
      <c r="AN188" s="221"/>
      <c r="AO188" s="221"/>
      <c r="AP188" s="221"/>
      <c r="AQ188" s="186"/>
      <c r="AR188" s="164"/>
    </row>
    <row r="189" spans="1:44" s="165" customFormat="1">
      <c r="A189" s="215"/>
      <c r="B189" s="220"/>
      <c r="C189" s="215"/>
      <c r="D189" s="215"/>
      <c r="E189" s="215"/>
      <c r="F189" s="215"/>
      <c r="G189" s="215"/>
      <c r="H189" s="215"/>
      <c r="I189" s="215"/>
      <c r="J189" s="215"/>
      <c r="K189" s="215"/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  <c r="AD189" s="215"/>
      <c r="AE189" s="215"/>
      <c r="AF189" s="215"/>
      <c r="AG189" s="215"/>
      <c r="AH189" s="215"/>
      <c r="AI189" s="221"/>
      <c r="AJ189" s="221"/>
      <c r="AK189" s="221"/>
      <c r="AL189" s="221"/>
      <c r="AM189" s="221"/>
      <c r="AN189" s="221"/>
      <c r="AO189" s="221"/>
      <c r="AP189" s="221"/>
      <c r="AQ189" s="186"/>
      <c r="AR189" s="164"/>
    </row>
    <row r="190" spans="1:44" s="165" customFormat="1">
      <c r="A190" s="215"/>
      <c r="B190" s="220"/>
      <c r="C190" s="215"/>
      <c r="D190" s="215"/>
      <c r="E190" s="215"/>
      <c r="F190" s="215"/>
      <c r="G190" s="215"/>
      <c r="H190" s="215"/>
      <c r="I190" s="215"/>
      <c r="J190" s="215"/>
      <c r="K190" s="215"/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  <c r="AD190" s="215"/>
      <c r="AE190" s="215"/>
      <c r="AF190" s="215"/>
      <c r="AG190" s="215"/>
      <c r="AH190" s="215"/>
      <c r="AI190" s="221"/>
      <c r="AJ190" s="221"/>
      <c r="AK190" s="221"/>
      <c r="AL190" s="221"/>
      <c r="AM190" s="221"/>
      <c r="AN190" s="221"/>
      <c r="AO190" s="221"/>
      <c r="AP190" s="221"/>
      <c r="AQ190" s="186"/>
      <c r="AR190" s="164"/>
    </row>
    <row r="191" spans="1:44" s="165" customFormat="1">
      <c r="A191" s="215"/>
      <c r="B191" s="220"/>
      <c r="C191" s="215"/>
      <c r="D191" s="215"/>
      <c r="E191" s="215"/>
      <c r="F191" s="215"/>
      <c r="G191" s="215"/>
      <c r="H191" s="215"/>
      <c r="I191" s="215"/>
      <c r="J191" s="215"/>
      <c r="K191" s="215"/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  <c r="AD191" s="215"/>
      <c r="AE191" s="215"/>
      <c r="AF191" s="215"/>
      <c r="AG191" s="215"/>
      <c r="AH191" s="215"/>
      <c r="AI191" s="221"/>
      <c r="AJ191" s="221"/>
      <c r="AK191" s="221"/>
      <c r="AL191" s="221"/>
      <c r="AM191" s="221"/>
      <c r="AN191" s="221"/>
      <c r="AO191" s="221"/>
      <c r="AP191" s="221"/>
      <c r="AQ191" s="186"/>
      <c r="AR191" s="164"/>
    </row>
    <row r="192" spans="1:44" s="165" customFormat="1">
      <c r="B192" s="228"/>
      <c r="C192" s="229"/>
      <c r="D192" s="229"/>
      <c r="E192" s="229"/>
      <c r="F192" s="229"/>
      <c r="G192" s="229"/>
      <c r="H192" s="229"/>
      <c r="I192" s="229"/>
      <c r="J192" s="229"/>
      <c r="K192" s="229"/>
      <c r="L192" s="229"/>
      <c r="M192" s="229"/>
      <c r="N192" s="229"/>
      <c r="O192" s="229"/>
      <c r="P192" s="229"/>
      <c r="Q192" s="229"/>
      <c r="R192" s="229"/>
      <c r="S192" s="229"/>
      <c r="T192" s="229"/>
      <c r="U192" s="229"/>
      <c r="V192" s="229"/>
      <c r="W192" s="229"/>
      <c r="X192" s="229"/>
      <c r="Y192" s="229"/>
      <c r="Z192" s="229"/>
      <c r="AA192" s="229"/>
      <c r="AB192" s="229"/>
      <c r="AC192" s="229"/>
      <c r="AD192" s="229"/>
      <c r="AE192" s="229"/>
      <c r="AF192" s="229"/>
      <c r="AG192" s="229"/>
      <c r="AH192" s="229"/>
      <c r="AQ192" s="170"/>
      <c r="AR192" s="164"/>
    </row>
    <row r="193" spans="1:44" s="165" customFormat="1">
      <c r="A193" s="215"/>
      <c r="B193" s="220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  <c r="AD193" s="215"/>
      <c r="AE193" s="215"/>
      <c r="AF193" s="215"/>
      <c r="AG193" s="215"/>
      <c r="AH193" s="215"/>
      <c r="AI193" s="221"/>
      <c r="AJ193" s="221"/>
      <c r="AK193" s="221"/>
      <c r="AL193" s="221"/>
      <c r="AM193" s="221"/>
      <c r="AN193" s="221"/>
      <c r="AO193" s="221"/>
      <c r="AP193" s="221"/>
      <c r="AQ193" s="186"/>
      <c r="AR193" s="164"/>
    </row>
    <row r="194" spans="1:44" s="165" customFormat="1">
      <c r="A194" s="215"/>
      <c r="B194" s="220"/>
      <c r="C194" s="215"/>
      <c r="D194" s="215"/>
      <c r="E194" s="215"/>
      <c r="F194" s="215"/>
      <c r="G194" s="215"/>
      <c r="H194" s="215"/>
      <c r="I194" s="215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  <c r="AD194" s="215"/>
      <c r="AE194" s="215"/>
      <c r="AF194" s="215"/>
      <c r="AG194" s="215"/>
      <c r="AH194" s="215"/>
      <c r="AI194" s="221"/>
      <c r="AJ194" s="221"/>
      <c r="AK194" s="221"/>
      <c r="AL194" s="221"/>
      <c r="AM194" s="221"/>
      <c r="AN194" s="221"/>
      <c r="AO194" s="221"/>
      <c r="AP194" s="221"/>
      <c r="AQ194" s="186"/>
      <c r="AR194" s="164"/>
    </row>
    <row r="195" spans="1:44" s="165" customFormat="1">
      <c r="A195" s="215"/>
      <c r="B195" s="220"/>
      <c r="C195" s="215"/>
      <c r="D195" s="215"/>
      <c r="E195" s="215"/>
      <c r="F195" s="215"/>
      <c r="G195" s="215"/>
      <c r="H195" s="215"/>
      <c r="I195" s="215"/>
      <c r="J195" s="215"/>
      <c r="K195" s="215"/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  <c r="AD195" s="215"/>
      <c r="AE195" s="215"/>
      <c r="AF195" s="215"/>
      <c r="AG195" s="215"/>
      <c r="AH195" s="215"/>
      <c r="AI195" s="221"/>
      <c r="AJ195" s="221"/>
      <c r="AK195" s="221"/>
      <c r="AL195" s="221"/>
      <c r="AM195" s="221"/>
      <c r="AN195" s="221"/>
      <c r="AO195" s="221"/>
      <c r="AP195" s="221"/>
      <c r="AQ195" s="186"/>
      <c r="AR195" s="164"/>
    </row>
    <row r="196" spans="1:44" s="165" customFormat="1">
      <c r="A196" s="215"/>
      <c r="B196" s="220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  <c r="AD196" s="215"/>
      <c r="AE196" s="215"/>
      <c r="AF196" s="215"/>
      <c r="AG196" s="215"/>
      <c r="AH196" s="215"/>
      <c r="AI196" s="221"/>
      <c r="AJ196" s="221"/>
      <c r="AK196" s="221"/>
      <c r="AL196" s="221"/>
      <c r="AM196" s="221"/>
      <c r="AN196" s="221"/>
      <c r="AO196" s="221"/>
      <c r="AP196" s="221"/>
      <c r="AQ196" s="186"/>
      <c r="AR196" s="164"/>
    </row>
    <row r="197" spans="1:44" s="165" customFormat="1">
      <c r="A197" s="215"/>
      <c r="B197" s="220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  <c r="AD197" s="215"/>
      <c r="AE197" s="215"/>
      <c r="AF197" s="215"/>
      <c r="AG197" s="215"/>
      <c r="AH197" s="215"/>
      <c r="AI197" s="221"/>
      <c r="AJ197" s="221"/>
      <c r="AK197" s="221"/>
      <c r="AL197" s="221"/>
      <c r="AM197" s="221"/>
      <c r="AN197" s="221"/>
      <c r="AO197" s="221"/>
      <c r="AP197" s="221"/>
      <c r="AQ197" s="186"/>
      <c r="AR197" s="164"/>
    </row>
    <row r="198" spans="1:44" s="165" customFormat="1">
      <c r="A198" s="215"/>
      <c r="B198" s="220"/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  <c r="AD198" s="215"/>
      <c r="AE198" s="215"/>
      <c r="AF198" s="215"/>
      <c r="AG198" s="215"/>
      <c r="AH198" s="215"/>
      <c r="AI198" s="221"/>
      <c r="AJ198" s="221"/>
      <c r="AK198" s="221"/>
      <c r="AL198" s="221"/>
      <c r="AM198" s="221"/>
      <c r="AN198" s="221"/>
      <c r="AO198" s="221"/>
      <c r="AP198" s="221"/>
      <c r="AQ198" s="186"/>
      <c r="AR198" s="164"/>
    </row>
    <row r="199" spans="1:44" s="165" customFormat="1">
      <c r="A199" s="215"/>
      <c r="B199" s="220"/>
      <c r="C199" s="215"/>
      <c r="D199" s="215"/>
      <c r="E199" s="215"/>
      <c r="F199" s="215"/>
      <c r="G199" s="215"/>
      <c r="H199" s="215"/>
      <c r="I199" s="215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  <c r="AD199" s="215"/>
      <c r="AE199" s="215"/>
      <c r="AF199" s="215"/>
      <c r="AG199" s="215"/>
      <c r="AH199" s="215"/>
      <c r="AI199" s="221"/>
      <c r="AJ199" s="221"/>
      <c r="AK199" s="221"/>
      <c r="AL199" s="221"/>
      <c r="AM199" s="221"/>
      <c r="AN199" s="221"/>
      <c r="AO199" s="221"/>
      <c r="AP199" s="221"/>
      <c r="AQ199" s="186"/>
      <c r="AR199" s="164"/>
    </row>
    <row r="200" spans="1:44" s="165" customFormat="1">
      <c r="A200" s="215"/>
      <c r="B200" s="220"/>
      <c r="C200" s="21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  <c r="AD200" s="215"/>
      <c r="AE200" s="215"/>
      <c r="AF200" s="215"/>
      <c r="AG200" s="215"/>
      <c r="AH200" s="215"/>
      <c r="AI200" s="221"/>
      <c r="AJ200" s="221"/>
      <c r="AK200" s="221"/>
      <c r="AL200" s="221"/>
      <c r="AM200" s="221"/>
      <c r="AN200" s="221"/>
      <c r="AO200" s="221"/>
      <c r="AP200" s="221"/>
      <c r="AQ200" s="186"/>
      <c r="AR200" s="164"/>
    </row>
    <row r="201" spans="1:44" s="165" customFormat="1">
      <c r="A201" s="215"/>
      <c r="B201" s="220"/>
      <c r="C201" s="215"/>
      <c r="D201" s="215"/>
      <c r="E201" s="215"/>
      <c r="F201" s="215"/>
      <c r="G201" s="215"/>
      <c r="H201" s="215"/>
      <c r="I201" s="215"/>
      <c r="J201" s="215"/>
      <c r="K201" s="215"/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  <c r="AD201" s="215"/>
      <c r="AE201" s="215"/>
      <c r="AF201" s="215"/>
      <c r="AG201" s="215"/>
      <c r="AH201" s="215"/>
      <c r="AI201" s="221"/>
      <c r="AJ201" s="221"/>
      <c r="AK201" s="221"/>
      <c r="AL201" s="221"/>
      <c r="AM201" s="221"/>
      <c r="AN201" s="221"/>
      <c r="AO201" s="221"/>
      <c r="AP201" s="221"/>
      <c r="AQ201" s="186"/>
      <c r="AR201" s="164"/>
    </row>
    <row r="202" spans="1:44" s="165" customFormat="1">
      <c r="A202" s="215"/>
      <c r="B202" s="220"/>
      <c r="C202" s="215"/>
      <c r="D202" s="215"/>
      <c r="E202" s="215"/>
      <c r="F202" s="215"/>
      <c r="G202" s="215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21"/>
      <c r="AJ202" s="221"/>
      <c r="AK202" s="221"/>
      <c r="AL202" s="221"/>
      <c r="AM202" s="221"/>
      <c r="AN202" s="221"/>
      <c r="AO202" s="221"/>
      <c r="AP202" s="221"/>
      <c r="AQ202" s="186"/>
      <c r="AR202" s="164"/>
    </row>
    <row r="203" spans="1:44" s="165" customFormat="1">
      <c r="A203" s="215"/>
      <c r="B203" s="220"/>
      <c r="C203" s="215"/>
      <c r="D203" s="215"/>
      <c r="E203" s="215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21"/>
      <c r="AJ203" s="221"/>
      <c r="AK203" s="221"/>
      <c r="AL203" s="221"/>
      <c r="AM203" s="221"/>
      <c r="AN203" s="221"/>
      <c r="AO203" s="221"/>
      <c r="AP203" s="221"/>
      <c r="AQ203" s="186"/>
      <c r="AR203" s="164"/>
    </row>
    <row r="204" spans="1:44" s="165" customFormat="1">
      <c r="A204" s="215"/>
      <c r="B204" s="220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21"/>
      <c r="AJ204" s="221"/>
      <c r="AK204" s="221"/>
      <c r="AL204" s="221"/>
      <c r="AM204" s="221"/>
      <c r="AN204" s="221"/>
      <c r="AO204" s="221"/>
      <c r="AP204" s="221"/>
      <c r="AQ204" s="186"/>
      <c r="AR204" s="164"/>
    </row>
    <row r="205" spans="1:44" s="165" customFormat="1">
      <c r="A205" s="215"/>
      <c r="B205" s="220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21"/>
      <c r="AJ205" s="221"/>
      <c r="AK205" s="221"/>
      <c r="AL205" s="221"/>
      <c r="AM205" s="221"/>
      <c r="AN205" s="221"/>
      <c r="AO205" s="221"/>
      <c r="AP205" s="221"/>
      <c r="AQ205" s="186"/>
      <c r="AR205" s="164"/>
    </row>
    <row r="206" spans="1:44" s="165" customFormat="1">
      <c r="A206" s="215"/>
      <c r="B206" s="220"/>
      <c r="C206" s="215"/>
      <c r="D206" s="215"/>
      <c r="E206" s="215"/>
      <c r="F206" s="215"/>
      <c r="G206" s="215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  <c r="AD206" s="215"/>
      <c r="AE206" s="215"/>
      <c r="AF206" s="215"/>
      <c r="AG206" s="215"/>
      <c r="AH206" s="215"/>
      <c r="AI206" s="221"/>
      <c r="AJ206" s="221"/>
      <c r="AK206" s="221"/>
      <c r="AL206" s="221"/>
      <c r="AM206" s="221"/>
      <c r="AN206" s="221"/>
      <c r="AO206" s="221"/>
      <c r="AP206" s="221"/>
      <c r="AQ206" s="186"/>
      <c r="AR206" s="164"/>
    </row>
    <row r="207" spans="1:44" s="165" customFormat="1">
      <c r="A207" s="215"/>
      <c r="B207" s="220"/>
      <c r="C207" s="21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  <c r="AD207" s="215"/>
      <c r="AE207" s="215"/>
      <c r="AF207" s="215"/>
      <c r="AG207" s="215"/>
      <c r="AH207" s="215"/>
      <c r="AI207" s="221"/>
      <c r="AJ207" s="221"/>
      <c r="AK207" s="221"/>
      <c r="AL207" s="221"/>
      <c r="AM207" s="221"/>
      <c r="AN207" s="221"/>
      <c r="AO207" s="221"/>
      <c r="AP207" s="221"/>
      <c r="AQ207" s="186"/>
      <c r="AR207" s="164"/>
    </row>
    <row r="208" spans="1:44" s="165" customFormat="1">
      <c r="A208" s="215"/>
      <c r="B208" s="220"/>
      <c r="C208" s="215"/>
      <c r="D208" s="215"/>
      <c r="E208" s="215"/>
      <c r="F208" s="215"/>
      <c r="G208" s="215"/>
      <c r="H208" s="215"/>
      <c r="I208" s="215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21"/>
      <c r="AJ208" s="221"/>
      <c r="AK208" s="221"/>
      <c r="AL208" s="221"/>
      <c r="AM208" s="221"/>
      <c r="AN208" s="221"/>
      <c r="AO208" s="221"/>
      <c r="AP208" s="221"/>
      <c r="AQ208" s="186"/>
      <c r="AR208" s="164"/>
    </row>
    <row r="209" spans="1:44" s="165" customFormat="1">
      <c r="A209" s="215"/>
      <c r="B209" s="209"/>
      <c r="C209" s="215"/>
      <c r="D209" s="215"/>
      <c r="E209" s="215"/>
      <c r="F209" s="215"/>
      <c r="G209" s="215"/>
      <c r="H209" s="215"/>
      <c r="I209" s="215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21"/>
      <c r="AJ209" s="221"/>
      <c r="AK209" s="221"/>
      <c r="AL209" s="221"/>
      <c r="AM209" s="221"/>
      <c r="AN209" s="221"/>
      <c r="AO209" s="221"/>
      <c r="AP209" s="221"/>
      <c r="AQ209" s="186"/>
      <c r="AR209" s="164"/>
    </row>
    <row r="210" spans="1:44" s="165" customFormat="1">
      <c r="A210" s="215"/>
      <c r="B210" s="220"/>
      <c r="C210" s="21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21"/>
      <c r="AJ210" s="221"/>
      <c r="AK210" s="221"/>
      <c r="AL210" s="221"/>
      <c r="AM210" s="221"/>
      <c r="AN210" s="221"/>
      <c r="AO210" s="221"/>
      <c r="AP210" s="221"/>
      <c r="AQ210" s="230"/>
      <c r="AR210" s="164"/>
    </row>
    <row r="211" spans="1:44" s="165" customFormat="1">
      <c r="A211" s="215"/>
      <c r="B211" s="217"/>
      <c r="C211" s="21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21"/>
      <c r="AJ211" s="221"/>
      <c r="AK211" s="221"/>
      <c r="AL211" s="221"/>
      <c r="AM211" s="221"/>
      <c r="AN211" s="221"/>
      <c r="AO211" s="221"/>
      <c r="AP211" s="221"/>
      <c r="AQ211" s="230"/>
      <c r="AR211" s="164"/>
    </row>
    <row r="212" spans="1:44" s="165" customFormat="1">
      <c r="A212" s="208"/>
      <c r="B212" s="217"/>
      <c r="C212" s="208"/>
      <c r="D212" s="208"/>
      <c r="E212" s="208"/>
      <c r="F212" s="208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08"/>
      <c r="S212" s="208"/>
      <c r="T212" s="208"/>
      <c r="U212" s="208"/>
      <c r="V212" s="208"/>
      <c r="W212" s="208"/>
      <c r="X212" s="208"/>
      <c r="Y212" s="208"/>
      <c r="Z212" s="208"/>
      <c r="AA212" s="208"/>
      <c r="AB212" s="208"/>
      <c r="AC212" s="208"/>
      <c r="AD212" s="208"/>
      <c r="AE212" s="208"/>
      <c r="AF212" s="208"/>
      <c r="AG212" s="208"/>
      <c r="AH212" s="208"/>
      <c r="AI212" s="208"/>
      <c r="AJ212" s="208"/>
      <c r="AK212" s="208"/>
      <c r="AL212" s="208"/>
      <c r="AM212" s="208"/>
      <c r="AN212" s="208"/>
      <c r="AO212" s="208"/>
      <c r="AP212" s="208"/>
      <c r="AQ212" s="212"/>
      <c r="AR212" s="164"/>
    </row>
    <row r="213" spans="1:44" s="165" customFormat="1">
      <c r="A213" s="231"/>
      <c r="B213" s="209"/>
      <c r="C213" s="231"/>
      <c r="D213" s="231"/>
      <c r="E213" s="231"/>
      <c r="F213" s="231"/>
      <c r="G213" s="231"/>
      <c r="H213" s="231"/>
      <c r="I213" s="231"/>
      <c r="J213" s="231"/>
      <c r="K213" s="231"/>
      <c r="L213" s="231"/>
      <c r="M213" s="231"/>
      <c r="N213" s="231"/>
      <c r="O213" s="231"/>
      <c r="P213" s="231"/>
      <c r="Q213" s="231"/>
      <c r="R213" s="231"/>
      <c r="S213" s="231"/>
      <c r="T213" s="231"/>
      <c r="U213" s="231"/>
      <c r="V213" s="231"/>
      <c r="W213" s="231"/>
      <c r="X213" s="231"/>
      <c r="Y213" s="231"/>
      <c r="Z213" s="231"/>
      <c r="AA213" s="231"/>
      <c r="AB213" s="231"/>
      <c r="AC213" s="231"/>
      <c r="AD213" s="231"/>
      <c r="AE213" s="231"/>
      <c r="AF213" s="231"/>
      <c r="AG213" s="231"/>
      <c r="AH213" s="231"/>
      <c r="AI213" s="231"/>
      <c r="AJ213" s="231"/>
      <c r="AK213" s="231"/>
      <c r="AL213" s="231"/>
      <c r="AM213" s="231"/>
      <c r="AN213" s="231"/>
      <c r="AO213" s="231"/>
      <c r="AP213" s="231"/>
      <c r="AQ213" s="232"/>
      <c r="AR213" s="164"/>
    </row>
    <row r="214" spans="1:44" s="165" customFormat="1">
      <c r="A214" s="231"/>
      <c r="B214" s="233"/>
      <c r="C214" s="231"/>
      <c r="D214" s="231"/>
      <c r="E214" s="231"/>
      <c r="F214" s="231"/>
      <c r="G214" s="231"/>
      <c r="H214" s="231"/>
      <c r="I214" s="231"/>
      <c r="J214" s="231"/>
      <c r="K214" s="231"/>
      <c r="L214" s="231"/>
      <c r="M214" s="231"/>
      <c r="N214" s="231"/>
      <c r="O214" s="231"/>
      <c r="P214" s="231"/>
      <c r="Q214" s="231"/>
      <c r="R214" s="231"/>
      <c r="S214" s="231"/>
      <c r="T214" s="231"/>
      <c r="U214" s="231"/>
      <c r="V214" s="231"/>
      <c r="W214" s="231"/>
      <c r="X214" s="231"/>
      <c r="Y214" s="231"/>
      <c r="Z214" s="231"/>
      <c r="AA214" s="231"/>
      <c r="AB214" s="231"/>
      <c r="AC214" s="231"/>
      <c r="AD214" s="231"/>
      <c r="AE214" s="231"/>
      <c r="AF214" s="231"/>
      <c r="AG214" s="231"/>
      <c r="AH214" s="231"/>
      <c r="AI214" s="231"/>
      <c r="AJ214" s="231"/>
      <c r="AK214" s="231"/>
      <c r="AL214" s="231"/>
      <c r="AM214" s="231"/>
      <c r="AN214" s="231"/>
      <c r="AO214" s="231"/>
      <c r="AP214" s="231"/>
      <c r="AQ214" s="232"/>
      <c r="AR214" s="164"/>
    </row>
    <row r="215" spans="1:44" s="165" customFormat="1">
      <c r="A215" s="231"/>
      <c r="B215" s="233"/>
      <c r="C215" s="231"/>
      <c r="D215" s="231"/>
      <c r="E215" s="231"/>
      <c r="F215" s="231"/>
      <c r="G215" s="231"/>
      <c r="H215" s="231"/>
      <c r="I215" s="231"/>
      <c r="J215" s="231"/>
      <c r="K215" s="231"/>
      <c r="L215" s="231"/>
      <c r="M215" s="231"/>
      <c r="N215" s="231"/>
      <c r="O215" s="231"/>
      <c r="P215" s="231"/>
      <c r="Q215" s="231"/>
      <c r="R215" s="231"/>
      <c r="S215" s="231"/>
      <c r="T215" s="231"/>
      <c r="U215" s="231"/>
      <c r="V215" s="231"/>
      <c r="W215" s="231"/>
      <c r="X215" s="231"/>
      <c r="Y215" s="231"/>
      <c r="Z215" s="231"/>
      <c r="AA215" s="231"/>
      <c r="AB215" s="231"/>
      <c r="AC215" s="231"/>
      <c r="AD215" s="231"/>
      <c r="AE215" s="231"/>
      <c r="AF215" s="231"/>
      <c r="AG215" s="231"/>
      <c r="AH215" s="231"/>
      <c r="AI215" s="231"/>
      <c r="AJ215" s="231"/>
      <c r="AK215" s="231"/>
      <c r="AL215" s="231"/>
      <c r="AM215" s="231"/>
      <c r="AN215" s="231"/>
      <c r="AO215" s="231"/>
      <c r="AP215" s="231"/>
      <c r="AQ215" s="232"/>
      <c r="AR215" s="164"/>
    </row>
    <row r="216" spans="1:44" s="165" customFormat="1">
      <c r="A216" s="231"/>
      <c r="B216" s="233"/>
      <c r="C216" s="231"/>
      <c r="D216" s="231"/>
      <c r="E216" s="231"/>
      <c r="F216" s="231"/>
      <c r="G216" s="231"/>
      <c r="H216" s="231"/>
      <c r="I216" s="231"/>
      <c r="J216" s="231"/>
      <c r="K216" s="231"/>
      <c r="L216" s="231"/>
      <c r="M216" s="231"/>
      <c r="N216" s="231"/>
      <c r="O216" s="231"/>
      <c r="P216" s="231"/>
      <c r="Q216" s="231"/>
      <c r="R216" s="231"/>
      <c r="S216" s="231"/>
      <c r="T216" s="231"/>
      <c r="U216" s="231"/>
      <c r="V216" s="231"/>
      <c r="W216" s="231"/>
      <c r="X216" s="231"/>
      <c r="Y216" s="231"/>
      <c r="Z216" s="231"/>
      <c r="AA216" s="231"/>
      <c r="AB216" s="231"/>
      <c r="AC216" s="231"/>
      <c r="AD216" s="231"/>
      <c r="AE216" s="231"/>
      <c r="AF216" s="231"/>
      <c r="AG216" s="231"/>
      <c r="AH216" s="231"/>
      <c r="AI216" s="231"/>
      <c r="AJ216" s="231"/>
      <c r="AK216" s="231"/>
      <c r="AL216" s="231"/>
      <c r="AM216" s="231"/>
      <c r="AN216" s="231"/>
      <c r="AO216" s="231"/>
      <c r="AP216" s="231"/>
      <c r="AQ216" s="232"/>
      <c r="AR216" s="164"/>
    </row>
    <row r="217" spans="1:44" s="165" customFormat="1">
      <c r="A217" s="231"/>
      <c r="B217" s="233"/>
      <c r="C217" s="231"/>
      <c r="D217" s="231"/>
      <c r="E217" s="231"/>
      <c r="F217" s="231"/>
      <c r="G217" s="231"/>
      <c r="H217" s="231"/>
      <c r="I217" s="231"/>
      <c r="J217" s="231"/>
      <c r="K217" s="231"/>
      <c r="L217" s="231"/>
      <c r="M217" s="231"/>
      <c r="N217" s="231"/>
      <c r="O217" s="231"/>
      <c r="P217" s="231"/>
      <c r="Q217" s="231"/>
      <c r="R217" s="231"/>
      <c r="S217" s="231"/>
      <c r="T217" s="231"/>
      <c r="U217" s="231"/>
      <c r="V217" s="231"/>
      <c r="W217" s="231"/>
      <c r="X217" s="231"/>
      <c r="Y217" s="231"/>
      <c r="Z217" s="231"/>
      <c r="AA217" s="231"/>
      <c r="AB217" s="231"/>
      <c r="AC217" s="231"/>
      <c r="AD217" s="231"/>
      <c r="AE217" s="231"/>
      <c r="AF217" s="231"/>
      <c r="AG217" s="231"/>
      <c r="AH217" s="231"/>
      <c r="AI217" s="231"/>
      <c r="AJ217" s="231"/>
      <c r="AK217" s="231"/>
      <c r="AL217" s="231"/>
      <c r="AM217" s="231"/>
      <c r="AN217" s="231"/>
      <c r="AO217" s="231"/>
      <c r="AP217" s="231"/>
      <c r="AQ217" s="232"/>
      <c r="AR217" s="164"/>
    </row>
    <row r="218" spans="1:44" s="165" customFormat="1">
      <c r="A218" s="231"/>
      <c r="B218" s="233"/>
      <c r="C218" s="231"/>
      <c r="D218" s="231"/>
      <c r="E218" s="231"/>
      <c r="F218" s="231"/>
      <c r="G218" s="231"/>
      <c r="H218" s="231"/>
      <c r="I218" s="231"/>
      <c r="J218" s="231"/>
      <c r="K218" s="231"/>
      <c r="L218" s="231"/>
      <c r="M218" s="231"/>
      <c r="N218" s="231"/>
      <c r="O218" s="231"/>
      <c r="P218" s="231"/>
      <c r="Q218" s="231"/>
      <c r="R218" s="231"/>
      <c r="S218" s="231"/>
      <c r="T218" s="231"/>
      <c r="U218" s="231"/>
      <c r="V218" s="231"/>
      <c r="W218" s="231"/>
      <c r="X218" s="231"/>
      <c r="Y218" s="231"/>
      <c r="Z218" s="231"/>
      <c r="AA218" s="231"/>
      <c r="AB218" s="231"/>
      <c r="AC218" s="231"/>
      <c r="AD218" s="231"/>
      <c r="AE218" s="231"/>
      <c r="AF218" s="231"/>
      <c r="AG218" s="231"/>
      <c r="AH218" s="231"/>
      <c r="AI218" s="231"/>
      <c r="AJ218" s="231"/>
      <c r="AK218" s="231"/>
      <c r="AL218" s="231"/>
      <c r="AM218" s="231"/>
      <c r="AN218" s="231"/>
      <c r="AO218" s="231"/>
      <c r="AP218" s="231"/>
      <c r="AQ218" s="232"/>
      <c r="AR218" s="164"/>
    </row>
    <row r="219" spans="1:44" s="165" customFormat="1">
      <c r="A219" s="231"/>
      <c r="B219" s="233"/>
      <c r="C219" s="231"/>
      <c r="D219" s="231"/>
      <c r="E219" s="231"/>
      <c r="F219" s="231"/>
      <c r="G219" s="231"/>
      <c r="H219" s="231"/>
      <c r="I219" s="231"/>
      <c r="J219" s="231"/>
      <c r="K219" s="231"/>
      <c r="L219" s="231"/>
      <c r="M219" s="231"/>
      <c r="N219" s="231"/>
      <c r="O219" s="231"/>
      <c r="P219" s="231"/>
      <c r="Q219" s="231"/>
      <c r="R219" s="231"/>
      <c r="S219" s="231"/>
      <c r="T219" s="231"/>
      <c r="U219" s="231"/>
      <c r="V219" s="231"/>
      <c r="W219" s="231"/>
      <c r="X219" s="231"/>
      <c r="Y219" s="231"/>
      <c r="Z219" s="231"/>
      <c r="AA219" s="231"/>
      <c r="AB219" s="231"/>
      <c r="AC219" s="231"/>
      <c r="AD219" s="231"/>
      <c r="AE219" s="231"/>
      <c r="AF219" s="231"/>
      <c r="AG219" s="231"/>
      <c r="AH219" s="231"/>
      <c r="AI219" s="231"/>
      <c r="AJ219" s="231"/>
      <c r="AK219" s="231"/>
      <c r="AL219" s="231"/>
      <c r="AM219" s="231"/>
      <c r="AN219" s="231"/>
      <c r="AO219" s="231"/>
      <c r="AP219" s="231"/>
      <c r="AQ219" s="232"/>
      <c r="AR219" s="164"/>
    </row>
    <row r="220" spans="1:44" s="165" customFormat="1">
      <c r="A220" s="231"/>
      <c r="B220" s="233"/>
      <c r="C220" s="231"/>
      <c r="D220" s="231"/>
      <c r="E220" s="231"/>
      <c r="F220" s="231"/>
      <c r="G220" s="231"/>
      <c r="H220" s="231"/>
      <c r="I220" s="231"/>
      <c r="J220" s="231"/>
      <c r="K220" s="231"/>
      <c r="L220" s="231"/>
      <c r="M220" s="231"/>
      <c r="N220" s="231"/>
      <c r="O220" s="231"/>
      <c r="P220" s="231"/>
      <c r="Q220" s="231"/>
      <c r="R220" s="231"/>
      <c r="S220" s="231"/>
      <c r="T220" s="231"/>
      <c r="U220" s="231"/>
      <c r="V220" s="231"/>
      <c r="W220" s="231"/>
      <c r="X220" s="231"/>
      <c r="Y220" s="231"/>
      <c r="Z220" s="231"/>
      <c r="AA220" s="231"/>
      <c r="AB220" s="231"/>
      <c r="AC220" s="231"/>
      <c r="AD220" s="231"/>
      <c r="AE220" s="231"/>
      <c r="AF220" s="231"/>
      <c r="AG220" s="231"/>
      <c r="AH220" s="231"/>
      <c r="AI220" s="231"/>
      <c r="AJ220" s="231"/>
      <c r="AK220" s="231"/>
      <c r="AL220" s="231"/>
      <c r="AM220" s="231"/>
      <c r="AN220" s="231"/>
      <c r="AO220" s="231"/>
      <c r="AP220" s="231"/>
      <c r="AQ220" s="232"/>
      <c r="AR220" s="164"/>
    </row>
    <row r="221" spans="1:44" s="165" customFormat="1">
      <c r="A221" s="231"/>
      <c r="B221" s="233"/>
      <c r="C221" s="231"/>
      <c r="D221" s="231"/>
      <c r="E221" s="231"/>
      <c r="F221" s="231"/>
      <c r="G221" s="231"/>
      <c r="H221" s="231"/>
      <c r="I221" s="231"/>
      <c r="J221" s="231"/>
      <c r="K221" s="231"/>
      <c r="L221" s="231"/>
      <c r="M221" s="231"/>
      <c r="N221" s="231"/>
      <c r="O221" s="231"/>
      <c r="P221" s="231"/>
      <c r="Q221" s="231"/>
      <c r="R221" s="231"/>
      <c r="S221" s="231"/>
      <c r="T221" s="231"/>
      <c r="U221" s="231"/>
      <c r="V221" s="231"/>
      <c r="W221" s="231"/>
      <c r="X221" s="231"/>
      <c r="Y221" s="231"/>
      <c r="Z221" s="231"/>
      <c r="AA221" s="231"/>
      <c r="AB221" s="231"/>
      <c r="AC221" s="231"/>
      <c r="AD221" s="231"/>
      <c r="AE221" s="231"/>
      <c r="AF221" s="231"/>
      <c r="AG221" s="231"/>
      <c r="AH221" s="231"/>
      <c r="AI221" s="231"/>
      <c r="AJ221" s="231"/>
      <c r="AK221" s="231"/>
      <c r="AL221" s="231"/>
      <c r="AM221" s="231"/>
      <c r="AN221" s="231"/>
      <c r="AO221" s="231"/>
      <c r="AP221" s="231"/>
      <c r="AQ221" s="232"/>
      <c r="AR221" s="164"/>
    </row>
    <row r="222" spans="1:44" s="165" customFormat="1">
      <c r="A222" s="231"/>
      <c r="B222" s="233"/>
      <c r="C222" s="231"/>
      <c r="D222" s="231"/>
      <c r="E222" s="231"/>
      <c r="F222" s="231"/>
      <c r="G222" s="231"/>
      <c r="H222" s="231"/>
      <c r="I222" s="231"/>
      <c r="J222" s="231"/>
      <c r="K222" s="231"/>
      <c r="L222" s="231"/>
      <c r="M222" s="231"/>
      <c r="N222" s="231"/>
      <c r="O222" s="231"/>
      <c r="P222" s="231"/>
      <c r="Q222" s="231"/>
      <c r="R222" s="231"/>
      <c r="S222" s="231"/>
      <c r="T222" s="231"/>
      <c r="U222" s="231"/>
      <c r="V222" s="231"/>
      <c r="W222" s="231"/>
      <c r="X222" s="231"/>
      <c r="Y222" s="231"/>
      <c r="Z222" s="231"/>
      <c r="AA222" s="231"/>
      <c r="AB222" s="231"/>
      <c r="AC222" s="231"/>
      <c r="AD222" s="231"/>
      <c r="AE222" s="231"/>
      <c r="AF222" s="231"/>
      <c r="AG222" s="231"/>
      <c r="AH222" s="231"/>
      <c r="AI222" s="231"/>
      <c r="AJ222" s="231"/>
      <c r="AK222" s="231"/>
      <c r="AL222" s="231"/>
      <c r="AM222" s="231"/>
      <c r="AN222" s="231"/>
      <c r="AO222" s="231"/>
      <c r="AP222" s="231"/>
      <c r="AQ222" s="232"/>
      <c r="AR222" s="164"/>
    </row>
    <row r="223" spans="1:44" s="165" customFormat="1">
      <c r="A223" s="231"/>
      <c r="B223" s="233"/>
      <c r="C223" s="231"/>
      <c r="D223" s="231"/>
      <c r="E223" s="231"/>
      <c r="F223" s="231"/>
      <c r="G223" s="231"/>
      <c r="H223" s="231"/>
      <c r="I223" s="231"/>
      <c r="J223" s="231"/>
      <c r="K223" s="231"/>
      <c r="L223" s="231"/>
      <c r="M223" s="231"/>
      <c r="N223" s="231"/>
      <c r="O223" s="231"/>
      <c r="P223" s="231"/>
      <c r="Q223" s="231"/>
      <c r="R223" s="231"/>
      <c r="S223" s="231"/>
      <c r="T223" s="231"/>
      <c r="U223" s="231"/>
      <c r="V223" s="231"/>
      <c r="W223" s="231"/>
      <c r="X223" s="231"/>
      <c r="Y223" s="231"/>
      <c r="Z223" s="231"/>
      <c r="AA223" s="231"/>
      <c r="AB223" s="231"/>
      <c r="AC223" s="231"/>
      <c r="AD223" s="231"/>
      <c r="AE223" s="231"/>
      <c r="AF223" s="231"/>
      <c r="AG223" s="231"/>
      <c r="AH223" s="231"/>
      <c r="AI223" s="231"/>
      <c r="AJ223" s="231"/>
      <c r="AK223" s="231"/>
      <c r="AL223" s="231"/>
      <c r="AM223" s="231"/>
      <c r="AN223" s="231"/>
      <c r="AO223" s="231"/>
      <c r="AP223" s="231"/>
      <c r="AQ223" s="232"/>
      <c r="AR223" s="164"/>
    </row>
  </sheetData>
  <autoFilter ref="A2:AR5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</autoFilter>
  <mergeCells count="99">
    <mergeCell ref="AM7:AN7"/>
    <mergeCell ref="Q51:R51"/>
    <mergeCell ref="S51:T51"/>
    <mergeCell ref="U51:V51"/>
    <mergeCell ref="W51:X51"/>
    <mergeCell ref="Y51:Z51"/>
    <mergeCell ref="AC51:AD51"/>
    <mergeCell ref="AE51:AF51"/>
    <mergeCell ref="AG51:AH51"/>
    <mergeCell ref="AI51:AJ51"/>
    <mergeCell ref="AK51:AL51"/>
    <mergeCell ref="AO7:AP7"/>
    <mergeCell ref="G51:H51"/>
    <mergeCell ref="I51:J51"/>
    <mergeCell ref="K51:L51"/>
    <mergeCell ref="M51:N51"/>
    <mergeCell ref="O51:P51"/>
    <mergeCell ref="U7:V7"/>
    <mergeCell ref="W7:X7"/>
    <mergeCell ref="Y7:Z7"/>
    <mergeCell ref="AA7:AB7"/>
    <mergeCell ref="AC7:AD7"/>
    <mergeCell ref="AE7:AF7"/>
    <mergeCell ref="AA51:AB51"/>
    <mergeCell ref="AG7:AH7"/>
    <mergeCell ref="AI7:AJ7"/>
    <mergeCell ref="AK7:AL7"/>
    <mergeCell ref="AO6:AP6"/>
    <mergeCell ref="AQ6:AR6"/>
    <mergeCell ref="E7:F7"/>
    <mergeCell ref="G7:H7"/>
    <mergeCell ref="I7:J7"/>
    <mergeCell ref="K7:L7"/>
    <mergeCell ref="M7:N7"/>
    <mergeCell ref="O7:P7"/>
    <mergeCell ref="Q7:R7"/>
    <mergeCell ref="S7:T7"/>
    <mergeCell ref="AC6:AD6"/>
    <mergeCell ref="AE6:AF6"/>
    <mergeCell ref="AG6:AH6"/>
    <mergeCell ref="AI6:AJ6"/>
    <mergeCell ref="AK6:AL6"/>
    <mergeCell ref="AM6:AN6"/>
    <mergeCell ref="AA6:AB6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O5:AP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K4:AL4"/>
    <mergeCell ref="AM4:AN4"/>
    <mergeCell ref="AO4:AP4"/>
    <mergeCell ref="E5:F5"/>
    <mergeCell ref="G5:H5"/>
    <mergeCell ref="I5:J5"/>
    <mergeCell ref="K5:L5"/>
    <mergeCell ref="M5:N5"/>
    <mergeCell ref="O5:P5"/>
    <mergeCell ref="Q5:R5"/>
    <mergeCell ref="Y4:Z4"/>
    <mergeCell ref="AA4:AB4"/>
    <mergeCell ref="AC4:AD4"/>
    <mergeCell ref="AE4:AF4"/>
    <mergeCell ref="AG4:AH4"/>
    <mergeCell ref="AI4:AJ4"/>
    <mergeCell ref="W4:X4"/>
    <mergeCell ref="A1:AP1"/>
    <mergeCell ref="A2:AP2"/>
    <mergeCell ref="A3:AP3"/>
    <mergeCell ref="A4:A7"/>
    <mergeCell ref="B4:B7"/>
    <mergeCell ref="C4:C6"/>
    <mergeCell ref="E4:F4"/>
    <mergeCell ref="G4:H4"/>
    <mergeCell ref="I4:J4"/>
    <mergeCell ref="K4:L4"/>
    <mergeCell ref="M4:N4"/>
    <mergeCell ref="O4:P4"/>
    <mergeCell ref="Q4:R4"/>
    <mergeCell ref="S4:T4"/>
    <mergeCell ref="U4:V4"/>
  </mergeCells>
  <printOptions horizontalCentered="1"/>
  <pageMargins left="0" right="0" top="0.5" bottom="0.25" header="0.3" footer="0.3"/>
  <pageSetup paperSize="8" scale="31" fitToHeight="0" orientation="landscape" r:id="rId1"/>
  <headerFooter>
    <oddFooter>&amp;R&amp;"-,Bold"&amp;14Page &amp;P of &amp;N</oddFooter>
  </headerFooter>
  <rowBreaks count="1" manualBreakCount="1">
    <brk id="50" max="15" man="1"/>
  </rowBreaks>
  <colBreaks count="1" manualBreakCount="1">
    <brk id="34" max="50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208"/>
  <sheetViews>
    <sheetView view="pageBreakPreview" zoomScale="60" zoomScaleNormal="120" workbookViewId="0">
      <pane xSplit="2" ySplit="4" topLeftCell="C58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5.6"/>
  <cols>
    <col min="1" max="1" width="14.44140625" style="18" customWidth="1"/>
    <col min="2" max="2" width="40.88671875" style="18" customWidth="1"/>
    <col min="3" max="7" width="25.33203125" style="18" customWidth="1"/>
    <col min="8" max="8" width="25.33203125" style="359" customWidth="1"/>
    <col min="9" max="9" width="25.33203125" style="18" customWidth="1"/>
    <col min="10" max="10" width="25.33203125" style="19" customWidth="1"/>
    <col min="11" max="11" width="25.33203125" style="18" customWidth="1"/>
    <col min="12" max="12" width="12.5546875" style="317" bestFit="1" customWidth="1"/>
    <col min="13" max="16384" width="8.88671875" style="317"/>
  </cols>
  <sheetData>
    <row r="1" spans="1:12" s="310" customFormat="1" ht="81.599999999999994" customHeight="1">
      <c r="A1" s="365" t="s">
        <v>250</v>
      </c>
      <c r="B1" s="318"/>
      <c r="C1" s="318"/>
      <c r="D1" s="318"/>
      <c r="E1" s="318"/>
      <c r="F1" s="318"/>
      <c r="G1" s="318"/>
      <c r="H1" s="349"/>
      <c r="I1" s="318"/>
      <c r="J1" s="331"/>
      <c r="K1" s="318"/>
    </row>
    <row r="2" spans="1:12" s="310" customFormat="1" ht="75" customHeight="1" thickBot="1">
      <c r="A2" s="366" t="str">
        <f>'HO-MULTAN'!A3</f>
        <v>IDLENESS OF RESOURCES CLAIM (JUL, 2018 ~ DEC, 2018)</v>
      </c>
      <c r="B2" s="267"/>
      <c r="C2" s="267"/>
      <c r="D2" s="267"/>
      <c r="E2" s="267"/>
      <c r="F2" s="267"/>
      <c r="G2" s="267"/>
      <c r="H2" s="350"/>
      <c r="I2" s="267"/>
      <c r="J2" s="332"/>
      <c r="K2" s="267" t="str">
        <f>SUMMARY!H12</f>
        <v>A-3</v>
      </c>
    </row>
    <row r="3" spans="1:12" s="310" customFormat="1" ht="59.4" customHeight="1">
      <c r="A3" s="733" t="s">
        <v>248</v>
      </c>
      <c r="B3" s="735" t="s">
        <v>58</v>
      </c>
      <c r="C3" s="737" t="s">
        <v>256</v>
      </c>
      <c r="D3" s="737"/>
      <c r="E3" s="737"/>
      <c r="F3" s="737"/>
      <c r="G3" s="737"/>
      <c r="H3" s="744" t="s">
        <v>258</v>
      </c>
      <c r="I3" s="740" t="s">
        <v>259</v>
      </c>
      <c r="J3" s="742" t="s">
        <v>121</v>
      </c>
      <c r="K3" s="738" t="s">
        <v>61</v>
      </c>
    </row>
    <row r="4" spans="1:12" s="310" customFormat="1" ht="90" customHeight="1">
      <c r="A4" s="734"/>
      <c r="B4" s="736"/>
      <c r="C4" s="322" t="s">
        <v>251</v>
      </c>
      <c r="D4" s="322" t="s">
        <v>252</v>
      </c>
      <c r="E4" s="322" t="s">
        <v>253</v>
      </c>
      <c r="F4" s="322" t="s">
        <v>254</v>
      </c>
      <c r="G4" s="322" t="s">
        <v>255</v>
      </c>
      <c r="H4" s="745"/>
      <c r="I4" s="741"/>
      <c r="J4" s="743"/>
      <c r="K4" s="739"/>
    </row>
    <row r="5" spans="1:12" s="315" customFormat="1" ht="34.35" customHeight="1">
      <c r="A5" s="311" t="s">
        <v>1</v>
      </c>
      <c r="B5" s="312" t="s">
        <v>2</v>
      </c>
      <c r="C5" s="313" t="s">
        <v>22</v>
      </c>
      <c r="D5" s="313" t="s">
        <v>23</v>
      </c>
      <c r="E5" s="313" t="s">
        <v>146</v>
      </c>
      <c r="F5" s="313" t="s">
        <v>24</v>
      </c>
      <c r="G5" s="313" t="s">
        <v>25</v>
      </c>
      <c r="H5" s="351" t="s">
        <v>260</v>
      </c>
      <c r="I5" s="323" t="s">
        <v>27</v>
      </c>
      <c r="J5" s="333" t="s">
        <v>147</v>
      </c>
      <c r="K5" s="314" t="s">
        <v>148</v>
      </c>
    </row>
    <row r="6" spans="1:12" s="316" customFormat="1" ht="50.4" customHeight="1">
      <c r="A6" s="324"/>
      <c r="B6" s="325" t="s">
        <v>89</v>
      </c>
      <c r="C6" s="326"/>
      <c r="D6" s="326"/>
      <c r="E6" s="326"/>
      <c r="F6" s="326"/>
      <c r="G6" s="326"/>
      <c r="H6" s="352"/>
      <c r="I6" s="326"/>
      <c r="J6" s="334">
        <f>SUBTOTAL(109,J7:J46)</f>
        <v>21932392.857142854</v>
      </c>
      <c r="K6" s="327"/>
    </row>
    <row r="7" spans="1:12" s="316" customFormat="1" ht="40.200000000000003" customHeight="1">
      <c r="A7" s="319">
        <v>1</v>
      </c>
      <c r="B7" s="328" t="s">
        <v>116</v>
      </c>
      <c r="C7" s="320">
        <v>0</v>
      </c>
      <c r="D7" s="320">
        <v>1</v>
      </c>
      <c r="E7" s="320">
        <v>0</v>
      </c>
      <c r="F7" s="320">
        <v>0</v>
      </c>
      <c r="G7" s="320">
        <v>0</v>
      </c>
      <c r="H7" s="348">
        <f>SUM(D7:G7)+C7*2/28</f>
        <v>1</v>
      </c>
      <c r="I7" s="330">
        <v>195000</v>
      </c>
      <c r="J7" s="330">
        <f>I7*H7</f>
        <v>195000</v>
      </c>
      <c r="K7" s="321"/>
      <c r="L7" s="347">
        <v>41334</v>
      </c>
    </row>
    <row r="8" spans="1:12" s="316" customFormat="1" ht="40.200000000000003" customHeight="1">
      <c r="A8" s="319">
        <f t="shared" ref="A8:A28" si="0">A7+1</f>
        <v>2</v>
      </c>
      <c r="B8" s="328" t="s">
        <v>180</v>
      </c>
      <c r="C8" s="320">
        <v>0</v>
      </c>
      <c r="D8" s="320">
        <v>1</v>
      </c>
      <c r="E8" s="320">
        <v>0</v>
      </c>
      <c r="F8" s="320">
        <v>0</v>
      </c>
      <c r="G8" s="320">
        <v>0</v>
      </c>
      <c r="H8" s="348">
        <f t="shared" ref="H8:H9" si="1">SUM(D8:G8)+C8*2/28</f>
        <v>1</v>
      </c>
      <c r="I8" s="330">
        <v>230000</v>
      </c>
      <c r="J8" s="330">
        <f t="shared" ref="J8:J45" si="2">I8*H8</f>
        <v>230000</v>
      </c>
      <c r="K8" s="321"/>
      <c r="L8" s="347">
        <v>41455</v>
      </c>
    </row>
    <row r="9" spans="1:12" s="316" customFormat="1" ht="40.200000000000003" customHeight="1">
      <c r="A9" s="319">
        <f t="shared" si="0"/>
        <v>3</v>
      </c>
      <c r="B9" s="328" t="s">
        <v>182</v>
      </c>
      <c r="C9" s="320">
        <v>0</v>
      </c>
      <c r="D9" s="320">
        <v>1</v>
      </c>
      <c r="E9" s="320">
        <v>0</v>
      </c>
      <c r="F9" s="320">
        <v>0</v>
      </c>
      <c r="G9" s="320">
        <v>1</v>
      </c>
      <c r="H9" s="348">
        <f t="shared" si="1"/>
        <v>2</v>
      </c>
      <c r="I9" s="330">
        <v>150000</v>
      </c>
      <c r="J9" s="330">
        <f t="shared" si="2"/>
        <v>300000</v>
      </c>
      <c r="K9" s="321"/>
      <c r="L9" s="316">
        <f>L8-L7+1</f>
        <v>122</v>
      </c>
    </row>
    <row r="10" spans="1:12" s="316" customFormat="1" ht="40.200000000000003" customHeight="1">
      <c r="A10" s="319"/>
      <c r="B10" s="346" t="s">
        <v>184</v>
      </c>
      <c r="C10" s="320"/>
      <c r="D10" s="320"/>
      <c r="E10" s="320"/>
      <c r="F10" s="320"/>
      <c r="G10" s="320"/>
      <c r="H10" s="348"/>
      <c r="I10" s="330"/>
      <c r="J10" s="330">
        <f t="shared" si="2"/>
        <v>0</v>
      </c>
      <c r="K10" s="321"/>
    </row>
    <row r="11" spans="1:12" s="316" customFormat="1" ht="40.200000000000003" customHeight="1">
      <c r="A11" s="319">
        <f>A10+1</f>
        <v>1</v>
      </c>
      <c r="B11" s="328" t="s">
        <v>185</v>
      </c>
      <c r="C11" s="320">
        <v>0</v>
      </c>
      <c r="D11" s="320">
        <v>1</v>
      </c>
      <c r="E11" s="320">
        <v>1</v>
      </c>
      <c r="F11" s="320">
        <v>1</v>
      </c>
      <c r="G11" s="320">
        <v>1</v>
      </c>
      <c r="H11" s="348">
        <f t="shared" ref="H11:H18" si="3">SUM(D11:G11)+C11*2/28</f>
        <v>4</v>
      </c>
      <c r="I11" s="330">
        <v>25000</v>
      </c>
      <c r="J11" s="330">
        <f t="shared" si="2"/>
        <v>100000</v>
      </c>
      <c r="K11" s="321"/>
    </row>
    <row r="12" spans="1:12" s="316" customFormat="1" ht="40.200000000000003" customHeight="1">
      <c r="A12" s="319">
        <f t="shared" si="0"/>
        <v>2</v>
      </c>
      <c r="B12" s="328" t="s">
        <v>187</v>
      </c>
      <c r="C12" s="320">
        <v>0</v>
      </c>
      <c r="D12" s="320">
        <v>1</v>
      </c>
      <c r="E12" s="320">
        <v>0</v>
      </c>
      <c r="F12" s="320">
        <v>0</v>
      </c>
      <c r="G12" s="320">
        <v>0</v>
      </c>
      <c r="H12" s="348">
        <f t="shared" si="3"/>
        <v>1</v>
      </c>
      <c r="I12" s="330">
        <v>40000</v>
      </c>
      <c r="J12" s="330">
        <f t="shared" si="2"/>
        <v>40000</v>
      </c>
      <c r="K12" s="321"/>
    </row>
    <row r="13" spans="1:12" s="316" customFormat="1" ht="40.200000000000003" customHeight="1">
      <c r="A13" s="319">
        <f t="shared" si="0"/>
        <v>3</v>
      </c>
      <c r="B13" s="328" t="s">
        <v>189</v>
      </c>
      <c r="C13" s="320">
        <v>0</v>
      </c>
      <c r="D13" s="320">
        <v>1</v>
      </c>
      <c r="E13" s="320">
        <v>1</v>
      </c>
      <c r="F13" s="320">
        <v>1</v>
      </c>
      <c r="G13" s="320">
        <v>1</v>
      </c>
      <c r="H13" s="348">
        <f t="shared" si="3"/>
        <v>4</v>
      </c>
      <c r="I13" s="330">
        <v>30000</v>
      </c>
      <c r="J13" s="330">
        <f t="shared" si="2"/>
        <v>120000</v>
      </c>
      <c r="K13" s="321"/>
    </row>
    <row r="14" spans="1:12" s="316" customFormat="1" ht="40.200000000000003" customHeight="1">
      <c r="A14" s="319">
        <f t="shared" si="0"/>
        <v>4</v>
      </c>
      <c r="B14" s="328" t="s">
        <v>191</v>
      </c>
      <c r="C14" s="320">
        <v>0</v>
      </c>
      <c r="D14" s="320">
        <v>1</v>
      </c>
      <c r="E14" s="320">
        <v>1</v>
      </c>
      <c r="F14" s="320">
        <v>1</v>
      </c>
      <c r="G14" s="320">
        <v>1</v>
      </c>
      <c r="H14" s="348">
        <f t="shared" si="3"/>
        <v>4</v>
      </c>
      <c r="I14" s="330">
        <v>18000</v>
      </c>
      <c r="J14" s="330">
        <f t="shared" si="2"/>
        <v>72000</v>
      </c>
      <c r="K14" s="321"/>
    </row>
    <row r="15" spans="1:12" s="316" customFormat="1" ht="40.200000000000003" customHeight="1">
      <c r="A15" s="319">
        <f t="shared" si="0"/>
        <v>5</v>
      </c>
      <c r="B15" s="328" t="s">
        <v>193</v>
      </c>
      <c r="C15" s="320">
        <v>1</v>
      </c>
      <c r="D15" s="320">
        <v>1</v>
      </c>
      <c r="E15" s="320">
        <v>3</v>
      </c>
      <c r="F15" s="320">
        <v>3</v>
      </c>
      <c r="G15" s="320">
        <v>3</v>
      </c>
      <c r="H15" s="348">
        <f t="shared" si="3"/>
        <v>10.071428571428571</v>
      </c>
      <c r="I15" s="330">
        <v>15000</v>
      </c>
      <c r="J15" s="330">
        <f t="shared" si="2"/>
        <v>151071.42857142858</v>
      </c>
      <c r="K15" s="321"/>
    </row>
    <row r="16" spans="1:12" s="316" customFormat="1" ht="40.200000000000003" customHeight="1">
      <c r="A16" s="319">
        <f t="shared" si="0"/>
        <v>6</v>
      </c>
      <c r="B16" s="328" t="s">
        <v>195</v>
      </c>
      <c r="C16" s="320">
        <v>5</v>
      </c>
      <c r="D16" s="320">
        <v>1</v>
      </c>
      <c r="E16" s="320">
        <v>12</v>
      </c>
      <c r="F16" s="320">
        <v>12</v>
      </c>
      <c r="G16" s="320">
        <v>12</v>
      </c>
      <c r="H16" s="348">
        <f t="shared" si="3"/>
        <v>37.357142857142854</v>
      </c>
      <c r="I16" s="330">
        <v>8000</v>
      </c>
      <c r="J16" s="330">
        <f t="shared" si="2"/>
        <v>298857.14285714284</v>
      </c>
      <c r="K16" s="321"/>
    </row>
    <row r="17" spans="1:11" s="316" customFormat="1" ht="40.200000000000003" customHeight="1">
      <c r="A17" s="319">
        <f t="shared" si="0"/>
        <v>7</v>
      </c>
      <c r="B17" s="328" t="s">
        <v>196</v>
      </c>
      <c r="C17" s="320">
        <v>0</v>
      </c>
      <c r="D17" s="320">
        <v>1</v>
      </c>
      <c r="E17" s="320">
        <v>3</v>
      </c>
      <c r="F17" s="320">
        <v>3</v>
      </c>
      <c r="G17" s="320">
        <v>3</v>
      </c>
      <c r="H17" s="348">
        <f t="shared" si="3"/>
        <v>10</v>
      </c>
      <c r="I17" s="330">
        <v>7000</v>
      </c>
      <c r="J17" s="330">
        <f t="shared" si="2"/>
        <v>70000</v>
      </c>
      <c r="K17" s="321"/>
    </row>
    <row r="18" spans="1:11" s="316" customFormat="1" ht="40.200000000000003" customHeight="1">
      <c r="A18" s="319">
        <f t="shared" si="0"/>
        <v>8</v>
      </c>
      <c r="B18" s="328" t="s">
        <v>198</v>
      </c>
      <c r="C18" s="320">
        <v>1</v>
      </c>
      <c r="D18" s="320">
        <v>1</v>
      </c>
      <c r="E18" s="320">
        <v>8</v>
      </c>
      <c r="F18" s="320">
        <v>8</v>
      </c>
      <c r="G18" s="320">
        <v>8</v>
      </c>
      <c r="H18" s="348">
        <f t="shared" si="3"/>
        <v>25.071428571428573</v>
      </c>
      <c r="I18" s="330">
        <v>6500</v>
      </c>
      <c r="J18" s="330">
        <f t="shared" si="2"/>
        <v>162964.28571428571</v>
      </c>
      <c r="K18" s="321"/>
    </row>
    <row r="19" spans="1:11" s="316" customFormat="1" ht="40.200000000000003" customHeight="1">
      <c r="A19" s="319"/>
      <c r="B19" s="346" t="s">
        <v>199</v>
      </c>
      <c r="C19" s="320"/>
      <c r="D19" s="320"/>
      <c r="E19" s="320"/>
      <c r="F19" s="320"/>
      <c r="G19" s="320"/>
      <c r="H19" s="348"/>
      <c r="I19" s="330"/>
      <c r="J19" s="330">
        <f t="shared" si="2"/>
        <v>0</v>
      </c>
      <c r="K19" s="321"/>
    </row>
    <row r="20" spans="1:11" s="316" customFormat="1" ht="40.200000000000003" customHeight="1">
      <c r="A20" s="319">
        <f>A19+1</f>
        <v>1</v>
      </c>
      <c r="B20" s="328" t="s">
        <v>200</v>
      </c>
      <c r="C20" s="320">
        <v>0</v>
      </c>
      <c r="D20" s="320">
        <v>1</v>
      </c>
      <c r="E20" s="320">
        <v>3</v>
      </c>
      <c r="F20" s="320">
        <v>3</v>
      </c>
      <c r="G20" s="320">
        <v>4</v>
      </c>
      <c r="H20" s="348">
        <f t="shared" ref="H20:H30" si="4">SUM(D20:G20)+C20*2/28</f>
        <v>11</v>
      </c>
      <c r="I20" s="330">
        <v>60000</v>
      </c>
      <c r="J20" s="330">
        <f t="shared" si="2"/>
        <v>660000</v>
      </c>
      <c r="K20" s="321"/>
    </row>
    <row r="21" spans="1:11" s="316" customFormat="1" ht="40.200000000000003" customHeight="1">
      <c r="A21" s="319">
        <f t="shared" si="0"/>
        <v>2</v>
      </c>
      <c r="B21" s="328" t="s">
        <v>57</v>
      </c>
      <c r="C21" s="320">
        <v>0</v>
      </c>
      <c r="D21" s="320">
        <v>1</v>
      </c>
      <c r="E21" s="320">
        <v>1</v>
      </c>
      <c r="F21" s="320">
        <v>1</v>
      </c>
      <c r="G21" s="320">
        <v>1</v>
      </c>
      <c r="H21" s="348">
        <f t="shared" si="4"/>
        <v>4</v>
      </c>
      <c r="I21" s="330">
        <v>35000</v>
      </c>
      <c r="J21" s="330">
        <f t="shared" si="2"/>
        <v>140000</v>
      </c>
      <c r="K21" s="321"/>
    </row>
    <row r="22" spans="1:11" s="316" customFormat="1" ht="40.200000000000003" customHeight="1">
      <c r="A22" s="319">
        <f t="shared" si="0"/>
        <v>3</v>
      </c>
      <c r="B22" s="328" t="s">
        <v>202</v>
      </c>
      <c r="C22" s="320">
        <v>3</v>
      </c>
      <c r="D22" s="320">
        <v>1</v>
      </c>
      <c r="E22" s="320">
        <v>9</v>
      </c>
      <c r="F22" s="320">
        <v>9</v>
      </c>
      <c r="G22" s="320">
        <v>8</v>
      </c>
      <c r="H22" s="348">
        <f t="shared" si="4"/>
        <v>27.214285714285715</v>
      </c>
      <c r="I22" s="330">
        <v>45000</v>
      </c>
      <c r="J22" s="330">
        <f t="shared" si="2"/>
        <v>1224642.8571428573</v>
      </c>
      <c r="K22" s="321"/>
    </row>
    <row r="23" spans="1:11" s="316" customFormat="1" ht="40.200000000000003" customHeight="1">
      <c r="A23" s="319">
        <f t="shared" si="0"/>
        <v>4</v>
      </c>
      <c r="B23" s="328" t="s">
        <v>203</v>
      </c>
      <c r="C23" s="320">
        <v>0</v>
      </c>
      <c r="D23" s="320">
        <v>1</v>
      </c>
      <c r="E23" s="320">
        <v>0</v>
      </c>
      <c r="F23" s="320">
        <v>0</v>
      </c>
      <c r="G23" s="320">
        <v>0</v>
      </c>
      <c r="H23" s="348">
        <f t="shared" si="4"/>
        <v>1</v>
      </c>
      <c r="I23" s="330">
        <v>35000</v>
      </c>
      <c r="J23" s="330">
        <f t="shared" si="2"/>
        <v>35000</v>
      </c>
      <c r="K23" s="321"/>
    </row>
    <row r="24" spans="1:11" s="316" customFormat="1" ht="40.200000000000003" customHeight="1">
      <c r="A24" s="319">
        <f t="shared" si="0"/>
        <v>5</v>
      </c>
      <c r="B24" s="328" t="s">
        <v>204</v>
      </c>
      <c r="C24" s="320">
        <v>0</v>
      </c>
      <c r="D24" s="320">
        <v>1</v>
      </c>
      <c r="E24" s="320">
        <v>1</v>
      </c>
      <c r="F24" s="320">
        <v>1</v>
      </c>
      <c r="G24" s="320">
        <v>1</v>
      </c>
      <c r="H24" s="348">
        <f t="shared" si="4"/>
        <v>4</v>
      </c>
      <c r="I24" s="330">
        <v>40000</v>
      </c>
      <c r="J24" s="330">
        <f t="shared" si="2"/>
        <v>160000</v>
      </c>
      <c r="K24" s="321"/>
    </row>
    <row r="25" spans="1:11" s="316" customFormat="1" ht="40.200000000000003" customHeight="1">
      <c r="A25" s="319">
        <f t="shared" si="0"/>
        <v>6</v>
      </c>
      <c r="B25" s="328" t="s">
        <v>206</v>
      </c>
      <c r="C25" s="320">
        <v>4</v>
      </c>
      <c r="D25" s="320">
        <v>1</v>
      </c>
      <c r="E25" s="320">
        <v>13</v>
      </c>
      <c r="F25" s="320">
        <v>13</v>
      </c>
      <c r="G25" s="320">
        <v>8</v>
      </c>
      <c r="H25" s="348">
        <f t="shared" si="4"/>
        <v>35.285714285714285</v>
      </c>
      <c r="I25" s="330">
        <v>35000</v>
      </c>
      <c r="J25" s="330">
        <f t="shared" si="2"/>
        <v>1235000</v>
      </c>
      <c r="K25" s="321"/>
    </row>
    <row r="26" spans="1:11" s="316" customFormat="1" ht="40.200000000000003" customHeight="1">
      <c r="A26" s="319">
        <f t="shared" si="0"/>
        <v>7</v>
      </c>
      <c r="B26" s="328" t="s">
        <v>207</v>
      </c>
      <c r="C26" s="320">
        <v>0</v>
      </c>
      <c r="D26" s="320">
        <v>1</v>
      </c>
      <c r="E26" s="320">
        <v>0</v>
      </c>
      <c r="F26" s="320">
        <v>0</v>
      </c>
      <c r="G26" s="320">
        <v>0</v>
      </c>
      <c r="H26" s="348">
        <f t="shared" si="4"/>
        <v>1</v>
      </c>
      <c r="I26" s="330">
        <v>50000</v>
      </c>
      <c r="J26" s="330">
        <f t="shared" si="2"/>
        <v>50000</v>
      </c>
      <c r="K26" s="321"/>
    </row>
    <row r="27" spans="1:11" s="316" customFormat="1" ht="40.200000000000003" customHeight="1">
      <c r="A27" s="319">
        <f t="shared" si="0"/>
        <v>8</v>
      </c>
      <c r="B27" s="328" t="s">
        <v>209</v>
      </c>
      <c r="C27" s="320">
        <v>0</v>
      </c>
      <c r="D27" s="320">
        <v>1</v>
      </c>
      <c r="E27" s="320">
        <v>4</v>
      </c>
      <c r="F27" s="320">
        <v>4</v>
      </c>
      <c r="G27" s="320">
        <v>3</v>
      </c>
      <c r="H27" s="348">
        <f t="shared" si="4"/>
        <v>12</v>
      </c>
      <c r="I27" s="330">
        <v>18000</v>
      </c>
      <c r="J27" s="330">
        <f t="shared" si="2"/>
        <v>216000</v>
      </c>
      <c r="K27" s="321"/>
    </row>
    <row r="28" spans="1:11" s="316" customFormat="1" ht="40.200000000000003" customHeight="1">
      <c r="A28" s="319">
        <f t="shared" si="0"/>
        <v>9</v>
      </c>
      <c r="B28" s="328" t="s">
        <v>210</v>
      </c>
      <c r="C28" s="320">
        <v>0</v>
      </c>
      <c r="D28" s="320">
        <v>1</v>
      </c>
      <c r="E28" s="320">
        <v>12</v>
      </c>
      <c r="F28" s="320">
        <v>12</v>
      </c>
      <c r="G28" s="320">
        <v>9</v>
      </c>
      <c r="H28" s="348">
        <f t="shared" si="4"/>
        <v>34</v>
      </c>
      <c r="I28" s="330">
        <v>9000</v>
      </c>
      <c r="J28" s="330">
        <f t="shared" si="2"/>
        <v>306000</v>
      </c>
      <c r="K28" s="321"/>
    </row>
    <row r="29" spans="1:11" s="316" customFormat="1" ht="40.200000000000003" customHeight="1">
      <c r="A29" s="319">
        <f t="shared" ref="A29:A44" si="5">A28+1</f>
        <v>10</v>
      </c>
      <c r="B29" s="328" t="s">
        <v>211</v>
      </c>
      <c r="C29" s="320">
        <v>0</v>
      </c>
      <c r="D29" s="320">
        <v>1</v>
      </c>
      <c r="E29" s="320">
        <v>2</v>
      </c>
      <c r="F29" s="320">
        <v>2</v>
      </c>
      <c r="G29" s="320">
        <v>2</v>
      </c>
      <c r="H29" s="348">
        <f t="shared" si="4"/>
        <v>7</v>
      </c>
      <c r="I29" s="330">
        <v>16000</v>
      </c>
      <c r="J29" s="330">
        <f t="shared" si="2"/>
        <v>112000</v>
      </c>
      <c r="K29" s="321"/>
    </row>
    <row r="30" spans="1:11" s="316" customFormat="1" ht="40.200000000000003" customHeight="1">
      <c r="A30" s="319">
        <f t="shared" si="5"/>
        <v>11</v>
      </c>
      <c r="B30" s="328" t="s">
        <v>213</v>
      </c>
      <c r="C30" s="320">
        <v>0</v>
      </c>
      <c r="D30" s="320">
        <v>1</v>
      </c>
      <c r="E30" s="320">
        <v>2</v>
      </c>
      <c r="F30" s="320">
        <v>2</v>
      </c>
      <c r="G30" s="320">
        <v>2</v>
      </c>
      <c r="H30" s="348">
        <f t="shared" si="4"/>
        <v>7</v>
      </c>
      <c r="I30" s="330">
        <v>17000</v>
      </c>
      <c r="J30" s="330">
        <f t="shared" si="2"/>
        <v>119000</v>
      </c>
      <c r="K30" s="321"/>
    </row>
    <row r="31" spans="1:11" s="316" customFormat="1" ht="40.200000000000003" customHeight="1">
      <c r="A31" s="319"/>
      <c r="B31" s="346" t="s">
        <v>215</v>
      </c>
      <c r="C31" s="320"/>
      <c r="D31" s="320"/>
      <c r="E31" s="320"/>
      <c r="F31" s="320"/>
      <c r="G31" s="320"/>
      <c r="H31" s="348"/>
      <c r="I31" s="330"/>
      <c r="J31" s="330">
        <f t="shared" si="2"/>
        <v>0</v>
      </c>
      <c r="K31" s="321"/>
    </row>
    <row r="32" spans="1:11" s="316" customFormat="1" ht="40.200000000000003" customHeight="1">
      <c r="A32" s="319">
        <f>A31+1</f>
        <v>1</v>
      </c>
      <c r="B32" s="328" t="s">
        <v>216</v>
      </c>
      <c r="C32" s="320">
        <v>0</v>
      </c>
      <c r="D32" s="320">
        <v>1</v>
      </c>
      <c r="E32" s="320">
        <v>0</v>
      </c>
      <c r="F32" s="320">
        <v>0</v>
      </c>
      <c r="G32" s="320">
        <v>0</v>
      </c>
      <c r="H32" s="348">
        <f t="shared" ref="H32:H45" si="6">SUM(D32:G32)+C32*2/28</f>
        <v>1</v>
      </c>
      <c r="I32" s="330">
        <v>32000</v>
      </c>
      <c r="J32" s="330">
        <f t="shared" si="2"/>
        <v>32000</v>
      </c>
      <c r="K32" s="321"/>
    </row>
    <row r="33" spans="1:11" s="316" customFormat="1" ht="40.200000000000003" customHeight="1">
      <c r="A33" s="319">
        <f t="shared" si="5"/>
        <v>2</v>
      </c>
      <c r="B33" s="328" t="s">
        <v>218</v>
      </c>
      <c r="C33" s="320">
        <v>3</v>
      </c>
      <c r="D33" s="320">
        <v>1</v>
      </c>
      <c r="E33" s="320">
        <v>9</v>
      </c>
      <c r="F33" s="320">
        <v>9</v>
      </c>
      <c r="G33" s="320">
        <v>6</v>
      </c>
      <c r="H33" s="348">
        <f t="shared" si="6"/>
        <v>25.214285714285715</v>
      </c>
      <c r="I33" s="330">
        <v>12000</v>
      </c>
      <c r="J33" s="330">
        <f t="shared" si="2"/>
        <v>302571.42857142858</v>
      </c>
      <c r="K33" s="321"/>
    </row>
    <row r="34" spans="1:11" s="316" customFormat="1" ht="40.200000000000003" customHeight="1">
      <c r="A34" s="319">
        <f t="shared" si="5"/>
        <v>3</v>
      </c>
      <c r="B34" s="328" t="s">
        <v>220</v>
      </c>
      <c r="C34" s="320">
        <v>2</v>
      </c>
      <c r="D34" s="320">
        <v>1</v>
      </c>
      <c r="E34" s="320">
        <v>8</v>
      </c>
      <c r="F34" s="320">
        <v>8</v>
      </c>
      <c r="G34" s="320">
        <v>5</v>
      </c>
      <c r="H34" s="348">
        <f t="shared" si="6"/>
        <v>22.142857142857142</v>
      </c>
      <c r="I34" s="330">
        <v>18000</v>
      </c>
      <c r="J34" s="330">
        <f t="shared" si="2"/>
        <v>398571.42857142858</v>
      </c>
      <c r="K34" s="321"/>
    </row>
    <row r="35" spans="1:11" s="316" customFormat="1" ht="40.200000000000003" customHeight="1">
      <c r="A35" s="319">
        <f t="shared" si="5"/>
        <v>4</v>
      </c>
      <c r="B35" s="328" t="s">
        <v>221</v>
      </c>
      <c r="C35" s="320">
        <v>2</v>
      </c>
      <c r="D35" s="320">
        <v>1</v>
      </c>
      <c r="E35" s="320">
        <v>6</v>
      </c>
      <c r="F35" s="320">
        <v>6</v>
      </c>
      <c r="G35" s="320">
        <v>6</v>
      </c>
      <c r="H35" s="348">
        <f t="shared" si="6"/>
        <v>19.142857142857142</v>
      </c>
      <c r="I35" s="330">
        <v>18000</v>
      </c>
      <c r="J35" s="330">
        <f t="shared" si="2"/>
        <v>344571.42857142858</v>
      </c>
      <c r="K35" s="321"/>
    </row>
    <row r="36" spans="1:11" s="316" customFormat="1" ht="40.200000000000003" customHeight="1">
      <c r="A36" s="319">
        <f t="shared" si="5"/>
        <v>5</v>
      </c>
      <c r="B36" s="328" t="s">
        <v>223</v>
      </c>
      <c r="C36" s="320">
        <v>1</v>
      </c>
      <c r="D36" s="320">
        <v>1</v>
      </c>
      <c r="E36" s="320">
        <v>3</v>
      </c>
      <c r="F36" s="320">
        <v>3</v>
      </c>
      <c r="G36" s="320">
        <v>3</v>
      </c>
      <c r="H36" s="348">
        <f t="shared" si="6"/>
        <v>10.071428571428571</v>
      </c>
      <c r="I36" s="330">
        <v>18000</v>
      </c>
      <c r="J36" s="330">
        <f t="shared" si="2"/>
        <v>181285.71428571429</v>
      </c>
      <c r="K36" s="321"/>
    </row>
    <row r="37" spans="1:11" s="316" customFormat="1" ht="40.200000000000003" customHeight="1">
      <c r="A37" s="319">
        <f t="shared" si="5"/>
        <v>6</v>
      </c>
      <c r="B37" s="328" t="s">
        <v>224</v>
      </c>
      <c r="C37" s="320">
        <v>12</v>
      </c>
      <c r="D37" s="320">
        <v>1</v>
      </c>
      <c r="E37" s="320">
        <v>53</v>
      </c>
      <c r="F37" s="320">
        <v>38</v>
      </c>
      <c r="G37" s="320">
        <v>25</v>
      </c>
      <c r="H37" s="348">
        <f t="shared" si="6"/>
        <v>117.85714285714286</v>
      </c>
      <c r="I37" s="330">
        <v>10000</v>
      </c>
      <c r="J37" s="330">
        <f t="shared" si="2"/>
        <v>1178571.4285714286</v>
      </c>
      <c r="K37" s="321"/>
    </row>
    <row r="38" spans="1:11" s="316" customFormat="1" ht="40.200000000000003" customHeight="1">
      <c r="A38" s="319">
        <f t="shared" si="5"/>
        <v>7</v>
      </c>
      <c r="B38" s="328" t="s">
        <v>225</v>
      </c>
      <c r="C38" s="320">
        <v>1</v>
      </c>
      <c r="D38" s="320">
        <v>1</v>
      </c>
      <c r="E38" s="320">
        <v>5</v>
      </c>
      <c r="F38" s="320">
        <v>5</v>
      </c>
      <c r="G38" s="320">
        <v>5</v>
      </c>
      <c r="H38" s="348">
        <f t="shared" si="6"/>
        <v>16.071428571428573</v>
      </c>
      <c r="I38" s="330">
        <v>8000</v>
      </c>
      <c r="J38" s="330">
        <f t="shared" si="2"/>
        <v>128571.42857142858</v>
      </c>
      <c r="K38" s="321"/>
    </row>
    <row r="39" spans="1:11" s="316" customFormat="1" ht="40.200000000000003" customHeight="1">
      <c r="A39" s="319">
        <f t="shared" si="5"/>
        <v>8</v>
      </c>
      <c r="B39" s="328" t="s">
        <v>227</v>
      </c>
      <c r="C39" s="320">
        <v>15</v>
      </c>
      <c r="D39" s="320">
        <v>1</v>
      </c>
      <c r="E39" s="320">
        <v>47</v>
      </c>
      <c r="F39" s="320">
        <v>42</v>
      </c>
      <c r="G39" s="320">
        <v>28</v>
      </c>
      <c r="H39" s="348">
        <f t="shared" si="6"/>
        <v>119.07142857142857</v>
      </c>
      <c r="I39" s="330">
        <v>6000</v>
      </c>
      <c r="J39" s="330">
        <f t="shared" si="2"/>
        <v>714428.57142857136</v>
      </c>
      <c r="K39" s="321"/>
    </row>
    <row r="40" spans="1:11" s="316" customFormat="1" ht="40.200000000000003" customHeight="1">
      <c r="A40" s="319">
        <f t="shared" si="5"/>
        <v>9</v>
      </c>
      <c r="B40" s="328" t="s">
        <v>228</v>
      </c>
      <c r="C40" s="320">
        <v>3</v>
      </c>
      <c r="D40" s="320">
        <v>1</v>
      </c>
      <c r="E40" s="320">
        <v>6</v>
      </c>
      <c r="F40" s="320">
        <v>6</v>
      </c>
      <c r="G40" s="320">
        <v>6</v>
      </c>
      <c r="H40" s="348">
        <f t="shared" si="6"/>
        <v>19.214285714285715</v>
      </c>
      <c r="I40" s="330">
        <v>16000</v>
      </c>
      <c r="J40" s="330">
        <f t="shared" si="2"/>
        <v>307428.57142857142</v>
      </c>
      <c r="K40" s="321"/>
    </row>
    <row r="41" spans="1:11" s="316" customFormat="1" ht="40.200000000000003" customHeight="1">
      <c r="A41" s="319">
        <f t="shared" si="5"/>
        <v>10</v>
      </c>
      <c r="B41" s="328" t="s">
        <v>230</v>
      </c>
      <c r="C41" s="320">
        <v>67</v>
      </c>
      <c r="D41" s="320">
        <v>1</v>
      </c>
      <c r="E41" s="320">
        <v>122</v>
      </c>
      <c r="F41" s="320">
        <v>117</v>
      </c>
      <c r="G41" s="320">
        <v>114</v>
      </c>
      <c r="H41" s="348">
        <f t="shared" si="6"/>
        <v>358.78571428571428</v>
      </c>
      <c r="I41" s="330">
        <v>22000</v>
      </c>
      <c r="J41" s="330">
        <f t="shared" si="2"/>
        <v>7893285.7142857146</v>
      </c>
      <c r="K41" s="321"/>
    </row>
    <row r="42" spans="1:11" s="316" customFormat="1" ht="40.200000000000003" customHeight="1">
      <c r="A42" s="319">
        <f t="shared" si="5"/>
        <v>11</v>
      </c>
      <c r="B42" s="328" t="s">
        <v>232</v>
      </c>
      <c r="C42" s="320">
        <v>14</v>
      </c>
      <c r="D42" s="320">
        <v>1</v>
      </c>
      <c r="E42" s="320">
        <v>50</v>
      </c>
      <c r="F42" s="320">
        <v>46</v>
      </c>
      <c r="G42" s="320">
        <v>50</v>
      </c>
      <c r="H42" s="348">
        <f t="shared" si="6"/>
        <v>148</v>
      </c>
      <c r="I42" s="330">
        <v>12000</v>
      </c>
      <c r="J42" s="330">
        <f t="shared" si="2"/>
        <v>1776000</v>
      </c>
      <c r="K42" s="321"/>
    </row>
    <row r="43" spans="1:11" s="316" customFormat="1" ht="40.200000000000003" customHeight="1">
      <c r="A43" s="319">
        <f t="shared" si="5"/>
        <v>12</v>
      </c>
      <c r="B43" s="328" t="s">
        <v>198</v>
      </c>
      <c r="C43" s="320">
        <v>16</v>
      </c>
      <c r="D43" s="320">
        <v>1</v>
      </c>
      <c r="E43" s="320">
        <v>54</v>
      </c>
      <c r="F43" s="320">
        <v>41</v>
      </c>
      <c r="G43" s="320">
        <v>50</v>
      </c>
      <c r="H43" s="348">
        <f t="shared" si="6"/>
        <v>147.14285714285714</v>
      </c>
      <c r="I43" s="330">
        <v>8000</v>
      </c>
      <c r="J43" s="330">
        <f t="shared" si="2"/>
        <v>1177142.857142857</v>
      </c>
      <c r="K43" s="321"/>
    </row>
    <row r="44" spans="1:11" s="316" customFormat="1" ht="40.200000000000003" customHeight="1">
      <c r="A44" s="319">
        <f t="shared" si="5"/>
        <v>13</v>
      </c>
      <c r="B44" s="328" t="s">
        <v>233</v>
      </c>
      <c r="C44" s="320">
        <v>16</v>
      </c>
      <c r="D44" s="320">
        <v>1</v>
      </c>
      <c r="E44" s="320">
        <v>55</v>
      </c>
      <c r="F44" s="320">
        <v>45</v>
      </c>
      <c r="G44" s="320">
        <v>50</v>
      </c>
      <c r="H44" s="348">
        <f t="shared" si="6"/>
        <v>152.14285714285714</v>
      </c>
      <c r="I44" s="330">
        <v>8000</v>
      </c>
      <c r="J44" s="330">
        <f t="shared" si="2"/>
        <v>1217142.857142857</v>
      </c>
      <c r="K44" s="321"/>
    </row>
    <row r="45" spans="1:11" s="316" customFormat="1" ht="40.200000000000003" customHeight="1">
      <c r="A45" s="319">
        <f t="shared" ref="A45" si="7">A44+1</f>
        <v>14</v>
      </c>
      <c r="B45" s="328" t="s">
        <v>234</v>
      </c>
      <c r="C45" s="320">
        <v>3</v>
      </c>
      <c r="D45" s="320">
        <v>1</v>
      </c>
      <c r="E45" s="320">
        <v>16</v>
      </c>
      <c r="F45" s="320">
        <v>16</v>
      </c>
      <c r="G45" s="320">
        <v>14</v>
      </c>
      <c r="H45" s="348">
        <f t="shared" si="6"/>
        <v>47.214285714285715</v>
      </c>
      <c r="I45" s="330">
        <v>6000</v>
      </c>
      <c r="J45" s="330">
        <f t="shared" si="2"/>
        <v>283285.71428571432</v>
      </c>
      <c r="K45" s="321"/>
    </row>
    <row r="46" spans="1:11" s="316" customFormat="1" ht="40.200000000000003" customHeight="1" thickBot="1">
      <c r="A46" s="341"/>
      <c r="B46" s="342"/>
      <c r="C46" s="343"/>
      <c r="D46" s="343"/>
      <c r="E46" s="343"/>
      <c r="F46" s="343"/>
      <c r="G46" s="343"/>
      <c r="H46" s="353"/>
      <c r="I46" s="343"/>
      <c r="J46" s="344"/>
      <c r="K46" s="345"/>
    </row>
    <row r="47" spans="1:11" s="316" customFormat="1" ht="50.4" customHeight="1">
      <c r="A47" s="336"/>
      <c r="B47" s="337" t="s">
        <v>88</v>
      </c>
      <c r="C47" s="338"/>
      <c r="D47" s="338"/>
      <c r="E47" s="338"/>
      <c r="F47" s="338"/>
      <c r="G47" s="338"/>
      <c r="H47" s="354"/>
      <c r="I47" s="338"/>
      <c r="J47" s="339">
        <f>SUBTOTAL(109,J48:J86)</f>
        <v>32511285.714285713</v>
      </c>
      <c r="K47" s="340"/>
    </row>
    <row r="48" spans="1:11" s="316" customFormat="1" ht="40.200000000000003" customHeight="1">
      <c r="A48" s="319">
        <v>1</v>
      </c>
      <c r="B48" s="328" t="s">
        <v>180</v>
      </c>
      <c r="C48" s="320">
        <v>0</v>
      </c>
      <c r="D48" s="320">
        <v>0</v>
      </c>
      <c r="E48" s="320">
        <v>0</v>
      </c>
      <c r="F48" s="320">
        <v>0</v>
      </c>
      <c r="G48" s="320">
        <v>0</v>
      </c>
      <c r="H48" s="348">
        <f t="shared" ref="H48:H49" si="8">SUM(D48:G48)+C48*2/28</f>
        <v>0</v>
      </c>
      <c r="I48" s="330">
        <v>230000</v>
      </c>
      <c r="J48" s="330">
        <f t="shared" ref="J48:J85" si="9">I48*H48</f>
        <v>0</v>
      </c>
      <c r="K48" s="321"/>
    </row>
    <row r="49" spans="1:11" s="316" customFormat="1" ht="40.200000000000003" customHeight="1">
      <c r="A49" s="319">
        <f>A48+1</f>
        <v>2</v>
      </c>
      <c r="B49" s="328" t="s">
        <v>182</v>
      </c>
      <c r="C49" s="320">
        <v>0</v>
      </c>
      <c r="D49" s="320">
        <v>0</v>
      </c>
      <c r="E49" s="320">
        <v>0</v>
      </c>
      <c r="F49" s="320">
        <v>0</v>
      </c>
      <c r="G49" s="320">
        <v>1</v>
      </c>
      <c r="H49" s="348">
        <f t="shared" si="8"/>
        <v>1</v>
      </c>
      <c r="I49" s="330">
        <v>150000</v>
      </c>
      <c r="J49" s="330">
        <f t="shared" si="9"/>
        <v>150000</v>
      </c>
      <c r="K49" s="321"/>
    </row>
    <row r="50" spans="1:11" s="316" customFormat="1" ht="40.200000000000003" customHeight="1">
      <c r="A50" s="319"/>
      <c r="B50" s="346" t="s">
        <v>184</v>
      </c>
      <c r="C50" s="320"/>
      <c r="D50" s="320"/>
      <c r="E50" s="320"/>
      <c r="F50" s="320"/>
      <c r="G50" s="320"/>
      <c r="H50" s="348"/>
      <c r="I50" s="330"/>
      <c r="J50" s="330">
        <f t="shared" si="9"/>
        <v>0</v>
      </c>
      <c r="K50" s="321"/>
    </row>
    <row r="51" spans="1:11" s="316" customFormat="1" ht="40.200000000000003" customHeight="1">
      <c r="A51" s="319">
        <f>A50+1</f>
        <v>1</v>
      </c>
      <c r="B51" s="328" t="s">
        <v>185</v>
      </c>
      <c r="C51" s="320">
        <v>0</v>
      </c>
      <c r="D51" s="320">
        <v>1</v>
      </c>
      <c r="E51" s="320">
        <v>1</v>
      </c>
      <c r="F51" s="320">
        <v>1</v>
      </c>
      <c r="G51" s="320">
        <v>1</v>
      </c>
      <c r="H51" s="348">
        <f t="shared" ref="H51:H58" si="10">SUM(D51:G51)+C51*2/28</f>
        <v>4</v>
      </c>
      <c r="I51" s="330">
        <v>25000</v>
      </c>
      <c r="J51" s="330">
        <f t="shared" si="9"/>
        <v>100000</v>
      </c>
      <c r="K51" s="321"/>
    </row>
    <row r="52" spans="1:11" s="316" customFormat="1" ht="40.200000000000003" customHeight="1">
      <c r="A52" s="319">
        <f t="shared" ref="A52:A85" si="11">A51+1</f>
        <v>2</v>
      </c>
      <c r="B52" s="328" t="s">
        <v>187</v>
      </c>
      <c r="C52" s="320">
        <v>0</v>
      </c>
      <c r="D52" s="320">
        <v>0</v>
      </c>
      <c r="E52" s="320">
        <v>0</v>
      </c>
      <c r="F52" s="320">
        <v>0</v>
      </c>
      <c r="G52" s="320">
        <v>0</v>
      </c>
      <c r="H52" s="348">
        <f t="shared" si="10"/>
        <v>0</v>
      </c>
      <c r="I52" s="330">
        <v>40000</v>
      </c>
      <c r="J52" s="330">
        <f t="shared" si="9"/>
        <v>0</v>
      </c>
      <c r="K52" s="321"/>
    </row>
    <row r="53" spans="1:11" s="316" customFormat="1" ht="40.200000000000003" customHeight="1">
      <c r="A53" s="319">
        <f t="shared" si="11"/>
        <v>3</v>
      </c>
      <c r="B53" s="328" t="s">
        <v>189</v>
      </c>
      <c r="C53" s="320">
        <v>0</v>
      </c>
      <c r="D53" s="320">
        <v>1</v>
      </c>
      <c r="E53" s="320">
        <v>1</v>
      </c>
      <c r="F53" s="320">
        <v>1</v>
      </c>
      <c r="G53" s="320">
        <v>1</v>
      </c>
      <c r="H53" s="348">
        <f t="shared" si="10"/>
        <v>4</v>
      </c>
      <c r="I53" s="330">
        <v>30000</v>
      </c>
      <c r="J53" s="330">
        <f t="shared" si="9"/>
        <v>120000</v>
      </c>
      <c r="K53" s="321"/>
    </row>
    <row r="54" spans="1:11" s="316" customFormat="1" ht="40.200000000000003" customHeight="1">
      <c r="A54" s="319">
        <f t="shared" si="11"/>
        <v>4</v>
      </c>
      <c r="B54" s="328" t="s">
        <v>191</v>
      </c>
      <c r="C54" s="320">
        <v>1</v>
      </c>
      <c r="D54" s="320">
        <v>1</v>
      </c>
      <c r="E54" s="320">
        <v>1</v>
      </c>
      <c r="F54" s="320">
        <v>1</v>
      </c>
      <c r="G54" s="320">
        <v>1</v>
      </c>
      <c r="H54" s="348">
        <f t="shared" si="10"/>
        <v>4.0714285714285712</v>
      </c>
      <c r="I54" s="330">
        <v>18000</v>
      </c>
      <c r="J54" s="330">
        <f t="shared" si="9"/>
        <v>73285.714285714275</v>
      </c>
      <c r="K54" s="321"/>
    </row>
    <row r="55" spans="1:11" s="316" customFormat="1" ht="40.200000000000003" customHeight="1">
      <c r="A55" s="319">
        <f t="shared" si="11"/>
        <v>5</v>
      </c>
      <c r="B55" s="328" t="s">
        <v>193</v>
      </c>
      <c r="C55" s="320">
        <v>1</v>
      </c>
      <c r="D55" s="320">
        <v>2</v>
      </c>
      <c r="E55" s="320">
        <v>2</v>
      </c>
      <c r="F55" s="320">
        <v>3</v>
      </c>
      <c r="G55" s="320">
        <v>3</v>
      </c>
      <c r="H55" s="348">
        <f t="shared" si="10"/>
        <v>10.071428571428571</v>
      </c>
      <c r="I55" s="330">
        <v>15000</v>
      </c>
      <c r="J55" s="330">
        <f t="shared" si="9"/>
        <v>151071.42857142858</v>
      </c>
      <c r="K55" s="321"/>
    </row>
    <row r="56" spans="1:11" s="316" customFormat="1" ht="40.200000000000003" customHeight="1">
      <c r="A56" s="319">
        <f t="shared" si="11"/>
        <v>6</v>
      </c>
      <c r="B56" s="328" t="s">
        <v>195</v>
      </c>
      <c r="C56" s="320">
        <v>6</v>
      </c>
      <c r="D56" s="320">
        <v>7</v>
      </c>
      <c r="E56" s="320">
        <v>10</v>
      </c>
      <c r="F56" s="320">
        <v>12</v>
      </c>
      <c r="G56" s="320">
        <v>12</v>
      </c>
      <c r="H56" s="348">
        <f t="shared" si="10"/>
        <v>41.428571428571431</v>
      </c>
      <c r="I56" s="330">
        <v>8000</v>
      </c>
      <c r="J56" s="330">
        <f t="shared" si="9"/>
        <v>331428.57142857142</v>
      </c>
      <c r="K56" s="321"/>
    </row>
    <row r="57" spans="1:11" s="316" customFormat="1" ht="40.200000000000003" customHeight="1">
      <c r="A57" s="319">
        <f t="shared" si="11"/>
        <v>7</v>
      </c>
      <c r="B57" s="328" t="s">
        <v>196</v>
      </c>
      <c r="C57" s="320">
        <v>0</v>
      </c>
      <c r="D57" s="320">
        <v>2</v>
      </c>
      <c r="E57" s="320">
        <v>3</v>
      </c>
      <c r="F57" s="320">
        <v>3</v>
      </c>
      <c r="G57" s="320">
        <v>3</v>
      </c>
      <c r="H57" s="348">
        <f t="shared" si="10"/>
        <v>11</v>
      </c>
      <c r="I57" s="330">
        <v>7000</v>
      </c>
      <c r="J57" s="330">
        <f t="shared" si="9"/>
        <v>77000</v>
      </c>
      <c r="K57" s="321"/>
    </row>
    <row r="58" spans="1:11" s="316" customFormat="1" ht="40.200000000000003" customHeight="1">
      <c r="A58" s="319">
        <f t="shared" si="11"/>
        <v>8</v>
      </c>
      <c r="B58" s="328" t="s">
        <v>198</v>
      </c>
      <c r="C58" s="320">
        <v>2</v>
      </c>
      <c r="D58" s="320">
        <v>6</v>
      </c>
      <c r="E58" s="320">
        <v>6</v>
      </c>
      <c r="F58" s="320">
        <v>6</v>
      </c>
      <c r="G58" s="320">
        <v>9</v>
      </c>
      <c r="H58" s="348">
        <f t="shared" si="10"/>
        <v>27.142857142857142</v>
      </c>
      <c r="I58" s="330">
        <v>6500</v>
      </c>
      <c r="J58" s="330">
        <f t="shared" si="9"/>
        <v>176428.57142857142</v>
      </c>
      <c r="K58" s="321"/>
    </row>
    <row r="59" spans="1:11" s="316" customFormat="1" ht="40.200000000000003" customHeight="1">
      <c r="A59" s="319"/>
      <c r="B59" s="346" t="s">
        <v>199</v>
      </c>
      <c r="C59" s="320"/>
      <c r="D59" s="320"/>
      <c r="E59" s="320"/>
      <c r="F59" s="320"/>
      <c r="G59" s="320"/>
      <c r="H59" s="348"/>
      <c r="I59" s="330"/>
      <c r="J59" s="330">
        <f t="shared" si="9"/>
        <v>0</v>
      </c>
      <c r="K59" s="321"/>
    </row>
    <row r="60" spans="1:11" s="316" customFormat="1" ht="40.200000000000003" customHeight="1">
      <c r="A60" s="319">
        <f>A59+1</f>
        <v>1</v>
      </c>
      <c r="B60" s="328" t="s">
        <v>200</v>
      </c>
      <c r="C60" s="320">
        <v>1</v>
      </c>
      <c r="D60" s="320">
        <v>4</v>
      </c>
      <c r="E60" s="320">
        <v>3</v>
      </c>
      <c r="F60" s="320">
        <v>3</v>
      </c>
      <c r="G60" s="320">
        <v>3</v>
      </c>
      <c r="H60" s="348">
        <f t="shared" ref="H60:H70" si="12">SUM(D60:G60)+C60*2/28</f>
        <v>13.071428571428571</v>
      </c>
      <c r="I60" s="330">
        <v>60000</v>
      </c>
      <c r="J60" s="330">
        <f t="shared" si="9"/>
        <v>784285.71428571432</v>
      </c>
      <c r="K60" s="321"/>
    </row>
    <row r="61" spans="1:11" s="316" customFormat="1" ht="40.200000000000003" customHeight="1">
      <c r="A61" s="319">
        <f t="shared" si="11"/>
        <v>2</v>
      </c>
      <c r="B61" s="328" t="s">
        <v>57</v>
      </c>
      <c r="C61" s="320">
        <v>0</v>
      </c>
      <c r="D61" s="320">
        <v>0</v>
      </c>
      <c r="E61" s="320">
        <v>1</v>
      </c>
      <c r="F61" s="320">
        <v>1</v>
      </c>
      <c r="G61" s="320">
        <v>1</v>
      </c>
      <c r="H61" s="348">
        <f t="shared" si="12"/>
        <v>3</v>
      </c>
      <c r="I61" s="330">
        <v>35000</v>
      </c>
      <c r="J61" s="330">
        <f t="shared" si="9"/>
        <v>105000</v>
      </c>
      <c r="K61" s="321"/>
    </row>
    <row r="62" spans="1:11" s="316" customFormat="1" ht="40.200000000000003" customHeight="1">
      <c r="A62" s="319">
        <f t="shared" si="11"/>
        <v>3</v>
      </c>
      <c r="B62" s="328" t="s">
        <v>202</v>
      </c>
      <c r="C62" s="320">
        <v>4</v>
      </c>
      <c r="D62" s="320">
        <v>5</v>
      </c>
      <c r="E62" s="320">
        <v>8</v>
      </c>
      <c r="F62" s="320">
        <v>9</v>
      </c>
      <c r="G62" s="320">
        <v>9</v>
      </c>
      <c r="H62" s="348">
        <f t="shared" si="12"/>
        <v>31.285714285714285</v>
      </c>
      <c r="I62" s="330">
        <v>45000</v>
      </c>
      <c r="J62" s="330">
        <f t="shared" si="9"/>
        <v>1407857.1428571427</v>
      </c>
      <c r="K62" s="321"/>
    </row>
    <row r="63" spans="1:11" s="316" customFormat="1" ht="40.200000000000003" customHeight="1">
      <c r="A63" s="319">
        <f t="shared" si="11"/>
        <v>4</v>
      </c>
      <c r="B63" s="328" t="s">
        <v>203</v>
      </c>
      <c r="C63" s="320">
        <v>0</v>
      </c>
      <c r="D63" s="320">
        <v>0</v>
      </c>
      <c r="E63" s="320">
        <v>0</v>
      </c>
      <c r="F63" s="320">
        <v>0</v>
      </c>
      <c r="G63" s="320">
        <v>0</v>
      </c>
      <c r="H63" s="348">
        <f t="shared" si="12"/>
        <v>0</v>
      </c>
      <c r="I63" s="330">
        <v>35000</v>
      </c>
      <c r="J63" s="330">
        <f t="shared" si="9"/>
        <v>0</v>
      </c>
      <c r="K63" s="321"/>
    </row>
    <row r="64" spans="1:11" s="316" customFormat="1" ht="40.200000000000003" customHeight="1">
      <c r="A64" s="319">
        <f t="shared" si="11"/>
        <v>5</v>
      </c>
      <c r="B64" s="328" t="s">
        <v>204</v>
      </c>
      <c r="C64" s="320">
        <v>0</v>
      </c>
      <c r="D64" s="320">
        <v>1</v>
      </c>
      <c r="E64" s="320">
        <v>1</v>
      </c>
      <c r="F64" s="320">
        <v>1</v>
      </c>
      <c r="G64" s="320">
        <v>1</v>
      </c>
      <c r="H64" s="348">
        <f t="shared" si="12"/>
        <v>4</v>
      </c>
      <c r="I64" s="330">
        <v>40000</v>
      </c>
      <c r="J64" s="330">
        <f t="shared" si="9"/>
        <v>160000</v>
      </c>
      <c r="K64" s="321"/>
    </row>
    <row r="65" spans="1:11" s="316" customFormat="1" ht="40.200000000000003" customHeight="1">
      <c r="A65" s="319">
        <f t="shared" si="11"/>
        <v>6</v>
      </c>
      <c r="B65" s="328" t="s">
        <v>206</v>
      </c>
      <c r="C65" s="320">
        <v>6</v>
      </c>
      <c r="D65" s="320">
        <v>10</v>
      </c>
      <c r="E65" s="320">
        <v>10</v>
      </c>
      <c r="F65" s="320">
        <v>13</v>
      </c>
      <c r="G65" s="320">
        <v>10</v>
      </c>
      <c r="H65" s="348">
        <f t="shared" si="12"/>
        <v>43.428571428571431</v>
      </c>
      <c r="I65" s="330">
        <v>35000</v>
      </c>
      <c r="J65" s="330">
        <f t="shared" si="9"/>
        <v>1520000</v>
      </c>
      <c r="K65" s="321"/>
    </row>
    <row r="66" spans="1:11" s="316" customFormat="1" ht="40.200000000000003" customHeight="1">
      <c r="A66" s="319">
        <f t="shared" si="11"/>
        <v>7</v>
      </c>
      <c r="B66" s="328" t="s">
        <v>207</v>
      </c>
      <c r="C66" s="320">
        <v>0</v>
      </c>
      <c r="D66" s="320">
        <v>0</v>
      </c>
      <c r="E66" s="320">
        <v>0</v>
      </c>
      <c r="F66" s="320">
        <v>0</v>
      </c>
      <c r="G66" s="320">
        <v>0</v>
      </c>
      <c r="H66" s="348">
        <f t="shared" si="12"/>
        <v>0</v>
      </c>
      <c r="I66" s="330">
        <v>50000</v>
      </c>
      <c r="J66" s="330">
        <f t="shared" si="9"/>
        <v>0</v>
      </c>
      <c r="K66" s="321"/>
    </row>
    <row r="67" spans="1:11" s="316" customFormat="1" ht="40.200000000000003" customHeight="1">
      <c r="A67" s="319">
        <f t="shared" si="11"/>
        <v>8</v>
      </c>
      <c r="B67" s="328" t="s">
        <v>209</v>
      </c>
      <c r="C67" s="320">
        <v>0</v>
      </c>
      <c r="D67" s="320">
        <v>3</v>
      </c>
      <c r="E67" s="320">
        <v>4</v>
      </c>
      <c r="F67" s="320">
        <v>4</v>
      </c>
      <c r="G67" s="320">
        <v>3</v>
      </c>
      <c r="H67" s="348">
        <f t="shared" si="12"/>
        <v>14</v>
      </c>
      <c r="I67" s="330">
        <v>18000</v>
      </c>
      <c r="J67" s="330">
        <f t="shared" si="9"/>
        <v>252000</v>
      </c>
      <c r="K67" s="321"/>
    </row>
    <row r="68" spans="1:11" s="316" customFormat="1" ht="40.200000000000003" customHeight="1">
      <c r="A68" s="319">
        <f t="shared" si="11"/>
        <v>9</v>
      </c>
      <c r="B68" s="328" t="s">
        <v>210</v>
      </c>
      <c r="C68" s="320">
        <v>0</v>
      </c>
      <c r="D68" s="320">
        <v>8</v>
      </c>
      <c r="E68" s="320">
        <v>9</v>
      </c>
      <c r="F68" s="320">
        <v>10</v>
      </c>
      <c r="G68" s="320">
        <v>8</v>
      </c>
      <c r="H68" s="348">
        <f t="shared" si="12"/>
        <v>35</v>
      </c>
      <c r="I68" s="330">
        <v>9000</v>
      </c>
      <c r="J68" s="330">
        <f t="shared" si="9"/>
        <v>315000</v>
      </c>
      <c r="K68" s="321"/>
    </row>
    <row r="69" spans="1:11" s="316" customFormat="1" ht="40.200000000000003" customHeight="1">
      <c r="A69" s="319">
        <f t="shared" si="11"/>
        <v>10</v>
      </c>
      <c r="B69" s="328" t="s">
        <v>211</v>
      </c>
      <c r="C69" s="320">
        <v>0</v>
      </c>
      <c r="D69" s="320">
        <v>2</v>
      </c>
      <c r="E69" s="320">
        <v>2</v>
      </c>
      <c r="F69" s="320">
        <v>2</v>
      </c>
      <c r="G69" s="320">
        <v>2</v>
      </c>
      <c r="H69" s="348">
        <f t="shared" si="12"/>
        <v>8</v>
      </c>
      <c r="I69" s="330">
        <v>16000</v>
      </c>
      <c r="J69" s="330">
        <f t="shared" si="9"/>
        <v>128000</v>
      </c>
      <c r="K69" s="321"/>
    </row>
    <row r="70" spans="1:11" s="316" customFormat="1" ht="40.200000000000003" customHeight="1">
      <c r="A70" s="319">
        <f t="shared" si="11"/>
        <v>11</v>
      </c>
      <c r="B70" s="328" t="s">
        <v>213</v>
      </c>
      <c r="C70" s="320">
        <v>1</v>
      </c>
      <c r="D70" s="320">
        <v>1</v>
      </c>
      <c r="E70" s="320">
        <v>2</v>
      </c>
      <c r="F70" s="320">
        <v>2</v>
      </c>
      <c r="G70" s="320">
        <v>2</v>
      </c>
      <c r="H70" s="348">
        <f t="shared" si="12"/>
        <v>7.0714285714285712</v>
      </c>
      <c r="I70" s="330">
        <v>17000</v>
      </c>
      <c r="J70" s="330">
        <f t="shared" si="9"/>
        <v>120214.28571428571</v>
      </c>
      <c r="K70" s="321"/>
    </row>
    <row r="71" spans="1:11" s="316" customFormat="1" ht="40.200000000000003" customHeight="1">
      <c r="A71" s="319"/>
      <c r="B71" s="346" t="s">
        <v>215</v>
      </c>
      <c r="C71" s="320"/>
      <c r="D71" s="320"/>
      <c r="E71" s="320"/>
      <c r="F71" s="320"/>
      <c r="G71" s="320"/>
      <c r="H71" s="348"/>
      <c r="I71" s="330"/>
      <c r="J71" s="330">
        <f t="shared" si="9"/>
        <v>0</v>
      </c>
      <c r="K71" s="321"/>
    </row>
    <row r="72" spans="1:11" s="316" customFormat="1" ht="40.200000000000003" customHeight="1">
      <c r="A72" s="319">
        <f>A71+1</f>
        <v>1</v>
      </c>
      <c r="B72" s="328" t="s">
        <v>216</v>
      </c>
      <c r="C72" s="320">
        <v>0</v>
      </c>
      <c r="D72" s="320">
        <v>0</v>
      </c>
      <c r="E72" s="320">
        <v>0</v>
      </c>
      <c r="F72" s="320">
        <v>0</v>
      </c>
      <c r="G72" s="320">
        <v>0</v>
      </c>
      <c r="H72" s="348">
        <f t="shared" ref="H72:H85" si="13">SUM(D72:G72)+C72*2/28</f>
        <v>0</v>
      </c>
      <c r="I72" s="330">
        <v>32000</v>
      </c>
      <c r="J72" s="330">
        <f t="shared" si="9"/>
        <v>0</v>
      </c>
      <c r="K72" s="321"/>
    </row>
    <row r="73" spans="1:11" s="316" customFormat="1" ht="40.200000000000003" customHeight="1">
      <c r="A73" s="319">
        <f t="shared" si="11"/>
        <v>2</v>
      </c>
      <c r="B73" s="328" t="s">
        <v>218</v>
      </c>
      <c r="C73" s="320">
        <v>3</v>
      </c>
      <c r="D73" s="320">
        <v>6</v>
      </c>
      <c r="E73" s="320">
        <v>7</v>
      </c>
      <c r="F73" s="320">
        <v>9</v>
      </c>
      <c r="G73" s="320">
        <v>8</v>
      </c>
      <c r="H73" s="348">
        <f t="shared" si="13"/>
        <v>30.214285714285715</v>
      </c>
      <c r="I73" s="330">
        <v>12000</v>
      </c>
      <c r="J73" s="330">
        <f t="shared" si="9"/>
        <v>362571.42857142858</v>
      </c>
      <c r="K73" s="321"/>
    </row>
    <row r="74" spans="1:11" s="316" customFormat="1" ht="40.200000000000003" customHeight="1">
      <c r="A74" s="319">
        <f t="shared" si="11"/>
        <v>3</v>
      </c>
      <c r="B74" s="328" t="s">
        <v>220</v>
      </c>
      <c r="C74" s="320">
        <v>3</v>
      </c>
      <c r="D74" s="320">
        <v>6</v>
      </c>
      <c r="E74" s="320">
        <v>8</v>
      </c>
      <c r="F74" s="320">
        <v>9</v>
      </c>
      <c r="G74" s="320">
        <v>5</v>
      </c>
      <c r="H74" s="348">
        <f t="shared" si="13"/>
        <v>28.214285714285715</v>
      </c>
      <c r="I74" s="330">
        <v>18000</v>
      </c>
      <c r="J74" s="330">
        <f t="shared" si="9"/>
        <v>507857.1428571429</v>
      </c>
      <c r="K74" s="321"/>
    </row>
    <row r="75" spans="1:11" s="316" customFormat="1" ht="40.200000000000003" customHeight="1">
      <c r="A75" s="319">
        <f t="shared" si="11"/>
        <v>4</v>
      </c>
      <c r="B75" s="328" t="s">
        <v>221</v>
      </c>
      <c r="C75" s="320">
        <v>3</v>
      </c>
      <c r="D75" s="320">
        <v>4</v>
      </c>
      <c r="E75" s="320">
        <v>4</v>
      </c>
      <c r="F75" s="320">
        <v>7</v>
      </c>
      <c r="G75" s="320">
        <v>5</v>
      </c>
      <c r="H75" s="348">
        <f t="shared" si="13"/>
        <v>20.214285714285715</v>
      </c>
      <c r="I75" s="330">
        <v>18000</v>
      </c>
      <c r="J75" s="330">
        <f t="shared" si="9"/>
        <v>363857.1428571429</v>
      </c>
      <c r="K75" s="321"/>
    </row>
    <row r="76" spans="1:11" s="316" customFormat="1" ht="40.200000000000003" customHeight="1">
      <c r="A76" s="319">
        <f t="shared" si="11"/>
        <v>5</v>
      </c>
      <c r="B76" s="328" t="s">
        <v>223</v>
      </c>
      <c r="C76" s="320">
        <v>2</v>
      </c>
      <c r="D76" s="320">
        <v>3</v>
      </c>
      <c r="E76" s="320">
        <v>3</v>
      </c>
      <c r="F76" s="320">
        <v>3</v>
      </c>
      <c r="G76" s="320">
        <v>3</v>
      </c>
      <c r="H76" s="348">
        <f t="shared" si="13"/>
        <v>12.142857142857142</v>
      </c>
      <c r="I76" s="330">
        <v>18000</v>
      </c>
      <c r="J76" s="330">
        <f t="shared" si="9"/>
        <v>218571.42857142855</v>
      </c>
      <c r="K76" s="321"/>
    </row>
    <row r="77" spans="1:11" s="316" customFormat="1" ht="40.200000000000003" customHeight="1">
      <c r="A77" s="319">
        <f t="shared" si="11"/>
        <v>6</v>
      </c>
      <c r="B77" s="328" t="s">
        <v>224</v>
      </c>
      <c r="C77" s="320">
        <v>11</v>
      </c>
      <c r="D77" s="320">
        <v>45</v>
      </c>
      <c r="E77" s="320">
        <v>69</v>
      </c>
      <c r="F77" s="320">
        <v>60</v>
      </c>
      <c r="G77" s="320">
        <v>50</v>
      </c>
      <c r="H77" s="348">
        <f t="shared" si="13"/>
        <v>224.78571428571428</v>
      </c>
      <c r="I77" s="330">
        <v>10000</v>
      </c>
      <c r="J77" s="330">
        <f t="shared" si="9"/>
        <v>2247857.1428571427</v>
      </c>
      <c r="K77" s="321"/>
    </row>
    <row r="78" spans="1:11" s="316" customFormat="1" ht="40.200000000000003" customHeight="1">
      <c r="A78" s="319">
        <f t="shared" si="11"/>
        <v>7</v>
      </c>
      <c r="B78" s="328" t="s">
        <v>225</v>
      </c>
      <c r="C78" s="320">
        <v>2</v>
      </c>
      <c r="D78" s="320">
        <v>6</v>
      </c>
      <c r="E78" s="320">
        <v>6</v>
      </c>
      <c r="F78" s="320">
        <v>5</v>
      </c>
      <c r="G78" s="320">
        <v>6</v>
      </c>
      <c r="H78" s="348">
        <f t="shared" si="13"/>
        <v>23.142857142857142</v>
      </c>
      <c r="I78" s="330">
        <v>8000</v>
      </c>
      <c r="J78" s="330">
        <f t="shared" si="9"/>
        <v>185142.85714285713</v>
      </c>
      <c r="K78" s="321"/>
    </row>
    <row r="79" spans="1:11" s="316" customFormat="1" ht="40.200000000000003" customHeight="1">
      <c r="A79" s="319">
        <f t="shared" si="11"/>
        <v>8</v>
      </c>
      <c r="B79" s="328" t="s">
        <v>227</v>
      </c>
      <c r="C79" s="320">
        <v>15</v>
      </c>
      <c r="D79" s="320">
        <v>45</v>
      </c>
      <c r="E79" s="320">
        <v>71</v>
      </c>
      <c r="F79" s="320">
        <v>66</v>
      </c>
      <c r="G79" s="320">
        <v>58</v>
      </c>
      <c r="H79" s="348">
        <f t="shared" si="13"/>
        <v>241.07142857142858</v>
      </c>
      <c r="I79" s="330">
        <v>6000</v>
      </c>
      <c r="J79" s="330">
        <f t="shared" si="9"/>
        <v>1446428.5714285716</v>
      </c>
      <c r="K79" s="321"/>
    </row>
    <row r="80" spans="1:11" s="316" customFormat="1" ht="40.200000000000003" customHeight="1">
      <c r="A80" s="319">
        <f t="shared" si="11"/>
        <v>9</v>
      </c>
      <c r="B80" s="328" t="s">
        <v>228</v>
      </c>
      <c r="C80" s="320">
        <v>2</v>
      </c>
      <c r="D80" s="320">
        <v>4</v>
      </c>
      <c r="E80" s="320">
        <v>6</v>
      </c>
      <c r="F80" s="320">
        <v>6</v>
      </c>
      <c r="G80" s="320">
        <v>7</v>
      </c>
      <c r="H80" s="348">
        <f t="shared" si="13"/>
        <v>23.142857142857142</v>
      </c>
      <c r="I80" s="330">
        <v>16000</v>
      </c>
      <c r="J80" s="330">
        <f t="shared" si="9"/>
        <v>370285.71428571426</v>
      </c>
      <c r="K80" s="321"/>
    </row>
    <row r="81" spans="1:11" s="316" customFormat="1" ht="40.200000000000003" customHeight="1">
      <c r="A81" s="319">
        <f t="shared" si="11"/>
        <v>10</v>
      </c>
      <c r="B81" s="328" t="s">
        <v>230</v>
      </c>
      <c r="C81" s="320">
        <v>141</v>
      </c>
      <c r="D81" s="320">
        <v>155</v>
      </c>
      <c r="E81" s="320">
        <v>165</v>
      </c>
      <c r="F81" s="320">
        <v>160</v>
      </c>
      <c r="G81" s="320">
        <v>155</v>
      </c>
      <c r="H81" s="348">
        <f t="shared" si="13"/>
        <v>645.07142857142856</v>
      </c>
      <c r="I81" s="330">
        <v>22000</v>
      </c>
      <c r="J81" s="330">
        <f t="shared" si="9"/>
        <v>14191571.428571429</v>
      </c>
      <c r="K81" s="321"/>
    </row>
    <row r="82" spans="1:11" s="316" customFormat="1" ht="40.200000000000003" customHeight="1">
      <c r="A82" s="319">
        <f t="shared" si="11"/>
        <v>11</v>
      </c>
      <c r="B82" s="328" t="s">
        <v>232</v>
      </c>
      <c r="C82" s="320">
        <v>20</v>
      </c>
      <c r="D82" s="320">
        <v>46</v>
      </c>
      <c r="E82" s="320">
        <v>70</v>
      </c>
      <c r="F82" s="320">
        <v>51</v>
      </c>
      <c r="G82" s="320">
        <v>50</v>
      </c>
      <c r="H82" s="348">
        <f t="shared" si="13"/>
        <v>218.42857142857142</v>
      </c>
      <c r="I82" s="330">
        <v>12000</v>
      </c>
      <c r="J82" s="330">
        <f t="shared" si="9"/>
        <v>2621142.8571428568</v>
      </c>
      <c r="K82" s="321"/>
    </row>
    <row r="83" spans="1:11" s="316" customFormat="1" ht="40.200000000000003" customHeight="1">
      <c r="A83" s="319">
        <f t="shared" si="11"/>
        <v>12</v>
      </c>
      <c r="B83" s="328" t="s">
        <v>198</v>
      </c>
      <c r="C83" s="320">
        <v>29</v>
      </c>
      <c r="D83" s="320">
        <v>45</v>
      </c>
      <c r="E83" s="320">
        <v>65</v>
      </c>
      <c r="F83" s="320">
        <v>54</v>
      </c>
      <c r="G83" s="320">
        <v>47</v>
      </c>
      <c r="H83" s="348">
        <f t="shared" si="13"/>
        <v>213.07142857142858</v>
      </c>
      <c r="I83" s="330">
        <v>8000</v>
      </c>
      <c r="J83" s="330">
        <f t="shared" si="9"/>
        <v>1704571.4285714286</v>
      </c>
      <c r="K83" s="321"/>
    </row>
    <row r="84" spans="1:11" s="316" customFormat="1" ht="40.200000000000003" customHeight="1">
      <c r="A84" s="319">
        <f t="shared" si="11"/>
        <v>13</v>
      </c>
      <c r="B84" s="328" t="s">
        <v>233</v>
      </c>
      <c r="C84" s="320">
        <v>33</v>
      </c>
      <c r="D84" s="320">
        <v>61</v>
      </c>
      <c r="E84" s="320">
        <v>60</v>
      </c>
      <c r="F84" s="320">
        <v>59</v>
      </c>
      <c r="G84" s="320">
        <v>54</v>
      </c>
      <c r="H84" s="348">
        <f t="shared" si="13"/>
        <v>236.35714285714286</v>
      </c>
      <c r="I84" s="330">
        <v>8000</v>
      </c>
      <c r="J84" s="330">
        <f t="shared" si="9"/>
        <v>1890857.142857143</v>
      </c>
      <c r="K84" s="321"/>
    </row>
    <row r="85" spans="1:11" s="316" customFormat="1" ht="40.200000000000003" customHeight="1">
      <c r="A85" s="319">
        <f t="shared" si="11"/>
        <v>14</v>
      </c>
      <c r="B85" s="328" t="s">
        <v>234</v>
      </c>
      <c r="C85" s="320">
        <v>7</v>
      </c>
      <c r="D85" s="320">
        <v>20</v>
      </c>
      <c r="E85" s="320">
        <v>16</v>
      </c>
      <c r="F85" s="320">
        <v>17</v>
      </c>
      <c r="G85" s="320">
        <v>18</v>
      </c>
      <c r="H85" s="348">
        <f t="shared" si="13"/>
        <v>71.5</v>
      </c>
      <c r="I85" s="330">
        <v>6000</v>
      </c>
      <c r="J85" s="330">
        <f t="shared" si="9"/>
        <v>429000</v>
      </c>
      <c r="K85" s="321"/>
    </row>
    <row r="86" spans="1:11" s="316" customFormat="1" ht="40.200000000000003" customHeight="1" thickBot="1">
      <c r="A86" s="341"/>
      <c r="B86" s="342"/>
      <c r="C86" s="343"/>
      <c r="D86" s="343"/>
      <c r="E86" s="343"/>
      <c r="F86" s="343"/>
      <c r="G86" s="343"/>
      <c r="H86" s="353"/>
      <c r="I86" s="343"/>
      <c r="J86" s="344"/>
      <c r="K86" s="345"/>
    </row>
    <row r="87" spans="1:11" s="316" customFormat="1" ht="50.4" customHeight="1">
      <c r="A87" s="324"/>
      <c r="B87" s="329" t="s">
        <v>257</v>
      </c>
      <c r="C87" s="326"/>
      <c r="D87" s="326"/>
      <c r="E87" s="326"/>
      <c r="F87" s="326"/>
      <c r="G87" s="326"/>
      <c r="H87" s="352"/>
      <c r="I87" s="326"/>
      <c r="J87" s="334">
        <f>J6+J47</f>
        <v>54443678.571428567</v>
      </c>
      <c r="K87" s="327"/>
    </row>
    <row r="88" spans="1:11" s="310" customFormat="1">
      <c r="A88" s="7"/>
      <c r="B88" s="8"/>
      <c r="C88" s="9"/>
      <c r="D88" s="9"/>
      <c r="E88" s="9"/>
      <c r="F88" s="9"/>
      <c r="G88" s="9"/>
      <c r="H88" s="355"/>
      <c r="I88" s="9"/>
      <c r="J88" s="10"/>
      <c r="K88" s="9"/>
    </row>
    <row r="89" spans="1:11" s="310" customFormat="1">
      <c r="A89" s="5"/>
      <c r="B89" s="5"/>
      <c r="C89" s="9"/>
      <c r="D89" s="9"/>
      <c r="E89" s="9"/>
      <c r="F89" s="9"/>
      <c r="G89" s="9"/>
      <c r="H89" s="355"/>
      <c r="I89" s="9"/>
      <c r="J89" s="10"/>
      <c r="K89" s="9"/>
    </row>
    <row r="90" spans="1:11" s="310" customFormat="1">
      <c r="A90" s="7"/>
      <c r="B90" s="8"/>
      <c r="C90" s="9"/>
      <c r="D90" s="9"/>
      <c r="E90" s="9"/>
      <c r="F90" s="9"/>
      <c r="G90" s="9"/>
      <c r="H90" s="355"/>
      <c r="I90" s="9"/>
      <c r="J90" s="10"/>
      <c r="K90" s="9"/>
    </row>
    <row r="91" spans="1:11" s="310" customFormat="1">
      <c r="A91" s="7"/>
      <c r="B91" s="8"/>
      <c r="C91" s="9"/>
      <c r="D91" s="9"/>
      <c r="E91" s="9"/>
      <c r="F91" s="9"/>
      <c r="G91" s="9"/>
      <c r="H91" s="355"/>
      <c r="I91" s="9"/>
      <c r="J91" s="10"/>
      <c r="K91" s="9"/>
    </row>
    <row r="92" spans="1:11" s="310" customFormat="1">
      <c r="A92" s="5"/>
      <c r="B92" s="5"/>
      <c r="C92" s="9"/>
      <c r="D92" s="9"/>
      <c r="E92" s="9"/>
      <c r="F92" s="9"/>
      <c r="G92" s="9"/>
      <c r="H92" s="355"/>
      <c r="I92" s="9"/>
      <c r="J92" s="10"/>
      <c r="K92" s="9"/>
    </row>
    <row r="93" spans="1:11" s="310" customFormat="1">
      <c r="A93" s="7"/>
      <c r="B93" s="8"/>
      <c r="C93" s="9"/>
      <c r="D93" s="9"/>
      <c r="E93" s="9"/>
      <c r="F93" s="9"/>
      <c r="G93" s="9"/>
      <c r="H93" s="355"/>
      <c r="I93" s="9"/>
      <c r="J93" s="10"/>
      <c r="K93" s="9"/>
    </row>
    <row r="94" spans="1:11" s="310" customFormat="1">
      <c r="A94" s="5"/>
      <c r="B94" s="5"/>
      <c r="C94" s="9"/>
      <c r="D94" s="9"/>
      <c r="E94" s="9"/>
      <c r="F94" s="9"/>
      <c r="G94" s="9"/>
      <c r="H94" s="355"/>
      <c r="I94" s="9"/>
      <c r="J94" s="10"/>
      <c r="K94" s="9"/>
    </row>
    <row r="95" spans="1:11" s="310" customFormat="1">
      <c r="A95" s="7"/>
      <c r="B95" s="8"/>
      <c r="C95" s="9"/>
      <c r="D95" s="9"/>
      <c r="E95" s="9"/>
      <c r="F95" s="9"/>
      <c r="G95" s="9"/>
      <c r="H95" s="355"/>
      <c r="I95" s="9"/>
      <c r="J95" s="10"/>
      <c r="K95" s="9"/>
    </row>
    <row r="96" spans="1:11" s="310" customFormat="1">
      <c r="A96" s="7"/>
      <c r="B96" s="8"/>
      <c r="C96" s="9"/>
      <c r="D96" s="9"/>
      <c r="E96" s="9"/>
      <c r="F96" s="9"/>
      <c r="G96" s="9"/>
      <c r="H96" s="355"/>
      <c r="I96" s="9"/>
      <c r="J96" s="10"/>
      <c r="K96" s="9"/>
    </row>
    <row r="97" spans="1:11" s="310" customFormat="1">
      <c r="A97" s="5"/>
      <c r="B97" s="5"/>
      <c r="C97" s="9"/>
      <c r="D97" s="9"/>
      <c r="E97" s="9"/>
      <c r="F97" s="9"/>
      <c r="G97" s="9"/>
      <c r="H97" s="355"/>
      <c r="I97" s="9"/>
      <c r="J97" s="10"/>
      <c r="K97" s="9"/>
    </row>
    <row r="98" spans="1:11" s="310" customFormat="1">
      <c r="A98" s="7"/>
      <c r="B98" s="8"/>
      <c r="C98" s="9"/>
      <c r="D98" s="9"/>
      <c r="E98" s="9"/>
      <c r="F98" s="9"/>
      <c r="G98" s="9"/>
      <c r="H98" s="355"/>
      <c r="I98" s="9"/>
      <c r="J98" s="10"/>
      <c r="K98" s="9"/>
    </row>
    <row r="99" spans="1:11" s="310" customFormat="1">
      <c r="A99" s="7"/>
      <c r="B99" s="8"/>
      <c r="C99" s="9"/>
      <c r="D99" s="9"/>
      <c r="E99" s="9"/>
      <c r="F99" s="9"/>
      <c r="G99" s="9"/>
      <c r="H99" s="355"/>
      <c r="I99" s="9"/>
      <c r="J99" s="10"/>
      <c r="K99" s="9"/>
    </row>
    <row r="100" spans="1:11" s="310" customFormat="1">
      <c r="A100" s="7"/>
      <c r="B100" s="8"/>
      <c r="C100" s="9"/>
      <c r="D100" s="9"/>
      <c r="E100" s="9"/>
      <c r="F100" s="9"/>
      <c r="G100" s="9"/>
      <c r="H100" s="355"/>
      <c r="I100" s="9"/>
      <c r="J100" s="10"/>
      <c r="K100" s="9"/>
    </row>
    <row r="101" spans="1:11" s="310" customFormat="1">
      <c r="A101" s="7"/>
      <c r="B101" s="8"/>
      <c r="C101" s="9"/>
      <c r="D101" s="9"/>
      <c r="E101" s="9"/>
      <c r="F101" s="9"/>
      <c r="G101" s="9"/>
      <c r="H101" s="355"/>
      <c r="I101" s="9"/>
      <c r="J101" s="10"/>
      <c r="K101" s="9"/>
    </row>
    <row r="102" spans="1:11" s="310" customFormat="1">
      <c r="A102" s="7"/>
      <c r="B102" s="8"/>
      <c r="C102" s="9"/>
      <c r="D102" s="9"/>
      <c r="E102" s="9"/>
      <c r="F102" s="9"/>
      <c r="G102" s="9"/>
      <c r="H102" s="355"/>
      <c r="I102" s="9"/>
      <c r="J102" s="10"/>
      <c r="K102" s="9"/>
    </row>
    <row r="103" spans="1:11" s="310" customFormat="1">
      <c r="A103" s="7"/>
      <c r="B103" s="8"/>
      <c r="C103" s="9"/>
      <c r="D103" s="9"/>
      <c r="E103" s="9"/>
      <c r="F103" s="9"/>
      <c r="G103" s="9"/>
      <c r="H103" s="355"/>
      <c r="I103" s="9"/>
      <c r="J103" s="10"/>
      <c r="K103" s="9"/>
    </row>
    <row r="104" spans="1:11" s="310" customFormat="1">
      <c r="A104" s="7"/>
      <c r="B104" s="8"/>
      <c r="C104" s="9"/>
      <c r="D104" s="9"/>
      <c r="E104" s="9"/>
      <c r="F104" s="9"/>
      <c r="G104" s="9"/>
      <c r="H104" s="355"/>
      <c r="I104" s="9"/>
      <c r="J104" s="10"/>
      <c r="K104" s="9"/>
    </row>
    <row r="105" spans="1:11" s="310" customFormat="1">
      <c r="A105" s="7"/>
      <c r="B105" s="8"/>
      <c r="C105" s="9"/>
      <c r="D105" s="9"/>
      <c r="E105" s="9"/>
      <c r="F105" s="9"/>
      <c r="G105" s="9"/>
      <c r="H105" s="355"/>
      <c r="I105" s="9"/>
      <c r="J105" s="10"/>
      <c r="K105" s="9"/>
    </row>
    <row r="106" spans="1:11" s="310" customFormat="1">
      <c r="A106" s="7"/>
      <c r="B106" s="8"/>
      <c r="C106" s="9"/>
      <c r="D106" s="9"/>
      <c r="E106" s="9"/>
      <c r="F106" s="9"/>
      <c r="G106" s="9"/>
      <c r="H106" s="355"/>
      <c r="I106" s="9"/>
      <c r="J106" s="10"/>
      <c r="K106" s="9"/>
    </row>
    <row r="107" spans="1:11" s="310" customFormat="1">
      <c r="A107" s="7"/>
      <c r="B107" s="8"/>
      <c r="C107" s="9"/>
      <c r="D107" s="9"/>
      <c r="E107" s="9"/>
      <c r="F107" s="9"/>
      <c r="G107" s="9"/>
      <c r="H107" s="355"/>
      <c r="I107" s="9"/>
      <c r="J107" s="10"/>
      <c r="K107" s="9"/>
    </row>
    <row r="108" spans="1:11" s="310" customFormat="1">
      <c r="A108" s="7"/>
      <c r="B108" s="11"/>
      <c r="C108" s="9"/>
      <c r="D108" s="9"/>
      <c r="E108" s="9"/>
      <c r="F108" s="9"/>
      <c r="G108" s="9"/>
      <c r="H108" s="355"/>
      <c r="I108" s="9"/>
      <c r="J108" s="10"/>
      <c r="K108" s="9"/>
    </row>
    <row r="109" spans="1:11" s="310" customFormat="1">
      <c r="A109" s="7"/>
      <c r="B109" s="11"/>
      <c r="C109" s="9"/>
      <c r="D109" s="9"/>
      <c r="E109" s="9"/>
      <c r="F109" s="9"/>
      <c r="G109" s="9"/>
      <c r="H109" s="355"/>
      <c r="I109" s="9"/>
      <c r="J109" s="10"/>
      <c r="K109" s="9"/>
    </row>
    <row r="110" spans="1:11" s="310" customFormat="1">
      <c r="A110" s="7"/>
      <c r="B110" s="11"/>
      <c r="C110" s="9"/>
      <c r="D110" s="9"/>
      <c r="E110" s="9"/>
      <c r="F110" s="9"/>
      <c r="G110" s="9"/>
      <c r="H110" s="355"/>
      <c r="I110" s="9"/>
      <c r="J110" s="10"/>
      <c r="K110" s="9"/>
    </row>
    <row r="111" spans="1:11" s="310" customFormat="1">
      <c r="A111" s="7"/>
      <c r="B111" s="11"/>
      <c r="C111" s="9"/>
      <c r="D111" s="9"/>
      <c r="E111" s="9"/>
      <c r="F111" s="9"/>
      <c r="G111" s="9"/>
      <c r="H111" s="355"/>
      <c r="I111" s="9"/>
      <c r="J111" s="10"/>
      <c r="K111" s="9"/>
    </row>
    <row r="112" spans="1:11" s="310" customFormat="1">
      <c r="A112" s="7"/>
      <c r="B112" s="11"/>
      <c r="C112" s="9"/>
      <c r="D112" s="9"/>
      <c r="E112" s="9"/>
      <c r="F112" s="9"/>
      <c r="G112" s="9"/>
      <c r="H112" s="355"/>
      <c r="I112" s="9"/>
      <c r="J112" s="10"/>
      <c r="K112" s="9"/>
    </row>
    <row r="113" spans="1:11" s="310" customFormat="1">
      <c r="A113" s="7"/>
      <c r="B113" s="11"/>
      <c r="C113" s="9"/>
      <c r="D113" s="9"/>
      <c r="E113" s="9"/>
      <c r="F113" s="9"/>
      <c r="G113" s="9"/>
      <c r="H113" s="355"/>
      <c r="I113" s="9"/>
      <c r="J113" s="10"/>
      <c r="K113" s="9"/>
    </row>
    <row r="114" spans="1:11" s="310" customFormat="1">
      <c r="A114" s="7"/>
      <c r="B114" s="12"/>
      <c r="C114" s="9"/>
      <c r="D114" s="9"/>
      <c r="E114" s="9"/>
      <c r="F114" s="9"/>
      <c r="G114" s="9"/>
      <c r="H114" s="355"/>
      <c r="I114" s="9"/>
      <c r="J114" s="10"/>
      <c r="K114" s="9"/>
    </row>
    <row r="115" spans="1:11" s="310" customFormat="1">
      <c r="A115" s="7"/>
      <c r="B115" s="11"/>
      <c r="C115" s="9"/>
      <c r="D115" s="9"/>
      <c r="E115" s="9"/>
      <c r="F115" s="9"/>
      <c r="G115" s="9"/>
      <c r="H115" s="355"/>
      <c r="I115" s="9"/>
      <c r="J115" s="10"/>
      <c r="K115" s="9"/>
    </row>
    <row r="116" spans="1:11" s="310" customFormat="1">
      <c r="A116" s="7"/>
      <c r="B116" s="11"/>
      <c r="C116" s="9"/>
      <c r="D116" s="9"/>
      <c r="E116" s="9"/>
      <c r="F116" s="9"/>
      <c r="G116" s="9"/>
      <c r="H116" s="355"/>
      <c r="I116" s="9"/>
      <c r="J116" s="10"/>
      <c r="K116" s="9"/>
    </row>
    <row r="117" spans="1:11" s="310" customFormat="1">
      <c r="A117" s="13"/>
      <c r="B117" s="13"/>
      <c r="C117" s="13"/>
      <c r="D117" s="13"/>
      <c r="E117" s="13"/>
      <c r="F117" s="13"/>
      <c r="G117" s="13"/>
      <c r="H117" s="356"/>
      <c r="I117" s="13"/>
      <c r="J117" s="14"/>
      <c r="K117" s="13"/>
    </row>
    <row r="118" spans="1:11" s="310" customFormat="1">
      <c r="A118" s="7"/>
      <c r="B118" s="11"/>
      <c r="C118" s="9"/>
      <c r="D118" s="9"/>
      <c r="E118" s="9"/>
      <c r="F118" s="9"/>
      <c r="G118" s="9"/>
      <c r="H118" s="355"/>
      <c r="I118" s="9"/>
      <c r="J118" s="10"/>
      <c r="K118" s="9"/>
    </row>
    <row r="119" spans="1:11" s="310" customFormat="1">
      <c r="A119" s="7"/>
      <c r="B119" s="11"/>
      <c r="C119" s="9"/>
      <c r="D119" s="9"/>
      <c r="E119" s="9"/>
      <c r="F119" s="9"/>
      <c r="G119" s="9"/>
      <c r="H119" s="355"/>
      <c r="I119" s="9"/>
      <c r="J119" s="10"/>
      <c r="K119" s="9"/>
    </row>
    <row r="120" spans="1:11" s="310" customFormat="1">
      <c r="A120" s="7"/>
      <c r="B120" s="11"/>
      <c r="C120" s="9"/>
      <c r="D120" s="9"/>
      <c r="E120" s="9"/>
      <c r="F120" s="9"/>
      <c r="G120" s="9"/>
      <c r="H120" s="355"/>
      <c r="I120" s="9"/>
      <c r="J120" s="10"/>
      <c r="K120" s="9"/>
    </row>
    <row r="121" spans="1:11" s="310" customFormat="1">
      <c r="A121" s="7"/>
      <c r="B121" s="11"/>
      <c r="C121" s="9"/>
      <c r="D121" s="9"/>
      <c r="E121" s="9"/>
      <c r="F121" s="9"/>
      <c r="G121" s="9"/>
      <c r="H121" s="355"/>
      <c r="I121" s="9"/>
      <c r="J121" s="10"/>
      <c r="K121" s="9"/>
    </row>
    <row r="122" spans="1:11" s="310" customFormat="1">
      <c r="A122" s="7"/>
      <c r="B122" s="11"/>
      <c r="C122" s="9"/>
      <c r="D122" s="9"/>
      <c r="E122" s="9"/>
      <c r="F122" s="9"/>
      <c r="G122" s="9"/>
      <c r="H122" s="355"/>
      <c r="I122" s="9"/>
      <c r="J122" s="10"/>
      <c r="K122" s="9"/>
    </row>
    <row r="123" spans="1:11" s="310" customFormat="1">
      <c r="A123" s="7"/>
      <c r="B123" s="11"/>
      <c r="C123" s="9"/>
      <c r="D123" s="9"/>
      <c r="E123" s="9"/>
      <c r="F123" s="9"/>
      <c r="G123" s="9"/>
      <c r="H123" s="355"/>
      <c r="I123" s="9"/>
      <c r="J123" s="10"/>
      <c r="K123" s="9"/>
    </row>
    <row r="124" spans="1:11" s="310" customFormat="1">
      <c r="A124" s="7"/>
      <c r="B124" s="11"/>
      <c r="C124" s="9"/>
      <c r="D124" s="9"/>
      <c r="E124" s="9"/>
      <c r="F124" s="9"/>
      <c r="G124" s="9"/>
      <c r="H124" s="355"/>
      <c r="I124" s="9"/>
      <c r="J124" s="10"/>
      <c r="K124" s="9"/>
    </row>
    <row r="125" spans="1:11" s="310" customFormat="1">
      <c r="A125" s="7"/>
      <c r="B125" s="11"/>
      <c r="C125" s="9"/>
      <c r="D125" s="9"/>
      <c r="E125" s="9"/>
      <c r="F125" s="9"/>
      <c r="G125" s="9"/>
      <c r="H125" s="355"/>
      <c r="I125" s="9"/>
      <c r="J125" s="10"/>
      <c r="K125" s="9"/>
    </row>
    <row r="126" spans="1:11" s="310" customFormat="1">
      <c r="A126" s="7"/>
      <c r="B126" s="11"/>
      <c r="C126" s="9"/>
      <c r="D126" s="9"/>
      <c r="E126" s="9"/>
      <c r="F126" s="9"/>
      <c r="G126" s="9"/>
      <c r="H126" s="355"/>
      <c r="I126" s="9"/>
      <c r="J126" s="10"/>
      <c r="K126" s="9"/>
    </row>
    <row r="127" spans="1:11" s="310" customFormat="1">
      <c r="A127" s="7"/>
      <c r="B127" s="11"/>
      <c r="C127" s="9"/>
      <c r="D127" s="9"/>
      <c r="E127" s="9"/>
      <c r="F127" s="9"/>
      <c r="G127" s="9"/>
      <c r="H127" s="355"/>
      <c r="I127" s="9"/>
      <c r="J127" s="10"/>
      <c r="K127" s="9"/>
    </row>
    <row r="128" spans="1:11" s="310" customFormat="1">
      <c r="A128" s="7"/>
      <c r="B128" s="11"/>
      <c r="C128" s="9"/>
      <c r="D128" s="9"/>
      <c r="E128" s="9"/>
      <c r="F128" s="9"/>
      <c r="G128" s="9"/>
      <c r="H128" s="355"/>
      <c r="I128" s="9"/>
      <c r="J128" s="10"/>
      <c r="K128" s="9"/>
    </row>
    <row r="129" spans="1:11" s="310" customFormat="1">
      <c r="A129" s="7"/>
      <c r="B129" s="11"/>
      <c r="C129" s="9"/>
      <c r="D129" s="9"/>
      <c r="E129" s="9"/>
      <c r="F129" s="9"/>
      <c r="G129" s="9"/>
      <c r="H129" s="355"/>
      <c r="I129" s="9"/>
      <c r="J129" s="10"/>
      <c r="K129" s="9"/>
    </row>
    <row r="130" spans="1:11" s="310" customFormat="1">
      <c r="A130" s="12"/>
      <c r="B130" s="11"/>
      <c r="C130" s="9"/>
      <c r="D130" s="9"/>
      <c r="E130" s="9"/>
      <c r="F130" s="9"/>
      <c r="G130" s="9"/>
      <c r="H130" s="355"/>
      <c r="I130" s="9"/>
      <c r="J130" s="10"/>
      <c r="K130" s="9"/>
    </row>
    <row r="131" spans="1:11" s="310" customFormat="1">
      <c r="A131" s="7"/>
      <c r="B131" s="11"/>
      <c r="C131" s="9"/>
      <c r="D131" s="9"/>
      <c r="E131" s="9"/>
      <c r="F131" s="9"/>
      <c r="G131" s="9"/>
      <c r="H131" s="355"/>
      <c r="I131" s="9"/>
      <c r="J131" s="10"/>
      <c r="K131" s="9"/>
    </row>
    <row r="132" spans="1:11" s="310" customFormat="1">
      <c r="A132" s="7"/>
      <c r="B132" s="11"/>
      <c r="C132" s="9"/>
      <c r="D132" s="9"/>
      <c r="E132" s="9"/>
      <c r="F132" s="9"/>
      <c r="G132" s="9"/>
      <c r="H132" s="355"/>
      <c r="I132" s="9"/>
      <c r="J132" s="10"/>
      <c r="K132" s="9"/>
    </row>
    <row r="133" spans="1:11" s="310" customFormat="1">
      <c r="A133" s="7"/>
      <c r="B133" s="11"/>
      <c r="C133" s="9"/>
      <c r="D133" s="9"/>
      <c r="E133" s="9"/>
      <c r="F133" s="9"/>
      <c r="G133" s="9"/>
      <c r="H133" s="355"/>
      <c r="I133" s="9"/>
      <c r="J133" s="10"/>
      <c r="K133" s="9"/>
    </row>
    <row r="134" spans="1:11" s="310" customFormat="1">
      <c r="A134" s="7"/>
      <c r="B134" s="11"/>
      <c r="C134" s="9"/>
      <c r="D134" s="9"/>
      <c r="E134" s="9"/>
      <c r="F134" s="9"/>
      <c r="G134" s="9"/>
      <c r="H134" s="355"/>
      <c r="I134" s="9"/>
      <c r="J134" s="10"/>
      <c r="K134" s="9"/>
    </row>
    <row r="135" spans="1:11" s="310" customFormat="1">
      <c r="A135" s="7"/>
      <c r="B135" s="11"/>
      <c r="C135" s="9"/>
      <c r="D135" s="9"/>
      <c r="E135" s="9"/>
      <c r="F135" s="9"/>
      <c r="G135" s="9"/>
      <c r="H135" s="355"/>
      <c r="I135" s="9"/>
      <c r="J135" s="10"/>
      <c r="K135" s="9"/>
    </row>
    <row r="136" spans="1:11" s="310" customFormat="1">
      <c r="A136" s="7"/>
      <c r="B136" s="11"/>
      <c r="C136" s="9"/>
      <c r="D136" s="9"/>
      <c r="E136" s="9"/>
      <c r="F136" s="9"/>
      <c r="G136" s="9"/>
      <c r="H136" s="355"/>
      <c r="I136" s="9"/>
      <c r="J136" s="10"/>
      <c r="K136" s="9"/>
    </row>
    <row r="137" spans="1:11" s="310" customFormat="1">
      <c r="A137" s="7"/>
      <c r="B137" s="11"/>
      <c r="C137" s="9"/>
      <c r="D137" s="9"/>
      <c r="E137" s="9"/>
      <c r="F137" s="9"/>
      <c r="G137" s="9"/>
      <c r="H137" s="355"/>
      <c r="I137" s="9"/>
      <c r="J137" s="10"/>
      <c r="K137" s="9"/>
    </row>
    <row r="138" spans="1:11" s="310" customFormat="1">
      <c r="A138" s="7"/>
      <c r="B138" s="11"/>
      <c r="C138" s="9"/>
      <c r="D138" s="9"/>
      <c r="E138" s="9"/>
      <c r="F138" s="9"/>
      <c r="G138" s="9"/>
      <c r="H138" s="355"/>
      <c r="I138" s="9"/>
      <c r="J138" s="10"/>
      <c r="K138" s="9"/>
    </row>
    <row r="139" spans="1:11" s="310" customFormat="1">
      <c r="A139" s="7"/>
      <c r="B139" s="11"/>
      <c r="C139" s="9"/>
      <c r="D139" s="9"/>
      <c r="E139" s="9"/>
      <c r="F139" s="9"/>
      <c r="G139" s="9"/>
      <c r="H139" s="355"/>
      <c r="I139" s="9"/>
      <c r="J139" s="10"/>
      <c r="K139" s="9"/>
    </row>
    <row r="140" spans="1:11" s="310" customFormat="1">
      <c r="A140" s="7"/>
      <c r="B140" s="11"/>
      <c r="C140" s="9"/>
      <c r="D140" s="9"/>
      <c r="E140" s="9"/>
      <c r="F140" s="9"/>
      <c r="G140" s="9"/>
      <c r="H140" s="355"/>
      <c r="I140" s="9"/>
      <c r="J140" s="10"/>
      <c r="K140" s="9"/>
    </row>
    <row r="141" spans="1:11" s="310" customFormat="1">
      <c r="A141" s="7"/>
      <c r="B141" s="11"/>
      <c r="C141" s="9"/>
      <c r="D141" s="9"/>
      <c r="E141" s="9"/>
      <c r="F141" s="9"/>
      <c r="G141" s="9"/>
      <c r="H141" s="355"/>
      <c r="I141" s="9"/>
      <c r="J141" s="10"/>
      <c r="K141" s="9"/>
    </row>
    <row r="142" spans="1:11" s="310" customFormat="1">
      <c r="A142" s="7"/>
      <c r="B142" s="11"/>
      <c r="C142" s="9"/>
      <c r="D142" s="9"/>
      <c r="E142" s="9"/>
      <c r="F142" s="9"/>
      <c r="G142" s="9"/>
      <c r="H142" s="355"/>
      <c r="I142" s="9"/>
      <c r="J142" s="10"/>
      <c r="K142" s="9"/>
    </row>
    <row r="143" spans="1:11" s="310" customFormat="1">
      <c r="A143" s="7"/>
      <c r="B143" s="11"/>
      <c r="C143" s="9"/>
      <c r="D143" s="9"/>
      <c r="E143" s="9"/>
      <c r="F143" s="9"/>
      <c r="G143" s="9"/>
      <c r="H143" s="355"/>
      <c r="I143" s="9"/>
      <c r="J143" s="10"/>
      <c r="K143" s="9"/>
    </row>
    <row r="144" spans="1:11" s="310" customFormat="1">
      <c r="A144" s="7"/>
      <c r="B144" s="11"/>
      <c r="C144" s="9"/>
      <c r="D144" s="9"/>
      <c r="E144" s="9"/>
      <c r="F144" s="9"/>
      <c r="G144" s="9"/>
      <c r="H144" s="355"/>
      <c r="I144" s="9"/>
      <c r="J144" s="10"/>
      <c r="K144" s="9"/>
    </row>
    <row r="145" spans="1:11" s="310" customFormat="1">
      <c r="A145" s="7"/>
      <c r="B145" s="11"/>
      <c r="C145" s="9"/>
      <c r="D145" s="9"/>
      <c r="E145" s="9"/>
      <c r="F145" s="9"/>
      <c r="G145" s="9"/>
      <c r="H145" s="355"/>
      <c r="I145" s="9"/>
      <c r="J145" s="10"/>
      <c r="K145" s="9"/>
    </row>
    <row r="146" spans="1:11" s="310" customFormat="1">
      <c r="A146" s="7"/>
      <c r="B146" s="11"/>
      <c r="C146" s="9"/>
      <c r="D146" s="9"/>
      <c r="E146" s="9"/>
      <c r="F146" s="9"/>
      <c r="G146" s="9"/>
      <c r="H146" s="355"/>
      <c r="I146" s="9"/>
      <c r="J146" s="10"/>
      <c r="K146" s="9"/>
    </row>
    <row r="147" spans="1:11" s="310" customFormat="1">
      <c r="A147" s="7"/>
      <c r="B147" s="11"/>
      <c r="C147" s="9"/>
      <c r="D147" s="9"/>
      <c r="E147" s="9"/>
      <c r="F147" s="9"/>
      <c r="G147" s="9"/>
      <c r="H147" s="355"/>
      <c r="I147" s="9"/>
      <c r="J147" s="10"/>
      <c r="K147" s="9"/>
    </row>
    <row r="148" spans="1:11" s="310" customFormat="1">
      <c r="A148" s="7"/>
      <c r="B148" s="11"/>
      <c r="C148" s="9"/>
      <c r="D148" s="9"/>
      <c r="E148" s="9"/>
      <c r="F148" s="9"/>
      <c r="G148" s="9"/>
      <c r="H148" s="355"/>
      <c r="I148" s="9"/>
      <c r="J148" s="10"/>
      <c r="K148" s="9"/>
    </row>
    <row r="149" spans="1:11" s="310" customFormat="1">
      <c r="A149" s="7"/>
      <c r="B149" s="11"/>
      <c r="C149" s="9"/>
      <c r="D149" s="9"/>
      <c r="E149" s="9"/>
      <c r="F149" s="9"/>
      <c r="G149" s="9"/>
      <c r="H149" s="355"/>
      <c r="I149" s="9"/>
      <c r="J149" s="10"/>
      <c r="K149" s="9"/>
    </row>
    <row r="150" spans="1:11" s="310" customFormat="1">
      <c r="A150" s="7"/>
      <c r="B150" s="11"/>
      <c r="C150" s="9"/>
      <c r="D150" s="9"/>
      <c r="E150" s="9"/>
      <c r="F150" s="9"/>
      <c r="G150" s="9"/>
      <c r="H150" s="355"/>
      <c r="I150" s="9"/>
      <c r="J150" s="10"/>
      <c r="K150" s="9"/>
    </row>
    <row r="151" spans="1:11" s="310" customFormat="1">
      <c r="A151" s="7"/>
      <c r="B151" s="11"/>
      <c r="C151" s="9"/>
      <c r="D151" s="9"/>
      <c r="E151" s="9"/>
      <c r="F151" s="9"/>
      <c r="G151" s="9"/>
      <c r="H151" s="355"/>
      <c r="I151" s="9"/>
      <c r="J151" s="10"/>
      <c r="K151" s="9"/>
    </row>
    <row r="152" spans="1:11" s="310" customFormat="1">
      <c r="H152" s="357"/>
      <c r="J152" s="335"/>
    </row>
    <row r="153" spans="1:11" s="310" customFormat="1">
      <c r="A153" s="7"/>
      <c r="B153" s="11"/>
      <c r="C153" s="9"/>
      <c r="D153" s="9"/>
      <c r="E153" s="9"/>
      <c r="F153" s="9"/>
      <c r="G153" s="9"/>
      <c r="H153" s="355"/>
      <c r="I153" s="9"/>
      <c r="J153" s="10"/>
      <c r="K153" s="9"/>
    </row>
    <row r="154" spans="1:11" s="310" customFormat="1">
      <c r="A154" s="7"/>
      <c r="B154" s="11"/>
      <c r="C154" s="9"/>
      <c r="D154" s="9"/>
      <c r="E154" s="9"/>
      <c r="F154" s="9"/>
      <c r="G154" s="9"/>
      <c r="H154" s="355"/>
      <c r="I154" s="9"/>
      <c r="J154" s="10"/>
      <c r="K154" s="9"/>
    </row>
    <row r="155" spans="1:11" s="310" customFormat="1">
      <c r="A155" s="7"/>
      <c r="B155" s="11"/>
      <c r="C155" s="9"/>
      <c r="D155" s="9"/>
      <c r="E155" s="9"/>
      <c r="F155" s="9"/>
      <c r="G155" s="9"/>
      <c r="H155" s="355"/>
      <c r="I155" s="9"/>
      <c r="J155" s="10"/>
      <c r="K155" s="9"/>
    </row>
    <row r="156" spans="1:11" s="310" customFormat="1">
      <c r="A156" s="7"/>
      <c r="B156" s="11"/>
      <c r="C156" s="9"/>
      <c r="D156" s="9"/>
      <c r="E156" s="9"/>
      <c r="F156" s="9"/>
      <c r="G156" s="9"/>
      <c r="H156" s="355"/>
      <c r="I156" s="9"/>
      <c r="J156" s="10"/>
      <c r="K156" s="9"/>
    </row>
    <row r="157" spans="1:11" s="310" customFormat="1">
      <c r="A157" s="7"/>
      <c r="B157" s="11"/>
      <c r="C157" s="9"/>
      <c r="D157" s="9"/>
      <c r="E157" s="9"/>
      <c r="F157" s="9"/>
      <c r="G157" s="9"/>
      <c r="H157" s="355"/>
      <c r="I157" s="9"/>
      <c r="J157" s="10"/>
      <c r="K157" s="9"/>
    </row>
    <row r="158" spans="1:11" s="310" customFormat="1">
      <c r="A158" s="7"/>
      <c r="B158" s="11"/>
      <c r="C158" s="9"/>
      <c r="D158" s="9"/>
      <c r="E158" s="9"/>
      <c r="F158" s="9"/>
      <c r="G158" s="9"/>
      <c r="H158" s="355"/>
      <c r="I158" s="9"/>
      <c r="J158" s="10"/>
      <c r="K158" s="9"/>
    </row>
    <row r="159" spans="1:11" s="310" customFormat="1">
      <c r="A159" s="7"/>
      <c r="B159" s="11"/>
      <c r="C159" s="9"/>
      <c r="D159" s="9"/>
      <c r="E159" s="9"/>
      <c r="F159" s="9"/>
      <c r="G159" s="9"/>
      <c r="H159" s="355"/>
      <c r="I159" s="9"/>
      <c r="J159" s="10"/>
      <c r="K159" s="9"/>
    </row>
    <row r="160" spans="1:11" s="310" customFormat="1">
      <c r="A160" s="7"/>
      <c r="B160" s="11"/>
      <c r="C160" s="9"/>
      <c r="D160" s="9"/>
      <c r="E160" s="9"/>
      <c r="F160" s="9"/>
      <c r="G160" s="9"/>
      <c r="H160" s="355"/>
      <c r="I160" s="9"/>
      <c r="J160" s="10"/>
      <c r="K160" s="9"/>
    </row>
    <row r="161" spans="1:11" s="310" customFormat="1">
      <c r="A161" s="7"/>
      <c r="B161" s="11"/>
      <c r="C161" s="9"/>
      <c r="D161" s="9"/>
      <c r="E161" s="9"/>
      <c r="F161" s="9"/>
      <c r="G161" s="9"/>
      <c r="H161" s="355"/>
      <c r="I161" s="9"/>
      <c r="J161" s="10"/>
      <c r="K161" s="9"/>
    </row>
    <row r="162" spans="1:11" s="310" customFormat="1">
      <c r="A162" s="7"/>
      <c r="B162" s="11"/>
      <c r="C162" s="9"/>
      <c r="D162" s="9"/>
      <c r="E162" s="9"/>
      <c r="F162" s="9"/>
      <c r="G162" s="9"/>
      <c r="H162" s="355"/>
      <c r="I162" s="9"/>
      <c r="J162" s="10"/>
      <c r="K162" s="9"/>
    </row>
    <row r="163" spans="1:11" s="310" customFormat="1">
      <c r="A163" s="7"/>
      <c r="B163" s="11"/>
      <c r="C163" s="9"/>
      <c r="D163" s="9"/>
      <c r="E163" s="9"/>
      <c r="F163" s="9"/>
      <c r="G163" s="9"/>
      <c r="H163" s="355"/>
      <c r="I163" s="9"/>
      <c r="J163" s="10"/>
      <c r="K163" s="9"/>
    </row>
    <row r="164" spans="1:11" s="310" customFormat="1">
      <c r="A164" s="7"/>
      <c r="B164" s="11"/>
      <c r="C164" s="9"/>
      <c r="D164" s="9"/>
      <c r="E164" s="9"/>
      <c r="F164" s="9"/>
      <c r="G164" s="9"/>
      <c r="H164" s="355"/>
      <c r="I164" s="9"/>
      <c r="J164" s="10"/>
      <c r="K164" s="9"/>
    </row>
    <row r="165" spans="1:11" s="310" customFormat="1">
      <c r="A165" s="7"/>
      <c r="B165" s="11"/>
      <c r="C165" s="9"/>
      <c r="D165" s="9"/>
      <c r="E165" s="9"/>
      <c r="F165" s="9"/>
      <c r="G165" s="9"/>
      <c r="H165" s="355"/>
      <c r="I165" s="9"/>
      <c r="J165" s="10"/>
      <c r="K165" s="9"/>
    </row>
    <row r="166" spans="1:11" s="310" customFormat="1">
      <c r="A166" s="7"/>
      <c r="B166" s="11"/>
      <c r="C166" s="9"/>
      <c r="D166" s="9"/>
      <c r="E166" s="9"/>
      <c r="F166" s="9"/>
      <c r="G166" s="9"/>
      <c r="H166" s="355"/>
      <c r="I166" s="9"/>
      <c r="J166" s="10"/>
      <c r="K166" s="9"/>
    </row>
    <row r="167" spans="1:11" s="310" customFormat="1">
      <c r="H167" s="357"/>
      <c r="J167" s="335"/>
    </row>
    <row r="168" spans="1:11" s="310" customFormat="1">
      <c r="A168" s="7"/>
      <c r="B168" s="11"/>
      <c r="C168" s="9"/>
      <c r="D168" s="9"/>
      <c r="E168" s="9"/>
      <c r="F168" s="9"/>
      <c r="G168" s="9"/>
      <c r="H168" s="355"/>
      <c r="I168" s="9"/>
      <c r="J168" s="10"/>
      <c r="K168" s="9"/>
    </row>
    <row r="169" spans="1:11" s="310" customFormat="1">
      <c r="A169" s="7"/>
      <c r="B169" s="11"/>
      <c r="C169" s="9"/>
      <c r="D169" s="9"/>
      <c r="E169" s="9"/>
      <c r="F169" s="9"/>
      <c r="G169" s="9"/>
      <c r="H169" s="355"/>
      <c r="I169" s="9"/>
      <c r="J169" s="10"/>
      <c r="K169" s="9"/>
    </row>
    <row r="170" spans="1:11" s="310" customFormat="1">
      <c r="A170" s="7"/>
      <c r="B170" s="11"/>
      <c r="C170" s="9"/>
      <c r="D170" s="9"/>
      <c r="E170" s="9"/>
      <c r="F170" s="9"/>
      <c r="G170" s="9"/>
      <c r="H170" s="355"/>
      <c r="I170" s="9"/>
      <c r="J170" s="10"/>
      <c r="K170" s="9"/>
    </row>
    <row r="171" spans="1:11" s="310" customFormat="1">
      <c r="A171" s="7"/>
      <c r="B171" s="11"/>
      <c r="C171" s="9"/>
      <c r="D171" s="9"/>
      <c r="E171" s="9"/>
      <c r="F171" s="9"/>
      <c r="G171" s="9"/>
      <c r="H171" s="355"/>
      <c r="I171" s="9"/>
      <c r="J171" s="10"/>
      <c r="K171" s="9"/>
    </row>
    <row r="172" spans="1:11" s="310" customFormat="1">
      <c r="A172" s="7"/>
      <c r="B172" s="11"/>
      <c r="C172" s="9"/>
      <c r="D172" s="9"/>
      <c r="E172" s="9"/>
      <c r="F172" s="9"/>
      <c r="G172" s="9"/>
      <c r="H172" s="355"/>
      <c r="I172" s="9"/>
      <c r="J172" s="10"/>
      <c r="K172" s="9"/>
    </row>
    <row r="173" spans="1:11" s="310" customFormat="1">
      <c r="A173" s="7"/>
      <c r="B173" s="11"/>
      <c r="C173" s="9"/>
      <c r="D173" s="9"/>
      <c r="E173" s="9"/>
      <c r="F173" s="9"/>
      <c r="G173" s="9"/>
      <c r="H173" s="355"/>
      <c r="I173" s="9"/>
      <c r="J173" s="10"/>
      <c r="K173" s="9"/>
    </row>
    <row r="174" spans="1:11" s="310" customFormat="1">
      <c r="A174" s="7"/>
      <c r="B174" s="11"/>
      <c r="C174" s="9"/>
      <c r="D174" s="9"/>
      <c r="E174" s="9"/>
      <c r="F174" s="9"/>
      <c r="G174" s="9"/>
      <c r="H174" s="355"/>
      <c r="I174" s="9"/>
      <c r="J174" s="10"/>
      <c r="K174" s="9"/>
    </row>
    <row r="175" spans="1:11" s="310" customFormat="1">
      <c r="A175" s="7"/>
      <c r="B175" s="11"/>
      <c r="C175" s="9"/>
      <c r="D175" s="9"/>
      <c r="E175" s="9"/>
      <c r="F175" s="9"/>
      <c r="G175" s="9"/>
      <c r="H175" s="355"/>
      <c r="I175" s="9"/>
      <c r="J175" s="10"/>
      <c r="K175" s="9"/>
    </row>
    <row r="176" spans="1:11" s="310" customFormat="1">
      <c r="A176" s="7"/>
      <c r="B176" s="11"/>
      <c r="C176" s="9"/>
      <c r="D176" s="9"/>
      <c r="E176" s="9"/>
      <c r="F176" s="9"/>
      <c r="G176" s="9"/>
      <c r="H176" s="355"/>
      <c r="I176" s="9"/>
      <c r="J176" s="10"/>
      <c r="K176" s="9"/>
    </row>
    <row r="177" spans="1:11" s="310" customFormat="1">
      <c r="H177" s="357"/>
      <c r="J177" s="335"/>
    </row>
    <row r="178" spans="1:11" s="310" customFormat="1">
      <c r="A178" s="7"/>
      <c r="B178" s="11"/>
      <c r="C178" s="9"/>
      <c r="D178" s="9"/>
      <c r="E178" s="9"/>
      <c r="F178" s="9"/>
      <c r="G178" s="9"/>
      <c r="H178" s="355"/>
      <c r="I178" s="9"/>
      <c r="J178" s="10"/>
      <c r="K178" s="9"/>
    </row>
    <row r="179" spans="1:11" s="310" customFormat="1">
      <c r="A179" s="7"/>
      <c r="B179" s="11"/>
      <c r="C179" s="9"/>
      <c r="D179" s="9"/>
      <c r="E179" s="9"/>
      <c r="F179" s="9"/>
      <c r="G179" s="9"/>
      <c r="H179" s="355"/>
      <c r="I179" s="9"/>
      <c r="J179" s="10"/>
      <c r="K179" s="9"/>
    </row>
    <row r="180" spans="1:11" s="310" customFormat="1">
      <c r="A180" s="7"/>
      <c r="B180" s="11"/>
      <c r="C180" s="9"/>
      <c r="D180" s="9"/>
      <c r="E180" s="9"/>
      <c r="F180" s="9"/>
      <c r="G180" s="9"/>
      <c r="H180" s="355"/>
      <c r="I180" s="9"/>
      <c r="J180" s="10"/>
      <c r="K180" s="9"/>
    </row>
    <row r="181" spans="1:11" s="310" customFormat="1">
      <c r="A181" s="7"/>
      <c r="B181" s="11"/>
      <c r="C181" s="9"/>
      <c r="D181" s="9"/>
      <c r="E181" s="9"/>
      <c r="F181" s="9"/>
      <c r="G181" s="9"/>
      <c r="H181" s="355"/>
      <c r="I181" s="9"/>
      <c r="J181" s="10"/>
      <c r="K181" s="9"/>
    </row>
    <row r="182" spans="1:11" s="310" customFormat="1">
      <c r="A182" s="7"/>
      <c r="B182" s="11"/>
      <c r="C182" s="9"/>
      <c r="D182" s="9"/>
      <c r="E182" s="9"/>
      <c r="F182" s="9"/>
      <c r="G182" s="9"/>
      <c r="H182" s="355"/>
      <c r="I182" s="9"/>
      <c r="J182" s="10"/>
      <c r="K182" s="9"/>
    </row>
    <row r="183" spans="1:11" s="310" customFormat="1">
      <c r="A183" s="7"/>
      <c r="B183" s="11"/>
      <c r="C183" s="9"/>
      <c r="D183" s="9"/>
      <c r="E183" s="9"/>
      <c r="F183" s="9"/>
      <c r="G183" s="9"/>
      <c r="H183" s="355"/>
      <c r="I183" s="9"/>
      <c r="J183" s="10"/>
      <c r="K183" s="9"/>
    </row>
    <row r="184" spans="1:11" s="310" customFormat="1">
      <c r="A184" s="7"/>
      <c r="B184" s="11"/>
      <c r="C184" s="9"/>
      <c r="D184" s="9"/>
      <c r="E184" s="9"/>
      <c r="F184" s="9"/>
      <c r="G184" s="9"/>
      <c r="H184" s="355"/>
      <c r="I184" s="9"/>
      <c r="J184" s="10"/>
      <c r="K184" s="9"/>
    </row>
    <row r="185" spans="1:11" s="310" customFormat="1">
      <c r="A185" s="7"/>
      <c r="B185" s="11"/>
      <c r="C185" s="9"/>
      <c r="D185" s="9"/>
      <c r="E185" s="9"/>
      <c r="F185" s="9"/>
      <c r="G185" s="9"/>
      <c r="H185" s="355"/>
      <c r="I185" s="9"/>
      <c r="J185" s="10"/>
      <c r="K185" s="9"/>
    </row>
    <row r="186" spans="1:11" s="310" customFormat="1">
      <c r="A186" s="7"/>
      <c r="B186" s="11"/>
      <c r="C186" s="9"/>
      <c r="D186" s="9"/>
      <c r="E186" s="9"/>
      <c r="F186" s="9"/>
      <c r="G186" s="9"/>
      <c r="H186" s="355"/>
      <c r="I186" s="9"/>
      <c r="J186" s="10"/>
      <c r="K186" s="9"/>
    </row>
    <row r="187" spans="1:11" s="310" customFormat="1">
      <c r="A187" s="7"/>
      <c r="B187" s="11"/>
      <c r="C187" s="9"/>
      <c r="D187" s="9"/>
      <c r="E187" s="9"/>
      <c r="F187" s="9"/>
      <c r="G187" s="9"/>
      <c r="H187" s="355"/>
      <c r="I187" s="9"/>
      <c r="J187" s="10"/>
      <c r="K187" s="9"/>
    </row>
    <row r="188" spans="1:11" s="310" customFormat="1">
      <c r="A188" s="7"/>
      <c r="B188" s="11"/>
      <c r="C188" s="9"/>
      <c r="D188" s="9"/>
      <c r="E188" s="9"/>
      <c r="F188" s="9"/>
      <c r="G188" s="9"/>
      <c r="H188" s="355"/>
      <c r="I188" s="9"/>
      <c r="J188" s="10"/>
      <c r="K188" s="9"/>
    </row>
    <row r="189" spans="1:11" s="310" customFormat="1">
      <c r="A189" s="7"/>
      <c r="B189" s="11"/>
      <c r="C189" s="9"/>
      <c r="D189" s="9"/>
      <c r="E189" s="9"/>
      <c r="F189" s="9"/>
      <c r="G189" s="9"/>
      <c r="H189" s="355"/>
      <c r="I189" s="9"/>
      <c r="J189" s="10"/>
      <c r="K189" s="9"/>
    </row>
    <row r="190" spans="1:11" s="310" customFormat="1">
      <c r="A190" s="7"/>
      <c r="B190" s="11"/>
      <c r="C190" s="9"/>
      <c r="D190" s="9"/>
      <c r="E190" s="9"/>
      <c r="F190" s="9"/>
      <c r="G190" s="9"/>
      <c r="H190" s="355"/>
      <c r="I190" s="9"/>
      <c r="J190" s="10"/>
      <c r="K190" s="9"/>
    </row>
    <row r="191" spans="1:11" s="310" customFormat="1">
      <c r="A191" s="7"/>
      <c r="B191" s="11"/>
      <c r="C191" s="9"/>
      <c r="D191" s="9"/>
      <c r="E191" s="9"/>
      <c r="F191" s="9"/>
      <c r="G191" s="9"/>
      <c r="H191" s="355"/>
      <c r="I191" s="9"/>
      <c r="J191" s="10"/>
      <c r="K191" s="9"/>
    </row>
    <row r="192" spans="1:11" s="310" customFormat="1">
      <c r="A192" s="7"/>
      <c r="B192" s="11"/>
      <c r="C192" s="9"/>
      <c r="D192" s="9"/>
      <c r="E192" s="9"/>
      <c r="F192" s="9"/>
      <c r="G192" s="9"/>
      <c r="H192" s="355"/>
      <c r="I192" s="9"/>
      <c r="J192" s="10"/>
      <c r="K192" s="9"/>
    </row>
    <row r="193" spans="1:11" s="310" customFormat="1">
      <c r="A193" s="7"/>
      <c r="B193" s="11"/>
      <c r="C193" s="9"/>
      <c r="D193" s="9"/>
      <c r="E193" s="9"/>
      <c r="F193" s="9"/>
      <c r="G193" s="9"/>
      <c r="H193" s="355"/>
      <c r="I193" s="9"/>
      <c r="J193" s="10"/>
      <c r="K193" s="9"/>
    </row>
    <row r="194" spans="1:11" s="310" customFormat="1">
      <c r="A194" s="7"/>
      <c r="B194" s="12"/>
      <c r="C194" s="9"/>
      <c r="D194" s="9"/>
      <c r="E194" s="9"/>
      <c r="F194" s="9"/>
      <c r="G194" s="9"/>
      <c r="H194" s="355"/>
      <c r="I194" s="9"/>
      <c r="J194" s="10"/>
      <c r="K194" s="9"/>
    </row>
    <row r="195" spans="1:11" s="310" customFormat="1">
      <c r="A195" s="7"/>
      <c r="B195" s="11"/>
      <c r="C195" s="9"/>
      <c r="D195" s="9"/>
      <c r="E195" s="9"/>
      <c r="F195" s="9"/>
      <c r="G195" s="9"/>
      <c r="H195" s="355"/>
      <c r="I195" s="9"/>
      <c r="J195" s="10"/>
      <c r="K195" s="16"/>
    </row>
    <row r="196" spans="1:11" s="310" customFormat="1">
      <c r="A196" s="7"/>
      <c r="B196" s="7"/>
      <c r="C196" s="9"/>
      <c r="D196" s="9"/>
      <c r="E196" s="9"/>
      <c r="F196" s="9"/>
      <c r="G196" s="9"/>
      <c r="H196" s="355"/>
      <c r="I196" s="9"/>
      <c r="J196" s="10"/>
      <c r="K196" s="16"/>
    </row>
    <row r="197" spans="1:11" s="310" customFormat="1">
      <c r="A197" s="12"/>
      <c r="B197" s="7"/>
      <c r="C197" s="12"/>
      <c r="D197" s="12"/>
      <c r="E197" s="12"/>
      <c r="F197" s="12"/>
      <c r="G197" s="12"/>
      <c r="H197" s="358"/>
      <c r="I197" s="12"/>
      <c r="J197" s="17"/>
      <c r="K197" s="12"/>
    </row>
    <row r="198" spans="1:11" s="310" customFormat="1">
      <c r="A198" s="18"/>
      <c r="B198" s="12"/>
      <c r="C198" s="18"/>
      <c r="D198" s="18"/>
      <c r="E198" s="18"/>
      <c r="F198" s="18"/>
      <c r="G198" s="18"/>
      <c r="H198" s="359"/>
      <c r="I198" s="18"/>
      <c r="J198" s="19"/>
      <c r="K198" s="18"/>
    </row>
    <row r="199" spans="1:11" s="310" customFormat="1">
      <c r="A199" s="18"/>
      <c r="B199" s="18"/>
      <c r="C199" s="18"/>
      <c r="D199" s="18"/>
      <c r="E199" s="18"/>
      <c r="F199" s="18"/>
      <c r="G199" s="18"/>
      <c r="H199" s="359"/>
      <c r="I199" s="18"/>
      <c r="J199" s="19"/>
      <c r="K199" s="18"/>
    </row>
    <row r="200" spans="1:11" s="310" customFormat="1">
      <c r="A200" s="18"/>
      <c r="B200" s="18"/>
      <c r="C200" s="18"/>
      <c r="D200" s="18"/>
      <c r="E200" s="18"/>
      <c r="F200" s="18"/>
      <c r="G200" s="18"/>
      <c r="H200" s="359"/>
      <c r="I200" s="18"/>
      <c r="J200" s="19"/>
      <c r="K200" s="18"/>
    </row>
    <row r="201" spans="1:11" s="310" customFormat="1">
      <c r="A201" s="18"/>
      <c r="B201" s="18"/>
      <c r="C201" s="18"/>
      <c r="D201" s="18"/>
      <c r="E201" s="18"/>
      <c r="F201" s="18"/>
      <c r="G201" s="18"/>
      <c r="H201" s="359"/>
      <c r="I201" s="18"/>
      <c r="J201" s="19"/>
      <c r="K201" s="18"/>
    </row>
    <row r="202" spans="1:11" s="310" customFormat="1">
      <c r="A202" s="18"/>
      <c r="B202" s="18"/>
      <c r="C202" s="18"/>
      <c r="D202" s="18"/>
      <c r="E202" s="18"/>
      <c r="F202" s="18"/>
      <c r="G202" s="18"/>
      <c r="H202" s="359"/>
      <c r="I202" s="18"/>
      <c r="J202" s="19"/>
      <c r="K202" s="18"/>
    </row>
    <row r="203" spans="1:11" s="310" customFormat="1">
      <c r="A203" s="18"/>
      <c r="B203" s="18"/>
      <c r="C203" s="18"/>
      <c r="D203" s="18"/>
      <c r="E203" s="18"/>
      <c r="F203" s="18"/>
      <c r="G203" s="18"/>
      <c r="H203" s="359"/>
      <c r="I203" s="18"/>
      <c r="J203" s="19"/>
      <c r="K203" s="18"/>
    </row>
    <row r="204" spans="1:11" s="310" customFormat="1">
      <c r="A204" s="18"/>
      <c r="B204" s="18"/>
      <c r="C204" s="18"/>
      <c r="D204" s="18"/>
      <c r="E204" s="18"/>
      <c r="F204" s="18"/>
      <c r="G204" s="18"/>
      <c r="H204" s="359"/>
      <c r="I204" s="18"/>
      <c r="J204" s="19"/>
      <c r="K204" s="18"/>
    </row>
    <row r="205" spans="1:11" s="310" customFormat="1">
      <c r="A205" s="18"/>
      <c r="B205" s="18"/>
      <c r="C205" s="18"/>
      <c r="D205" s="18"/>
      <c r="E205" s="18"/>
      <c r="F205" s="18"/>
      <c r="G205" s="18"/>
      <c r="H205" s="359"/>
      <c r="I205" s="18"/>
      <c r="J205" s="19"/>
      <c r="K205" s="18"/>
    </row>
    <row r="206" spans="1:11" s="310" customFormat="1">
      <c r="A206" s="18"/>
      <c r="B206" s="18"/>
      <c r="C206" s="18"/>
      <c r="D206" s="18"/>
      <c r="E206" s="18"/>
      <c r="F206" s="18"/>
      <c r="G206" s="18"/>
      <c r="H206" s="359"/>
      <c r="I206" s="18"/>
      <c r="J206" s="19"/>
      <c r="K206" s="18"/>
    </row>
    <row r="207" spans="1:11" s="310" customFormat="1">
      <c r="A207" s="18"/>
      <c r="B207" s="18"/>
      <c r="C207" s="18"/>
      <c r="D207" s="18"/>
      <c r="E207" s="18"/>
      <c r="F207" s="18"/>
      <c r="G207" s="18"/>
      <c r="H207" s="359"/>
      <c r="I207" s="18"/>
      <c r="J207" s="19"/>
      <c r="K207" s="18"/>
    </row>
    <row r="208" spans="1:11" s="310" customFormat="1">
      <c r="A208" s="18"/>
      <c r="B208" s="18"/>
      <c r="C208" s="18"/>
      <c r="D208" s="18"/>
      <c r="E208" s="18"/>
      <c r="F208" s="18"/>
      <c r="G208" s="18"/>
      <c r="H208" s="359"/>
      <c r="I208" s="18"/>
      <c r="J208" s="19"/>
      <c r="K208" s="18"/>
    </row>
  </sheetData>
  <autoFilter ref="A5:K86"/>
  <mergeCells count="7">
    <mergeCell ref="A3:A4"/>
    <mergeCell ref="B3:B4"/>
    <mergeCell ref="C3:G3"/>
    <mergeCell ref="K3:K4"/>
    <mergeCell ref="I3:I4"/>
    <mergeCell ref="J3:J4"/>
    <mergeCell ref="H3:H4"/>
  </mergeCells>
  <printOptions horizontalCentered="1"/>
  <pageMargins left="0.19685039370078741" right="0.19685039370078741" top="0.74803149606299213" bottom="0.78740157480314965" header="0.31496062992125984" footer="0.55118110236220474"/>
  <pageSetup paperSize="9" scale="29" fitToHeight="0" orientation="portrait" r:id="rId1"/>
  <headerFooter>
    <oddFooter>&amp;R&amp;"-,Bold"&amp;14Page 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8"/>
  <sheetViews>
    <sheetView view="pageBreakPreview" zoomScale="110" zoomScaleNormal="100" zoomScaleSheetLayoutView="110" workbookViewId="0">
      <pane xSplit="3" ySplit="5" topLeftCell="D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3.8"/>
  <cols>
    <col min="1" max="1" width="8.88671875" style="234"/>
    <col min="2" max="2" width="23.5546875" style="234" customWidth="1"/>
    <col min="3" max="3" width="9.6640625" style="262" customWidth="1"/>
    <col min="4" max="4" width="14.33203125" style="263" customWidth="1"/>
    <col min="5" max="5" width="17.88671875" style="247" customWidth="1"/>
    <col min="6" max="6" width="16.6640625" style="234" bestFit="1" customWidth="1"/>
    <col min="7" max="11" width="14" style="234" bestFit="1" customWidth="1"/>
    <col min="12" max="12" width="14.109375" style="234" bestFit="1" customWidth="1"/>
    <col min="13" max="16384" width="8.88671875" style="234"/>
  </cols>
  <sheetData>
    <row r="1" spans="1:13" ht="44.4" customHeight="1">
      <c r="A1" s="746" t="str">
        <f>'MONTHLY LOADING (B)'!A3:AP3</f>
        <v>PROJECT NAME</v>
      </c>
      <c r="B1" s="746"/>
      <c r="C1" s="746"/>
      <c r="D1" s="746"/>
      <c r="E1" s="746"/>
    </row>
    <row r="2" spans="1:13" ht="20.25" customHeight="1">
      <c r="A2" s="747" t="s">
        <v>89</v>
      </c>
      <c r="B2" s="747"/>
      <c r="C2" s="747"/>
      <c r="D2" s="747"/>
      <c r="E2" s="747"/>
    </row>
    <row r="3" spans="1:13" ht="22.5" customHeight="1">
      <c r="A3" s="748" t="s">
        <v>31</v>
      </c>
      <c r="B3" s="748"/>
      <c r="C3" s="748"/>
      <c r="D3" s="748"/>
      <c r="E3" s="748"/>
    </row>
    <row r="4" spans="1:13" ht="19.5" customHeight="1">
      <c r="A4" s="235"/>
      <c r="B4" s="235"/>
      <c r="C4" s="235"/>
      <c r="D4" s="235"/>
      <c r="E4" s="236"/>
    </row>
    <row r="5" spans="1:13" s="241" customFormat="1" ht="27.75" customHeight="1">
      <c r="A5" s="237" t="s">
        <v>3</v>
      </c>
      <c r="B5" s="238" t="s">
        <v>29</v>
      </c>
      <c r="C5" s="238"/>
      <c r="D5" s="239"/>
      <c r="E5" s="240" t="s">
        <v>30</v>
      </c>
      <c r="F5" s="234"/>
      <c r="G5" s="234"/>
      <c r="H5" s="234"/>
      <c r="I5" s="234"/>
      <c r="J5" s="234"/>
      <c r="K5" s="234"/>
      <c r="L5" s="234"/>
      <c r="M5" s="234"/>
    </row>
    <row r="6" spans="1:13" ht="28.35" customHeight="1">
      <c r="A6" s="242">
        <f>COUNTA($B$6:B6)</f>
        <v>0</v>
      </c>
      <c r="B6" s="243"/>
      <c r="C6" s="244"/>
      <c r="D6" s="245"/>
      <c r="E6" s="246"/>
      <c r="F6" s="247"/>
    </row>
    <row r="7" spans="1:13" ht="28.35" customHeight="1">
      <c r="A7" s="242">
        <f>COUNTA($B$6:B7)</f>
        <v>0</v>
      </c>
      <c r="B7" s="243"/>
      <c r="C7" s="244"/>
      <c r="D7" s="245"/>
      <c r="E7" s="246"/>
    </row>
    <row r="8" spans="1:13" ht="28.35" customHeight="1">
      <c r="A8" s="242">
        <f>COUNTA($B$6:B8)</f>
        <v>0</v>
      </c>
      <c r="B8" s="243"/>
      <c r="C8" s="244"/>
      <c r="D8" s="245"/>
      <c r="E8" s="246"/>
    </row>
    <row r="9" spans="1:13" ht="28.35" customHeight="1">
      <c r="A9" s="242">
        <f>COUNTA($B$6:B9)</f>
        <v>0</v>
      </c>
      <c r="B9" s="243"/>
      <c r="C9" s="244"/>
      <c r="D9" s="245"/>
      <c r="E9" s="246"/>
    </row>
    <row r="10" spans="1:13" ht="28.35" customHeight="1">
      <c r="A10" s="242">
        <f>COUNTA($B$6:B10)</f>
        <v>0</v>
      </c>
      <c r="B10" s="243"/>
      <c r="C10" s="244"/>
      <c r="D10" s="245"/>
      <c r="E10" s="246"/>
    </row>
    <row r="11" spans="1:13" ht="28.35" customHeight="1">
      <c r="A11" s="242">
        <f>COUNTA($B$6:B11)</f>
        <v>0</v>
      </c>
      <c r="B11" s="243"/>
      <c r="C11" s="244"/>
      <c r="D11" s="245"/>
      <c r="E11" s="246"/>
    </row>
    <row r="12" spans="1:13" ht="28.35" customHeight="1">
      <c r="A12" s="242">
        <f>COUNTA($B$6:B12)</f>
        <v>0</v>
      </c>
      <c r="B12" s="243"/>
      <c r="C12" s="244"/>
      <c r="D12" s="245"/>
      <c r="E12" s="246"/>
    </row>
    <row r="13" spans="1:13" ht="29.1" customHeight="1">
      <c r="A13" s="248"/>
      <c r="B13" s="749" t="s">
        <v>51</v>
      </c>
      <c r="C13" s="750"/>
      <c r="D13" s="751"/>
      <c r="E13" s="249">
        <f>SUM(E6:E12)</f>
        <v>0</v>
      </c>
    </row>
    <row r="14" spans="1:13" ht="33" customHeight="1">
      <c r="A14" s="250" t="s">
        <v>32</v>
      </c>
      <c r="B14" s="251"/>
      <c r="C14" s="252"/>
      <c r="D14" s="253"/>
      <c r="E14" s="254"/>
    </row>
    <row r="15" spans="1:13" ht="29.1" customHeight="1">
      <c r="A15" s="255"/>
      <c r="B15" s="256"/>
      <c r="C15" s="255"/>
      <c r="D15" s="257"/>
      <c r="E15" s="258"/>
    </row>
    <row r="16" spans="1:13" s="260" customFormat="1" ht="21.6" customHeight="1">
      <c r="A16" s="255"/>
      <c r="B16" s="256"/>
      <c r="C16" s="255"/>
      <c r="D16" s="257"/>
      <c r="E16" s="259"/>
    </row>
    <row r="17" spans="1:5">
      <c r="A17" s="261"/>
      <c r="B17" s="261"/>
      <c r="C17" s="255"/>
      <c r="D17" s="257"/>
      <c r="E17" s="259"/>
    </row>
    <row r="18" spans="1:5">
      <c r="A18" s="261"/>
      <c r="B18" s="261"/>
      <c r="C18" s="255"/>
      <c r="D18" s="257"/>
      <c r="E18" s="259"/>
    </row>
  </sheetData>
  <mergeCells count="4">
    <mergeCell ref="A1:E1"/>
    <mergeCell ref="A2:E2"/>
    <mergeCell ref="A3:E3"/>
    <mergeCell ref="B13:D13"/>
  </mergeCells>
  <printOptions horizontalCentered="1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9"/>
  <sheetViews>
    <sheetView view="pageBreakPreview" zoomScale="85" zoomScaleNormal="70" zoomScaleSheetLayoutView="85" workbookViewId="0">
      <pane xSplit="2" ySplit="6" topLeftCell="C7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3.8"/>
  <cols>
    <col min="1" max="1" width="8.88671875" style="27"/>
    <col min="2" max="2" width="26.33203125" style="27" customWidth="1"/>
    <col min="3" max="3" width="14.33203125" style="29" customWidth="1"/>
    <col min="4" max="5" width="15.88671875" style="29" bestFit="1" customWidth="1"/>
    <col min="6" max="6" width="19.44140625" style="29" customWidth="1"/>
    <col min="7" max="8" width="23" style="30" customWidth="1"/>
    <col min="9" max="9" width="17.44140625" style="27" customWidth="1"/>
    <col min="10" max="10" width="15.33203125" style="27" bestFit="1" customWidth="1"/>
    <col min="11" max="16384" width="8.88671875" style="27"/>
  </cols>
  <sheetData>
    <row r="1" spans="1:8" ht="9.75" customHeight="1"/>
    <row r="2" spans="1:8" ht="35.4" customHeight="1">
      <c r="A2" s="752" t="str">
        <f>SUMMARY!A1</f>
        <v>LOT NO-06, DUALIZATION OF HATTAR -HARIPUR ROAD SECTION (22 KM)</v>
      </c>
      <c r="B2" s="752"/>
      <c r="C2" s="752"/>
      <c r="D2" s="752"/>
      <c r="E2" s="752"/>
      <c r="F2" s="752"/>
      <c r="G2" s="752"/>
      <c r="H2" s="110"/>
    </row>
    <row r="3" spans="1:8" ht="42" customHeight="1">
      <c r="A3" s="752"/>
      <c r="B3" s="752"/>
      <c r="C3" s="752"/>
      <c r="D3" s="752"/>
      <c r="E3" s="752"/>
      <c r="F3" s="752"/>
      <c r="G3" s="752"/>
      <c r="H3" s="110"/>
    </row>
    <row r="4" spans="1:8" ht="21.75" customHeight="1">
      <c r="A4" s="752" t="s">
        <v>123</v>
      </c>
      <c r="B4" s="752"/>
      <c r="C4" s="752"/>
      <c r="D4" s="752"/>
      <c r="E4" s="752"/>
      <c r="F4" s="752"/>
      <c r="G4" s="752"/>
      <c r="H4" s="110"/>
    </row>
    <row r="5" spans="1:8" ht="21.75" customHeight="1" thickBot="1">
      <c r="A5" s="98"/>
      <c r="B5" s="98"/>
      <c r="C5" s="98"/>
      <c r="D5" s="118"/>
      <c r="E5" s="118"/>
      <c r="F5" s="31"/>
      <c r="G5" s="31" t="s">
        <v>63</v>
      </c>
      <c r="H5" s="31"/>
    </row>
    <row r="6" spans="1:8" s="32" customFormat="1" ht="43.35" customHeight="1">
      <c r="A6" s="100" t="s">
        <v>3</v>
      </c>
      <c r="B6" s="101" t="s">
        <v>29</v>
      </c>
      <c r="C6" s="107"/>
      <c r="D6" s="107" t="s">
        <v>137</v>
      </c>
      <c r="E6" s="107" t="s">
        <v>138</v>
      </c>
      <c r="F6" s="116" t="s">
        <v>125</v>
      </c>
      <c r="G6" s="102" t="s">
        <v>61</v>
      </c>
      <c r="H6" s="111"/>
    </row>
    <row r="7" spans="1:8" ht="35.1" customHeight="1">
      <c r="A7" s="104">
        <v>1</v>
      </c>
      <c r="B7" s="105"/>
      <c r="C7" s="97"/>
      <c r="D7" s="46"/>
      <c r="E7" s="46"/>
      <c r="F7" s="96">
        <f>SUM(D7:E7)</f>
        <v>0</v>
      </c>
      <c r="G7" s="106"/>
      <c r="H7" s="38"/>
    </row>
    <row r="8" spans="1:8" ht="35.1" customHeight="1">
      <c r="A8" s="104">
        <v>2</v>
      </c>
      <c r="B8" s="105"/>
      <c r="C8" s="97"/>
      <c r="D8" s="97"/>
      <c r="E8" s="97"/>
      <c r="F8" s="96">
        <f t="shared" ref="F8:F13" si="0">SUM(D8:E8)</f>
        <v>0</v>
      </c>
      <c r="G8" s="106"/>
      <c r="H8" s="38"/>
    </row>
    <row r="9" spans="1:8" ht="35.1" customHeight="1">
      <c r="A9" s="104">
        <v>3</v>
      </c>
      <c r="B9" s="105"/>
      <c r="C9" s="97"/>
      <c r="D9" s="97"/>
      <c r="E9" s="97"/>
      <c r="F9" s="96">
        <f t="shared" si="0"/>
        <v>0</v>
      </c>
      <c r="G9" s="106"/>
      <c r="H9" s="38"/>
    </row>
    <row r="10" spans="1:8" ht="35.1" customHeight="1">
      <c r="A10" s="104">
        <v>4</v>
      </c>
      <c r="B10" s="105"/>
      <c r="C10" s="97"/>
      <c r="D10" s="97"/>
      <c r="E10" s="97"/>
      <c r="F10" s="96">
        <f t="shared" si="0"/>
        <v>0</v>
      </c>
      <c r="G10" s="106"/>
      <c r="H10" s="38"/>
    </row>
    <row r="11" spans="1:8" ht="35.1" customHeight="1">
      <c r="A11" s="104">
        <v>5</v>
      </c>
      <c r="B11" s="105"/>
      <c r="C11" s="97"/>
      <c r="D11" s="97"/>
      <c r="E11" s="97"/>
      <c r="F11" s="96">
        <f t="shared" si="0"/>
        <v>0</v>
      </c>
      <c r="G11" s="106"/>
      <c r="H11" s="38"/>
    </row>
    <row r="12" spans="1:8" ht="35.1" customHeight="1">
      <c r="A12" s="104">
        <v>6</v>
      </c>
      <c r="B12" s="105"/>
      <c r="C12" s="97"/>
      <c r="D12" s="97"/>
      <c r="E12" s="97"/>
      <c r="F12" s="96">
        <f t="shared" si="0"/>
        <v>0</v>
      </c>
      <c r="G12" s="106"/>
      <c r="H12" s="38"/>
    </row>
    <row r="13" spans="1:8" ht="35.1" customHeight="1">
      <c r="A13" s="104">
        <v>7</v>
      </c>
      <c r="B13" s="105"/>
      <c r="C13" s="97"/>
      <c r="D13" s="97"/>
      <c r="E13" s="97"/>
      <c r="F13" s="96">
        <f t="shared" si="0"/>
        <v>0</v>
      </c>
      <c r="G13" s="106"/>
      <c r="H13" s="38"/>
    </row>
    <row r="14" spans="1:8" ht="29.1" customHeight="1" thickBot="1">
      <c r="A14" s="108"/>
      <c r="B14" s="753" t="s">
        <v>50</v>
      </c>
      <c r="C14" s="753"/>
      <c r="D14" s="119"/>
      <c r="E14" s="119"/>
      <c r="F14" s="117">
        <f>SUM(F7:F13)</f>
        <v>0</v>
      </c>
      <c r="G14" s="109"/>
      <c r="H14" s="112"/>
    </row>
    <row r="15" spans="1:8" ht="29.4" customHeight="1" thickBot="1">
      <c r="A15" s="160" t="s">
        <v>139</v>
      </c>
      <c r="B15" s="103"/>
      <c r="C15" s="113"/>
      <c r="D15" s="113"/>
      <c r="E15" s="113"/>
      <c r="F15" s="114"/>
      <c r="G15" s="115"/>
      <c r="H15" s="38"/>
    </row>
    <row r="16" spans="1:8" ht="29.1" customHeight="1">
      <c r="A16" s="35"/>
      <c r="B16" s="36"/>
      <c r="C16" s="37"/>
      <c r="D16" s="37"/>
      <c r="E16" s="37"/>
      <c r="F16" s="37"/>
      <c r="G16" s="38"/>
      <c r="H16" s="38"/>
    </row>
    <row r="17" spans="1:8" s="39" customFormat="1" ht="21.6" customHeight="1">
      <c r="A17" s="35"/>
      <c r="B17" s="36"/>
      <c r="C17" s="37"/>
      <c r="D17" s="37"/>
      <c r="E17" s="37"/>
      <c r="F17" s="37"/>
      <c r="G17" s="38"/>
      <c r="H17" s="38"/>
    </row>
    <row r="18" spans="1:8">
      <c r="A18" s="40"/>
      <c r="B18" s="40"/>
      <c r="C18" s="37"/>
      <c r="D18" s="37"/>
      <c r="E18" s="37"/>
      <c r="F18" s="37"/>
      <c r="G18" s="38"/>
      <c r="H18" s="38"/>
    </row>
    <row r="19" spans="1:8">
      <c r="A19" s="40"/>
      <c r="B19" s="40"/>
      <c r="C19" s="37"/>
      <c r="D19" s="37"/>
      <c r="E19" s="37"/>
      <c r="F19" s="37"/>
      <c r="G19" s="38"/>
      <c r="H19" s="38"/>
    </row>
  </sheetData>
  <mergeCells count="4">
    <mergeCell ref="A2:G2"/>
    <mergeCell ref="A3:G3"/>
    <mergeCell ref="A4:G4"/>
    <mergeCell ref="B14:C14"/>
  </mergeCells>
  <printOptions horizontalCentered="1"/>
  <pageMargins left="0.7" right="0.7" top="0.75" bottom="0.75" header="0.3" footer="0.3"/>
  <pageSetup paperSize="9" scale="70" fitToHeight="0" orientation="portrait" r:id="rId1"/>
  <headerFooter>
    <oddFooter>&amp;R&amp;"-,Bold"&amp;12Page 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16"/>
  <sheetViews>
    <sheetView view="pageBreakPreview" zoomScale="85" zoomScaleNormal="70" zoomScaleSheetLayoutView="85" workbookViewId="0">
      <pane xSplit="2" ySplit="6" topLeftCell="C7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8.88671875" defaultRowHeight="13.8"/>
  <cols>
    <col min="1" max="1" width="8.88671875" style="27"/>
    <col min="2" max="2" width="26.33203125" style="27" customWidth="1"/>
    <col min="3" max="3" width="14.33203125" style="29" customWidth="1"/>
    <col min="4" max="4" width="19.44140625" style="29" customWidth="1"/>
    <col min="5" max="6" width="23" style="30" customWidth="1"/>
    <col min="7" max="7" width="17.44140625" style="27" customWidth="1"/>
    <col min="8" max="8" width="15.33203125" style="27" bestFit="1" customWidth="1"/>
    <col min="9" max="16384" width="8.88671875" style="27"/>
  </cols>
  <sheetData>
    <row r="1" spans="1:6" ht="9.75" customHeight="1"/>
    <row r="2" spans="1:6" ht="35.4" customHeight="1">
      <c r="A2" s="752" t="str">
        <f>SUMMARY!A1</f>
        <v>LOT NO-06, DUALIZATION OF HATTAR -HARIPUR ROAD SECTION (22 KM)</v>
      </c>
      <c r="B2" s="752"/>
      <c r="C2" s="752"/>
      <c r="D2" s="752"/>
      <c r="E2" s="752"/>
      <c r="F2" s="161"/>
    </row>
    <row r="3" spans="1:6" ht="42" customHeight="1">
      <c r="A3" s="752" t="str">
        <f>SUMMARY!A3</f>
        <v>IDLENESS OF RESOURCES CLAIM (JUL, 2018 ~ DEC, 2018)</v>
      </c>
      <c r="B3" s="752"/>
      <c r="C3" s="752"/>
      <c r="D3" s="752"/>
      <c r="E3" s="752"/>
      <c r="F3" s="161"/>
    </row>
    <row r="4" spans="1:6" ht="21.75" customHeight="1">
      <c r="A4" s="752" t="s">
        <v>140</v>
      </c>
      <c r="B4" s="752"/>
      <c r="C4" s="752"/>
      <c r="D4" s="752"/>
      <c r="E4" s="752"/>
      <c r="F4" s="161"/>
    </row>
    <row r="5" spans="1:6" ht="21.75" customHeight="1" thickBot="1">
      <c r="A5" s="161"/>
      <c r="B5" s="161"/>
      <c r="C5" s="161"/>
      <c r="D5" s="31"/>
      <c r="E5" s="31" t="s">
        <v>64</v>
      </c>
      <c r="F5" s="31"/>
    </row>
    <row r="6" spans="1:6" s="32" customFormat="1" ht="43.35" customHeight="1">
      <c r="A6" s="100" t="s">
        <v>248</v>
      </c>
      <c r="B6" s="101" t="s">
        <v>249</v>
      </c>
      <c r="C6" s="107"/>
      <c r="D6" s="116" t="s">
        <v>121</v>
      </c>
      <c r="E6" s="102" t="s">
        <v>61</v>
      </c>
      <c r="F6" s="111"/>
    </row>
    <row r="7" spans="1:6" ht="55.2" customHeight="1">
      <c r="A7" s="104">
        <v>1</v>
      </c>
      <c r="B7" s="105" t="s">
        <v>136</v>
      </c>
      <c r="C7" s="97"/>
      <c r="D7" s="96"/>
      <c r="E7" s="106"/>
      <c r="F7" s="38"/>
    </row>
    <row r="8" spans="1:6" ht="55.2" customHeight="1">
      <c r="A8" s="104">
        <v>2</v>
      </c>
      <c r="B8" s="105" t="s">
        <v>135</v>
      </c>
      <c r="C8" s="97"/>
      <c r="D8" s="96"/>
      <c r="E8" s="106"/>
      <c r="F8" s="38"/>
    </row>
    <row r="9" spans="1:6" ht="55.2" customHeight="1">
      <c r="A9" s="104">
        <v>3</v>
      </c>
      <c r="B9" s="105" t="s">
        <v>134</v>
      </c>
      <c r="C9" s="97"/>
      <c r="D9" s="96"/>
      <c r="E9" s="106"/>
      <c r="F9" s="38"/>
    </row>
    <row r="10" spans="1:6" ht="55.2" customHeight="1">
      <c r="A10" s="104">
        <v>4</v>
      </c>
      <c r="B10" s="105" t="s">
        <v>133</v>
      </c>
      <c r="C10" s="97"/>
      <c r="D10" s="96"/>
      <c r="E10" s="106"/>
      <c r="F10" s="38"/>
    </row>
    <row r="11" spans="1:6" ht="55.2" customHeight="1" thickBot="1">
      <c r="A11" s="108"/>
      <c r="B11" s="753" t="s">
        <v>50</v>
      </c>
      <c r="C11" s="753"/>
      <c r="D11" s="117">
        <f>SUM(D7:D10)</f>
        <v>0</v>
      </c>
      <c r="E11" s="109"/>
      <c r="F11" s="112"/>
    </row>
    <row r="12" spans="1:6" ht="55.2" customHeight="1" thickBot="1">
      <c r="A12" s="160" t="s">
        <v>139</v>
      </c>
      <c r="B12" s="103"/>
      <c r="C12" s="113"/>
      <c r="D12" s="114"/>
      <c r="E12" s="115"/>
      <c r="F12" s="38"/>
    </row>
    <row r="13" spans="1:6" ht="29.1" customHeight="1">
      <c r="A13" s="35"/>
      <c r="B13" s="36"/>
      <c r="C13" s="37"/>
      <c r="D13" s="37"/>
      <c r="E13" s="38"/>
      <c r="F13" s="38"/>
    </row>
    <row r="14" spans="1:6" s="39" customFormat="1" ht="21.6" customHeight="1">
      <c r="A14" s="35"/>
      <c r="B14" s="36"/>
      <c r="C14" s="37"/>
      <c r="D14" s="37"/>
      <c r="E14" s="38"/>
      <c r="F14" s="38"/>
    </row>
    <row r="15" spans="1:6">
      <c r="A15" s="40"/>
      <c r="B15" s="40"/>
      <c r="C15" s="37"/>
      <c r="D15" s="37"/>
      <c r="E15" s="38"/>
      <c r="F15" s="38"/>
    </row>
    <row r="16" spans="1:6">
      <c r="A16" s="40"/>
      <c r="B16" s="40"/>
      <c r="C16" s="37"/>
      <c r="D16" s="37"/>
      <c r="E16" s="38"/>
      <c r="F16" s="38"/>
    </row>
  </sheetData>
  <mergeCells count="4">
    <mergeCell ref="A2:E2"/>
    <mergeCell ref="A3:E3"/>
    <mergeCell ref="A4:E4"/>
    <mergeCell ref="B11:C11"/>
  </mergeCells>
  <printOptions horizontalCentered="1"/>
  <pageMargins left="0.7" right="0.7" top="0.75" bottom="0.75" header="0.3" footer="0.3"/>
  <pageSetup paperSize="9" scale="95" fitToHeight="0" orientation="portrait" r:id="rId1"/>
  <headerFooter>
    <oddFooter>&amp;R&amp;"-,Bold"&amp;12Page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  <pageSetUpPr fitToPage="1"/>
  </sheetPr>
  <dimension ref="A1:H15"/>
  <sheetViews>
    <sheetView view="pageBreakPreview" zoomScaleNormal="100" zoomScaleSheetLayoutView="100" workbookViewId="0">
      <pane xSplit="1" ySplit="5" topLeftCell="B6" activePane="bottomRight" state="frozen"/>
      <selection activeCell="B2" sqref="B2"/>
      <selection pane="topRight" activeCell="B2" sqref="B2"/>
      <selection pane="bottomLeft" activeCell="B2" sqref="B2"/>
      <selection pane="bottomRight" activeCell="C9" sqref="C9"/>
    </sheetView>
  </sheetViews>
  <sheetFormatPr defaultColWidth="9.109375" defaultRowHeight="13.8"/>
  <cols>
    <col min="1" max="1" width="8.109375" style="58" customWidth="1"/>
    <col min="2" max="2" width="37.109375" style="58" customWidth="1"/>
    <col min="3" max="3" width="13" style="58" customWidth="1"/>
    <col min="4" max="4" width="14.44140625" style="58" customWidth="1"/>
    <col min="5" max="5" width="18" style="58" customWidth="1"/>
    <col min="6" max="16384" width="9.109375" style="58"/>
  </cols>
  <sheetData>
    <row r="1" spans="1:8" ht="48.75" customHeight="1">
      <c r="A1" s="675" t="str">
        <f>SUMMARY!A1</f>
        <v>LOT NO-06, DUALIZATION OF HATTAR -HARIPUR ROAD SECTION (22 KM)</v>
      </c>
      <c r="B1" s="675"/>
      <c r="C1" s="675"/>
      <c r="D1" s="675"/>
      <c r="E1" s="675"/>
    </row>
    <row r="2" spans="1:8" ht="33" customHeight="1">
      <c r="A2" s="363" t="str">
        <f>SUMMARY!A2</f>
        <v>SUMMARY OF INTERIM CLAIM</v>
      </c>
      <c r="B2" s="363"/>
      <c r="C2" s="363"/>
      <c r="D2" s="363"/>
      <c r="E2" s="363"/>
    </row>
    <row r="3" spans="1:8" ht="33" customHeight="1">
      <c r="A3" s="364" t="s">
        <v>346</v>
      </c>
      <c r="B3" s="364"/>
      <c r="C3" s="364"/>
      <c r="D3" s="364"/>
      <c r="E3" s="364"/>
    </row>
    <row r="4" spans="1:8" ht="17.399999999999999">
      <c r="A4" s="59"/>
      <c r="B4" s="59"/>
      <c r="C4" s="59"/>
      <c r="D4" s="59"/>
      <c r="E4" s="31"/>
    </row>
    <row r="5" spans="1:8" ht="34.5" customHeight="1">
      <c r="A5" s="60" t="s">
        <v>39</v>
      </c>
      <c r="B5" s="60" t="s">
        <v>4</v>
      </c>
      <c r="C5" s="61" t="s">
        <v>40</v>
      </c>
      <c r="D5" s="62" t="s">
        <v>21</v>
      </c>
      <c r="E5" s="63" t="s">
        <v>0</v>
      </c>
    </row>
    <row r="6" spans="1:8" ht="27.75" customHeight="1">
      <c r="A6" s="427">
        <f>COUNTA($B$6:B6)</f>
        <v>1</v>
      </c>
      <c r="B6" s="64" t="s">
        <v>41</v>
      </c>
      <c r="C6" s="65">
        <f>'HO-MULTAN'!E8</f>
        <v>5</v>
      </c>
      <c r="D6" s="66">
        <v>200000</v>
      </c>
      <c r="E6" s="67">
        <f>D6*C6</f>
        <v>1000000</v>
      </c>
    </row>
    <row r="7" spans="1:8" ht="27.75" customHeight="1">
      <c r="A7" s="427">
        <f>COUNTA($B$6:B7)</f>
        <v>2</v>
      </c>
      <c r="B7" s="64" t="s">
        <v>42</v>
      </c>
      <c r="C7" s="65">
        <f t="shared" ref="C7:C13" si="0">$C$6</f>
        <v>5</v>
      </c>
      <c r="D7" s="66">
        <v>10000</v>
      </c>
      <c r="E7" s="67">
        <f t="shared" ref="E7:E13" si="1">D7*C7</f>
        <v>50000</v>
      </c>
    </row>
    <row r="8" spans="1:8" ht="27.75" customHeight="1">
      <c r="A8" s="427">
        <f>COUNTA($B$6:B8)</f>
        <v>3</v>
      </c>
      <c r="B8" s="64" t="s">
        <v>43</v>
      </c>
      <c r="C8" s="65">
        <f>$C$6</f>
        <v>5</v>
      </c>
      <c r="D8" s="66">
        <v>40000</v>
      </c>
      <c r="E8" s="67">
        <f t="shared" si="1"/>
        <v>200000</v>
      </c>
      <c r="H8" s="58" t="s">
        <v>264</v>
      </c>
    </row>
    <row r="9" spans="1:8" ht="27.75" customHeight="1">
      <c r="A9" s="427">
        <f>COUNTA($B$6:B9)</f>
        <v>4</v>
      </c>
      <c r="B9" s="64" t="s">
        <v>44</v>
      </c>
      <c r="C9" s="65">
        <f t="shared" si="0"/>
        <v>5</v>
      </c>
      <c r="D9" s="66">
        <v>50000</v>
      </c>
      <c r="E9" s="67">
        <f t="shared" si="1"/>
        <v>250000</v>
      </c>
    </row>
    <row r="10" spans="1:8" ht="27.75" customHeight="1">
      <c r="A10" s="427">
        <f>COUNTA($B$6:B10)</f>
        <v>5</v>
      </c>
      <c r="B10" s="64" t="s">
        <v>45</v>
      </c>
      <c r="C10" s="65">
        <f t="shared" si="0"/>
        <v>5</v>
      </c>
      <c r="D10" s="66">
        <v>100000</v>
      </c>
      <c r="E10" s="67">
        <f t="shared" si="1"/>
        <v>500000</v>
      </c>
    </row>
    <row r="11" spans="1:8" ht="27.75" customHeight="1">
      <c r="A11" s="427">
        <f>COUNTA($B$6:B11)</f>
        <v>6</v>
      </c>
      <c r="B11" s="64" t="s">
        <v>108</v>
      </c>
      <c r="C11" s="65">
        <f t="shared" si="0"/>
        <v>5</v>
      </c>
      <c r="D11" s="66">
        <v>200000</v>
      </c>
      <c r="E11" s="67">
        <f t="shared" si="1"/>
        <v>1000000</v>
      </c>
    </row>
    <row r="12" spans="1:8" ht="27.75" customHeight="1">
      <c r="A12" s="427">
        <f>COUNTA($B$6:B12)</f>
        <v>7</v>
      </c>
      <c r="B12" s="64" t="s">
        <v>46</v>
      </c>
      <c r="C12" s="65">
        <f t="shared" si="0"/>
        <v>5</v>
      </c>
      <c r="D12" s="66">
        <f>25*4000</f>
        <v>100000</v>
      </c>
      <c r="E12" s="67">
        <f t="shared" si="1"/>
        <v>500000</v>
      </c>
    </row>
    <row r="13" spans="1:8" ht="27.75" customHeight="1" thickBot="1">
      <c r="A13" s="427">
        <f>COUNTA($B$6:B13)</f>
        <v>8</v>
      </c>
      <c r="B13" s="64" t="s">
        <v>47</v>
      </c>
      <c r="C13" s="65">
        <f t="shared" si="0"/>
        <v>5</v>
      </c>
      <c r="D13" s="66">
        <f>15*3500</f>
        <v>52500</v>
      </c>
      <c r="E13" s="67">
        <f t="shared" si="1"/>
        <v>262500</v>
      </c>
    </row>
    <row r="14" spans="1:8" ht="24" customHeight="1" thickTop="1" thickBot="1">
      <c r="A14" s="68"/>
      <c r="B14" s="69" t="s">
        <v>48</v>
      </c>
      <c r="C14" s="70"/>
      <c r="D14" s="71"/>
      <c r="E14" s="72">
        <f>SUBTOTAL(109,E6:E13)</f>
        <v>3762500</v>
      </c>
      <c r="F14" s="73"/>
    </row>
    <row r="15" spans="1:8" ht="14.4" thickTop="1">
      <c r="F15" s="73"/>
    </row>
  </sheetData>
  <mergeCells count="1">
    <mergeCell ref="A1:E1"/>
  </mergeCells>
  <printOptions horizontalCentered="1"/>
  <pageMargins left="0.7" right="0.45" top="0.75" bottom="0.55000000000000004" header="0.3" footer="0.3"/>
  <pageSetup paperSize="9" scale="9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J30"/>
  <sheetViews>
    <sheetView view="pageBreakPreview" zoomScale="80" zoomScaleNormal="100" zoomScaleSheetLayoutView="80" workbookViewId="0">
      <pane xSplit="3" ySplit="6" topLeftCell="D7" activePane="bottomRight" state="frozen"/>
      <selection activeCell="B2" sqref="B2"/>
      <selection pane="topRight" activeCell="B2" sqref="B2"/>
      <selection pane="bottomLeft" activeCell="B2" sqref="B2"/>
      <selection pane="bottomRight" activeCell="D24" sqref="D24"/>
    </sheetView>
  </sheetViews>
  <sheetFormatPr defaultColWidth="8.88671875" defaultRowHeight="13.8"/>
  <cols>
    <col min="1" max="1" width="7.88671875" style="492" customWidth="1"/>
    <col min="2" max="2" width="35.5546875" style="492" customWidth="1"/>
    <col min="3" max="3" width="9.6640625" style="493" customWidth="1"/>
    <col min="4" max="4" width="8.6640625" style="493" customWidth="1"/>
    <col min="5" max="5" width="13.109375" style="494" customWidth="1"/>
    <col min="6" max="7" width="21.44140625" style="491" customWidth="1"/>
    <col min="8" max="8" width="21.88671875" style="491" customWidth="1"/>
    <col min="9" max="9" width="14.109375" style="491" bestFit="1" customWidth="1"/>
    <col min="10" max="10" width="13.88671875" style="492" bestFit="1" customWidth="1"/>
    <col min="11" max="16384" width="8.88671875" style="492"/>
  </cols>
  <sheetData>
    <row r="2" spans="1:10" ht="24.75" customHeight="1">
      <c r="A2" s="489" t="str">
        <f>SUMMARY!A1</f>
        <v>LOT NO-06, DUALIZATION OF HATTAR -HARIPUR ROAD SECTION (22 KM)</v>
      </c>
      <c r="B2" s="490"/>
      <c r="C2" s="490"/>
      <c r="D2" s="490"/>
      <c r="E2" s="490"/>
      <c r="F2" s="490"/>
      <c r="G2" s="490"/>
      <c r="H2" s="490"/>
    </row>
    <row r="3" spans="1:10" ht="36.75" customHeight="1">
      <c r="A3" s="489" t="str">
        <f>SUMMARY!A3</f>
        <v>IDLENESS OF RESOURCES CLAIM (JUL, 2018 ~ DEC, 2018)</v>
      </c>
      <c r="B3" s="490"/>
      <c r="C3" s="490"/>
      <c r="D3" s="490"/>
      <c r="E3" s="490"/>
      <c r="F3" s="490"/>
      <c r="G3" s="490"/>
      <c r="H3" s="490"/>
    </row>
    <row r="4" spans="1:10" ht="39.6" customHeight="1">
      <c r="A4" s="489" t="s">
        <v>115</v>
      </c>
      <c r="B4" s="490"/>
      <c r="C4" s="490"/>
      <c r="D4" s="490"/>
      <c r="E4" s="490"/>
      <c r="F4" s="490"/>
      <c r="G4" s="490"/>
      <c r="H4" s="490"/>
    </row>
    <row r="5" spans="1:10">
      <c r="H5" s="495"/>
    </row>
    <row r="6" spans="1:10" s="501" customFormat="1" ht="51" customHeight="1">
      <c r="A6" s="496" t="s">
        <v>3</v>
      </c>
      <c r="B6" s="497" t="s">
        <v>4</v>
      </c>
      <c r="C6" s="497" t="s">
        <v>5</v>
      </c>
      <c r="D6" s="497" t="s">
        <v>35</v>
      </c>
      <c r="E6" s="498" t="s">
        <v>37</v>
      </c>
      <c r="F6" s="499" t="s">
        <v>107</v>
      </c>
      <c r="G6" s="499" t="s">
        <v>0</v>
      </c>
      <c r="H6" s="500" t="s">
        <v>16</v>
      </c>
      <c r="I6" s="491"/>
      <c r="J6" s="492"/>
    </row>
    <row r="7" spans="1:10" ht="31.35" customHeight="1">
      <c r="A7" s="596" t="s">
        <v>93</v>
      </c>
      <c r="B7" s="597"/>
      <c r="C7" s="598"/>
      <c r="D7" s="598"/>
      <c r="E7" s="599"/>
      <c r="F7" s="600"/>
      <c r="G7" s="600"/>
      <c r="H7" s="600"/>
    </row>
    <row r="8" spans="1:10" ht="31.35" customHeight="1">
      <c r="A8" s="601">
        <v>1</v>
      </c>
      <c r="B8" s="597" t="s">
        <v>33</v>
      </c>
      <c r="C8" s="598" t="s">
        <v>36</v>
      </c>
      <c r="D8" s="598">
        <v>1</v>
      </c>
      <c r="E8" s="599">
        <v>5</v>
      </c>
      <c r="F8" s="600">
        <v>250000</v>
      </c>
      <c r="G8" s="600">
        <f>F8*E8*D8</f>
        <v>1250000</v>
      </c>
      <c r="H8" s="600"/>
    </row>
    <row r="9" spans="1:10" ht="31.35" customHeight="1">
      <c r="A9" s="601">
        <v>2</v>
      </c>
      <c r="B9" s="597" t="s">
        <v>52</v>
      </c>
      <c r="C9" s="598" t="s">
        <v>36</v>
      </c>
      <c r="D9" s="598">
        <v>1</v>
      </c>
      <c r="E9" s="599">
        <f>E8</f>
        <v>5</v>
      </c>
      <c r="F9" s="600">
        <v>200000</v>
      </c>
      <c r="G9" s="600">
        <f t="shared" ref="G9:G23" si="0">F9*E9*D9</f>
        <v>1000000</v>
      </c>
      <c r="H9" s="600"/>
      <c r="I9" s="502"/>
      <c r="J9" s="503"/>
    </row>
    <row r="10" spans="1:10" ht="31.35" customHeight="1">
      <c r="A10" s="601">
        <v>3</v>
      </c>
      <c r="B10" s="597" t="s">
        <v>90</v>
      </c>
      <c r="C10" s="598" t="s">
        <v>36</v>
      </c>
      <c r="D10" s="598">
        <v>2</v>
      </c>
      <c r="E10" s="599">
        <f>E9</f>
        <v>5</v>
      </c>
      <c r="F10" s="600">
        <v>75000</v>
      </c>
      <c r="G10" s="600">
        <f t="shared" si="0"/>
        <v>750000</v>
      </c>
      <c r="H10" s="600"/>
    </row>
    <row r="11" spans="1:10" ht="31.35" customHeight="1">
      <c r="A11" s="601">
        <v>4</v>
      </c>
      <c r="B11" s="597" t="s">
        <v>53</v>
      </c>
      <c r="C11" s="598" t="s">
        <v>36</v>
      </c>
      <c r="D11" s="598">
        <v>1</v>
      </c>
      <c r="E11" s="599">
        <f>E9</f>
        <v>5</v>
      </c>
      <c r="F11" s="600">
        <v>120000</v>
      </c>
      <c r="G11" s="600">
        <f t="shared" si="0"/>
        <v>600000</v>
      </c>
      <c r="H11" s="600"/>
    </row>
    <row r="12" spans="1:10" ht="31.35" customHeight="1">
      <c r="A12" s="601">
        <v>5</v>
      </c>
      <c r="B12" s="597" t="s">
        <v>91</v>
      </c>
      <c r="C12" s="598" t="s">
        <v>36</v>
      </c>
      <c r="D12" s="598">
        <v>1</v>
      </c>
      <c r="E12" s="599">
        <f>E10</f>
        <v>5</v>
      </c>
      <c r="F12" s="600">
        <v>65000</v>
      </c>
      <c r="G12" s="600">
        <f t="shared" si="0"/>
        <v>325000</v>
      </c>
      <c r="H12" s="600"/>
    </row>
    <row r="13" spans="1:10" ht="31.35" customHeight="1">
      <c r="A13" s="601">
        <v>6</v>
      </c>
      <c r="B13" s="597" t="s">
        <v>92</v>
      </c>
      <c r="C13" s="598" t="s">
        <v>36</v>
      </c>
      <c r="D13" s="598">
        <v>3</v>
      </c>
      <c r="E13" s="599">
        <f>E11</f>
        <v>5</v>
      </c>
      <c r="F13" s="600">
        <v>130000</v>
      </c>
      <c r="G13" s="600">
        <f t="shared" si="0"/>
        <v>1950000</v>
      </c>
      <c r="H13" s="600"/>
    </row>
    <row r="14" spans="1:10" ht="31.35" customHeight="1">
      <c r="A14" s="601">
        <v>7</v>
      </c>
      <c r="B14" s="597" t="s">
        <v>94</v>
      </c>
      <c r="C14" s="598" t="s">
        <v>36</v>
      </c>
      <c r="D14" s="598">
        <v>5</v>
      </c>
      <c r="E14" s="599">
        <f>E11</f>
        <v>5</v>
      </c>
      <c r="F14" s="600">
        <v>55000</v>
      </c>
      <c r="G14" s="600">
        <f t="shared" si="0"/>
        <v>1375000</v>
      </c>
      <c r="H14" s="600"/>
    </row>
    <row r="15" spans="1:10" ht="31.35" customHeight="1">
      <c r="A15" s="601">
        <v>8</v>
      </c>
      <c r="B15" s="597" t="s">
        <v>95</v>
      </c>
      <c r="C15" s="598" t="s">
        <v>36</v>
      </c>
      <c r="D15" s="598">
        <v>4</v>
      </c>
      <c r="E15" s="599">
        <f>E12</f>
        <v>5</v>
      </c>
      <c r="F15" s="600">
        <v>35000</v>
      </c>
      <c r="G15" s="600">
        <f t="shared" si="0"/>
        <v>700000</v>
      </c>
      <c r="H15" s="600"/>
    </row>
    <row r="16" spans="1:10" ht="31.35" customHeight="1">
      <c r="A16" s="596" t="s">
        <v>96</v>
      </c>
      <c r="B16" s="597"/>
      <c r="C16" s="598"/>
      <c r="D16" s="598"/>
      <c r="E16" s="599"/>
      <c r="F16" s="600"/>
      <c r="G16" s="600"/>
      <c r="H16" s="600"/>
    </row>
    <row r="17" spans="1:9" ht="31.35" customHeight="1">
      <c r="A17" s="601">
        <v>1</v>
      </c>
      <c r="B17" s="602" t="s">
        <v>376</v>
      </c>
      <c r="C17" s="598" t="s">
        <v>334</v>
      </c>
      <c r="D17" s="603">
        <f>40*40/10.764</f>
        <v>148.64362690449647</v>
      </c>
      <c r="E17" s="599">
        <f>E8</f>
        <v>5</v>
      </c>
      <c r="F17" s="600">
        <v>2500</v>
      </c>
      <c r="G17" s="600">
        <f t="shared" si="0"/>
        <v>1858045.336306206</v>
      </c>
      <c r="H17" s="600"/>
    </row>
    <row r="18" spans="1:9" ht="31.35" customHeight="1">
      <c r="A18" s="601">
        <v>2</v>
      </c>
      <c r="B18" s="597" t="s">
        <v>97</v>
      </c>
      <c r="C18" s="598" t="s">
        <v>60</v>
      </c>
      <c r="D18" s="598">
        <v>1</v>
      </c>
      <c r="E18" s="599">
        <f>E17</f>
        <v>5</v>
      </c>
      <c r="F18" s="600">
        <v>20000</v>
      </c>
      <c r="G18" s="600">
        <f t="shared" si="0"/>
        <v>100000</v>
      </c>
      <c r="H18" s="600"/>
    </row>
    <row r="19" spans="1:9" ht="31.35" customHeight="1">
      <c r="A19" s="601">
        <v>3</v>
      </c>
      <c r="B19" s="597" t="s">
        <v>99</v>
      </c>
      <c r="C19" s="598" t="s">
        <v>60</v>
      </c>
      <c r="D19" s="598">
        <v>1</v>
      </c>
      <c r="E19" s="599">
        <f>E18</f>
        <v>5</v>
      </c>
      <c r="F19" s="600">
        <v>55000</v>
      </c>
      <c r="G19" s="600">
        <f t="shared" si="0"/>
        <v>275000</v>
      </c>
      <c r="H19" s="600"/>
    </row>
    <row r="20" spans="1:9" ht="31.35" customHeight="1">
      <c r="A20" s="596" t="s">
        <v>104</v>
      </c>
      <c r="B20" s="597"/>
      <c r="C20" s="598"/>
      <c r="D20" s="598"/>
      <c r="E20" s="599"/>
      <c r="F20" s="600"/>
      <c r="G20" s="600"/>
      <c r="H20" s="600"/>
    </row>
    <row r="21" spans="1:9" ht="31.35" customHeight="1">
      <c r="A21" s="601">
        <v>1</v>
      </c>
      <c r="B21" s="602" t="s">
        <v>354</v>
      </c>
      <c r="C21" s="598" t="s">
        <v>36</v>
      </c>
      <c r="D21" s="598">
        <v>1</v>
      </c>
      <c r="E21" s="599">
        <f>E11</f>
        <v>5</v>
      </c>
      <c r="F21" s="600">
        <v>200000</v>
      </c>
      <c r="G21" s="600">
        <f t="shared" si="0"/>
        <v>1000000</v>
      </c>
      <c r="H21" s="600"/>
    </row>
    <row r="22" spans="1:9" ht="31.35" customHeight="1">
      <c r="A22" s="601">
        <v>2</v>
      </c>
      <c r="B22" s="602" t="s">
        <v>371</v>
      </c>
      <c r="C22" s="598" t="s">
        <v>36</v>
      </c>
      <c r="D22" s="598">
        <v>2</v>
      </c>
      <c r="E22" s="599">
        <f>E21</f>
        <v>5</v>
      </c>
      <c r="F22" s="600">
        <v>120000</v>
      </c>
      <c r="G22" s="600">
        <f t="shared" si="0"/>
        <v>1200000</v>
      </c>
      <c r="H22" s="600"/>
    </row>
    <row r="23" spans="1:9" ht="31.35" customHeight="1">
      <c r="A23" s="601">
        <v>3</v>
      </c>
      <c r="B23" s="602" t="s">
        <v>372</v>
      </c>
      <c r="C23" s="598" t="s">
        <v>36</v>
      </c>
      <c r="D23" s="598">
        <v>2</v>
      </c>
      <c r="E23" s="599">
        <f>E22</f>
        <v>5</v>
      </c>
      <c r="F23" s="600">
        <v>120000</v>
      </c>
      <c r="G23" s="600">
        <f t="shared" si="0"/>
        <v>1200000</v>
      </c>
      <c r="H23" s="600"/>
    </row>
    <row r="24" spans="1:9" ht="31.35" customHeight="1">
      <c r="A24" s="601"/>
      <c r="B24" s="597"/>
      <c r="C24" s="598"/>
      <c r="D24" s="598"/>
      <c r="E24" s="599"/>
      <c r="F24" s="600"/>
      <c r="G24" s="600"/>
      <c r="H24" s="600"/>
    </row>
    <row r="25" spans="1:9" ht="33" customHeight="1">
      <c r="A25" s="604"/>
      <c r="B25" s="676" t="s">
        <v>11</v>
      </c>
      <c r="C25" s="676"/>
      <c r="D25" s="676"/>
      <c r="E25" s="676"/>
      <c r="F25" s="605"/>
      <c r="G25" s="606">
        <f>SUM(G8:G24)</f>
        <v>13583045.336306207</v>
      </c>
      <c r="H25" s="607"/>
    </row>
    <row r="26" spans="1:9" ht="29.1" customHeight="1">
      <c r="A26" s="598"/>
      <c r="B26" s="608"/>
      <c r="C26" s="598"/>
      <c r="D26" s="598"/>
      <c r="E26" s="609"/>
      <c r="F26" s="600"/>
      <c r="G26" s="600"/>
      <c r="H26" s="600"/>
    </row>
    <row r="27" spans="1:9" ht="29.1" customHeight="1">
      <c r="A27" s="504"/>
      <c r="B27" s="505"/>
      <c r="C27" s="504"/>
      <c r="D27" s="504"/>
      <c r="E27" s="506"/>
      <c r="F27" s="507"/>
      <c r="G27" s="507"/>
      <c r="H27" s="507"/>
    </row>
    <row r="28" spans="1:9" s="509" customFormat="1" ht="21.6" customHeight="1">
      <c r="A28" s="504"/>
      <c r="B28" s="505"/>
      <c r="C28" s="504"/>
      <c r="D28" s="504"/>
      <c r="E28" s="506"/>
      <c r="F28" s="507"/>
      <c r="G28" s="507"/>
      <c r="H28" s="507"/>
      <c r="I28" s="508"/>
    </row>
    <row r="29" spans="1:9">
      <c r="A29" s="510"/>
      <c r="B29" s="510"/>
      <c r="C29" s="504"/>
      <c r="D29" s="504"/>
      <c r="E29" s="506"/>
      <c r="F29" s="507"/>
      <c r="G29" s="507"/>
      <c r="H29" s="507"/>
    </row>
    <row r="30" spans="1:9">
      <c r="A30" s="510"/>
      <c r="B30" s="510"/>
      <c r="C30" s="504"/>
      <c r="D30" s="504"/>
      <c r="E30" s="506"/>
      <c r="F30" s="507"/>
      <c r="G30" s="507"/>
      <c r="H30" s="507"/>
    </row>
  </sheetData>
  <mergeCells count="1">
    <mergeCell ref="B25:E25"/>
  </mergeCells>
  <printOptions horizontalCentered="1"/>
  <pageMargins left="0.7" right="0.45" top="0.75" bottom="0.55000000000000004" header="0.3" footer="0.3"/>
  <pageSetup paperSize="9" scale="64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176"/>
  <sheetViews>
    <sheetView view="pageBreakPreview" zoomScaleNormal="100" zoomScaleSheetLayoutView="100" workbookViewId="0">
      <pane xSplit="3" ySplit="4" topLeftCell="D5" activePane="bottomRight" state="frozen"/>
      <selection activeCell="B2" sqref="B2"/>
      <selection pane="topRight" activeCell="B2" sqref="B2"/>
      <selection pane="bottomLeft" activeCell="B2" sqref="B2"/>
      <selection pane="bottomRight" activeCell="D13" sqref="D13"/>
    </sheetView>
  </sheetViews>
  <sheetFormatPr defaultColWidth="8.88671875" defaultRowHeight="13.8"/>
  <cols>
    <col min="1" max="1" width="8.88671875" style="157"/>
    <col min="2" max="2" width="27.5546875" style="157" customWidth="1"/>
    <col min="3" max="3" width="20.6640625" style="157" hidden="1" customWidth="1"/>
    <col min="4" max="4" width="29.109375" style="159" customWidth="1"/>
    <col min="5" max="5" width="17.6640625" style="157" customWidth="1"/>
    <col min="6" max="6" width="22.33203125" style="428" customWidth="1"/>
    <col min="7" max="7" width="12.6640625" style="428" customWidth="1"/>
    <col min="8" max="16384" width="8.88671875" style="428"/>
  </cols>
  <sheetData>
    <row r="1" spans="1:8" ht="32.25" customHeight="1">
      <c r="A1" s="677" t="str">
        <f>SUMMARY!A1</f>
        <v>LOT NO-06, DUALIZATION OF HATTAR -HARIPUR ROAD SECTION (22 KM)</v>
      </c>
      <c r="B1" s="677"/>
      <c r="C1" s="677"/>
      <c r="D1" s="677"/>
      <c r="E1" s="677"/>
    </row>
    <row r="2" spans="1:8" ht="28.5" customHeight="1">
      <c r="A2" s="678"/>
      <c r="B2" s="678"/>
      <c r="C2" s="678"/>
      <c r="D2" s="678"/>
      <c r="E2" s="678"/>
    </row>
    <row r="3" spans="1:8" ht="29.85" customHeight="1">
      <c r="A3" s="120"/>
      <c r="B3" s="679" t="s">
        <v>369</v>
      </c>
      <c r="C3" s="679"/>
      <c r="D3" s="679"/>
      <c r="E3" s="124"/>
      <c r="F3" s="429"/>
    </row>
    <row r="4" spans="1:8" ht="33.6" customHeight="1">
      <c r="A4" s="125" t="s">
        <v>12</v>
      </c>
      <c r="B4" s="125" t="s">
        <v>235</v>
      </c>
      <c r="C4" s="125" t="s">
        <v>13</v>
      </c>
      <c r="D4" s="127" t="s">
        <v>62</v>
      </c>
      <c r="E4" s="125" t="s">
        <v>16</v>
      </c>
    </row>
    <row r="5" spans="1:8" s="430" customFormat="1" ht="23.1" customHeight="1">
      <c r="A5" s="128"/>
      <c r="B5" s="129"/>
      <c r="C5" s="130"/>
      <c r="D5" s="132"/>
      <c r="E5" s="133"/>
    </row>
    <row r="6" spans="1:8" ht="41.25" customHeight="1">
      <c r="A6" s="134">
        <v>1</v>
      </c>
      <c r="B6" s="431">
        <v>43282</v>
      </c>
      <c r="C6" s="135" t="s">
        <v>302</v>
      </c>
      <c r="D6" s="137">
        <f>'E-COST-JUL-18'!G5</f>
        <v>7490000</v>
      </c>
      <c r="E6" s="139"/>
      <c r="H6" s="428" t="s">
        <v>264</v>
      </c>
    </row>
    <row r="7" spans="1:8" ht="41.25" customHeight="1">
      <c r="A7" s="134">
        <v>2</v>
      </c>
      <c r="B7" s="431">
        <v>43313</v>
      </c>
      <c r="C7" s="135" t="s">
        <v>303</v>
      </c>
      <c r="D7" s="137">
        <f>'E-COST-AUG-18'!G5</f>
        <v>7490000</v>
      </c>
      <c r="E7" s="139"/>
    </row>
    <row r="8" spans="1:8" ht="41.25" customHeight="1">
      <c r="A8" s="134">
        <v>3</v>
      </c>
      <c r="B8" s="431">
        <v>43344</v>
      </c>
      <c r="C8" s="135" t="s">
        <v>300</v>
      </c>
      <c r="D8" s="137">
        <f>'E-COST-SEP-18'!G5</f>
        <v>5182692.307692307</v>
      </c>
      <c r="E8" s="139"/>
      <c r="F8" s="432"/>
    </row>
    <row r="9" spans="1:8" ht="41.25" customHeight="1">
      <c r="A9" s="134">
        <f>COUNTA($B$6:B9)</f>
        <v>4</v>
      </c>
      <c r="B9" s="431">
        <v>43374</v>
      </c>
      <c r="C9" s="140" t="s">
        <v>301</v>
      </c>
      <c r="D9" s="137">
        <f>'E-COST-OCT-18'!G5</f>
        <v>5182692.307692307</v>
      </c>
      <c r="E9" s="139"/>
    </row>
    <row r="10" spans="1:8" ht="41.25" customHeight="1">
      <c r="A10" s="134">
        <v>5</v>
      </c>
      <c r="B10" s="431">
        <v>43405</v>
      </c>
      <c r="C10" s="135" t="s">
        <v>302</v>
      </c>
      <c r="D10" s="137">
        <f>'E-COST-NOV-18'!G5</f>
        <v>5182692.307692307</v>
      </c>
      <c r="E10" s="139"/>
      <c r="H10" s="428" t="s">
        <v>264</v>
      </c>
    </row>
    <row r="11" spans="1:8" ht="41.25" customHeight="1">
      <c r="A11" s="134">
        <f>COUNTA($B$6:B11)</f>
        <v>6</v>
      </c>
      <c r="B11" s="431">
        <v>43435</v>
      </c>
      <c r="C11" s="140" t="s">
        <v>301</v>
      </c>
      <c r="D11" s="137">
        <f>'E-COST-DEC-18'!G5</f>
        <v>5182692.307692307</v>
      </c>
      <c r="E11" s="139"/>
    </row>
    <row r="12" spans="1:8" ht="41.25" customHeight="1">
      <c r="A12" s="134">
        <v>7</v>
      </c>
      <c r="B12" s="431">
        <v>43466</v>
      </c>
      <c r="C12" s="135" t="s">
        <v>302</v>
      </c>
      <c r="D12" s="137">
        <f>'E-COST-JAN-19'!G5</f>
        <v>0</v>
      </c>
      <c r="E12" s="139"/>
      <c r="H12" s="428" t="s">
        <v>264</v>
      </c>
    </row>
    <row r="13" spans="1:8" s="438" customFormat="1" ht="27" customHeight="1">
      <c r="A13" s="433"/>
      <c r="B13" s="465" t="s">
        <v>304</v>
      </c>
      <c r="C13" s="435" t="s">
        <v>305</v>
      </c>
      <c r="D13" s="436">
        <f>SUM(D6:D12)</f>
        <v>35710769.230769232</v>
      </c>
      <c r="E13" s="437"/>
    </row>
    <row r="14" spans="1:8">
      <c r="A14" s="146"/>
      <c r="B14" s="439"/>
      <c r="C14" s="440"/>
      <c r="D14" s="145"/>
      <c r="E14" s="441"/>
    </row>
    <row r="15" spans="1:8">
      <c r="A15" s="146"/>
      <c r="B15" s="442"/>
      <c r="C15" s="146"/>
      <c r="D15" s="144"/>
      <c r="E15" s="148"/>
    </row>
    <row r="16" spans="1:8">
      <c r="A16" s="146"/>
      <c r="B16" s="442"/>
      <c r="C16" s="146"/>
      <c r="D16" s="144"/>
      <c r="E16" s="148"/>
    </row>
    <row r="17" spans="1:5">
      <c r="A17" s="146"/>
      <c r="B17" s="442"/>
      <c r="C17" s="146"/>
      <c r="D17" s="144"/>
      <c r="E17" s="148"/>
    </row>
    <row r="18" spans="1:5">
      <c r="A18" s="146"/>
      <c r="B18" s="442"/>
      <c r="C18" s="146"/>
      <c r="D18" s="144"/>
      <c r="E18" s="148"/>
    </row>
    <row r="19" spans="1:5">
      <c r="A19" s="146"/>
      <c r="B19" s="442"/>
      <c r="C19" s="146"/>
      <c r="D19" s="144"/>
      <c r="E19" s="148"/>
    </row>
    <row r="20" spans="1:5">
      <c r="A20" s="146"/>
      <c r="B20" s="442"/>
      <c r="C20" s="146"/>
      <c r="D20" s="144"/>
      <c r="E20" s="148"/>
    </row>
    <row r="21" spans="1:5">
      <c r="A21" s="146"/>
      <c r="B21" s="442"/>
      <c r="C21" s="146"/>
      <c r="D21" s="144"/>
      <c r="E21" s="148"/>
    </row>
    <row r="22" spans="1:5">
      <c r="A22" s="146"/>
      <c r="B22" s="442"/>
      <c r="C22" s="146"/>
      <c r="D22" s="144"/>
      <c r="E22" s="148"/>
    </row>
    <row r="23" spans="1:5">
      <c r="A23" s="146"/>
      <c r="B23" s="442"/>
      <c r="C23" s="146"/>
      <c r="D23" s="144"/>
      <c r="E23" s="148"/>
    </row>
    <row r="24" spans="1:5">
      <c r="A24" s="146"/>
      <c r="B24" s="442"/>
      <c r="C24" s="146"/>
      <c r="D24" s="144"/>
      <c r="E24" s="148"/>
    </row>
    <row r="25" spans="1:5">
      <c r="A25" s="146"/>
      <c r="B25" s="442"/>
      <c r="C25" s="146"/>
      <c r="D25" s="144"/>
      <c r="E25" s="148"/>
    </row>
    <row r="26" spans="1:5">
      <c r="A26" s="146"/>
      <c r="B26" s="442"/>
      <c r="C26" s="146"/>
      <c r="D26" s="144"/>
      <c r="E26" s="148"/>
    </row>
    <row r="27" spans="1:5">
      <c r="A27" s="146"/>
      <c r="B27" s="442"/>
      <c r="C27" s="146"/>
      <c r="D27" s="144"/>
      <c r="E27" s="148"/>
    </row>
    <row r="28" spans="1:5">
      <c r="A28" s="146"/>
      <c r="B28" s="442"/>
      <c r="C28" s="146"/>
      <c r="D28" s="144"/>
      <c r="E28" s="148"/>
    </row>
    <row r="29" spans="1:5">
      <c r="A29" s="146"/>
      <c r="B29" s="442"/>
      <c r="C29" s="146"/>
      <c r="D29" s="144"/>
      <c r="E29" s="148"/>
    </row>
    <row r="30" spans="1:5">
      <c r="A30" s="146"/>
      <c r="B30" s="442"/>
      <c r="C30" s="146"/>
      <c r="D30" s="144"/>
      <c r="E30" s="148"/>
    </row>
    <row r="31" spans="1:5">
      <c r="A31" s="146"/>
      <c r="B31" s="442"/>
      <c r="C31" s="146"/>
      <c r="D31" s="144"/>
      <c r="E31" s="148"/>
    </row>
    <row r="32" spans="1:5">
      <c r="A32" s="146"/>
      <c r="B32" s="442"/>
      <c r="C32" s="146"/>
      <c r="D32" s="144"/>
      <c r="E32" s="148"/>
    </row>
    <row r="33" spans="1:5">
      <c r="A33" s="146"/>
      <c r="B33" s="442"/>
      <c r="C33" s="146"/>
      <c r="D33" s="144"/>
      <c r="E33" s="148"/>
    </row>
    <row r="34" spans="1:5">
      <c r="A34" s="146"/>
      <c r="B34" s="442"/>
      <c r="C34" s="146"/>
      <c r="D34" s="144"/>
      <c r="E34" s="148"/>
    </row>
    <row r="35" spans="1:5">
      <c r="A35" s="146"/>
      <c r="B35" s="442"/>
      <c r="C35" s="146"/>
      <c r="D35" s="144"/>
      <c r="E35" s="148"/>
    </row>
    <row r="36" spans="1:5">
      <c r="A36" s="146"/>
      <c r="B36" s="442"/>
      <c r="C36" s="146"/>
      <c r="D36" s="144"/>
      <c r="E36" s="148"/>
    </row>
    <row r="37" spans="1:5">
      <c r="A37" s="146"/>
      <c r="B37" s="442"/>
      <c r="C37" s="146"/>
      <c r="D37" s="144"/>
      <c r="E37" s="148"/>
    </row>
    <row r="38" spans="1:5">
      <c r="A38" s="146"/>
      <c r="B38" s="442"/>
      <c r="C38" s="146"/>
      <c r="D38" s="144"/>
      <c r="E38" s="148"/>
    </row>
    <row r="39" spans="1:5">
      <c r="A39" s="146"/>
      <c r="B39" s="442"/>
      <c r="C39" s="146"/>
      <c r="D39" s="144"/>
      <c r="E39" s="148"/>
    </row>
    <row r="40" spans="1:5">
      <c r="A40" s="146"/>
      <c r="B40" s="442"/>
      <c r="C40" s="146"/>
      <c r="D40" s="144"/>
      <c r="E40" s="148"/>
    </row>
    <row r="41" spans="1:5">
      <c r="A41" s="146"/>
      <c r="B41" s="442"/>
      <c r="C41" s="146"/>
      <c r="D41" s="144"/>
      <c r="E41" s="148"/>
    </row>
    <row r="42" spans="1:5">
      <c r="A42" s="146"/>
      <c r="B42" s="442"/>
      <c r="C42" s="146"/>
      <c r="D42" s="144"/>
      <c r="E42" s="148"/>
    </row>
    <row r="43" spans="1:5">
      <c r="A43" s="146"/>
      <c r="B43" s="442"/>
      <c r="C43" s="146"/>
      <c r="D43" s="144"/>
      <c r="E43" s="148"/>
    </row>
    <row r="44" spans="1:5">
      <c r="A44" s="146"/>
      <c r="B44" s="442"/>
      <c r="C44" s="146"/>
      <c r="D44" s="144"/>
      <c r="E44" s="148"/>
    </row>
    <row r="45" spans="1:5">
      <c r="A45" s="146"/>
      <c r="B45" s="442"/>
      <c r="C45" s="146"/>
      <c r="D45" s="144"/>
      <c r="E45" s="148"/>
    </row>
    <row r="46" spans="1:5">
      <c r="A46" s="146"/>
      <c r="B46" s="442"/>
      <c r="C46" s="146"/>
      <c r="D46" s="144"/>
      <c r="E46" s="148"/>
    </row>
    <row r="47" spans="1:5">
      <c r="A47" s="146"/>
      <c r="B47" s="442"/>
      <c r="C47" s="146"/>
      <c r="D47" s="144"/>
      <c r="E47" s="148"/>
    </row>
    <row r="48" spans="1:5">
      <c r="A48" s="146"/>
      <c r="B48" s="442"/>
      <c r="C48" s="146"/>
      <c r="D48" s="144"/>
      <c r="E48" s="148"/>
    </row>
    <row r="49" spans="1:5">
      <c r="A49" s="146"/>
      <c r="B49" s="442"/>
      <c r="C49" s="146"/>
      <c r="D49" s="144"/>
      <c r="E49" s="148"/>
    </row>
    <row r="50" spans="1:5">
      <c r="A50" s="146"/>
      <c r="B50" s="442"/>
      <c r="C50" s="146"/>
      <c r="D50" s="144"/>
      <c r="E50" s="148"/>
    </row>
    <row r="51" spans="1:5">
      <c r="A51" s="146"/>
      <c r="B51" s="442"/>
      <c r="C51" s="146"/>
      <c r="D51" s="144"/>
      <c r="E51" s="148"/>
    </row>
    <row r="52" spans="1:5">
      <c r="A52" s="146"/>
      <c r="B52" s="442"/>
      <c r="C52" s="146"/>
      <c r="D52" s="144"/>
      <c r="E52" s="148"/>
    </row>
    <row r="53" spans="1:5">
      <c r="A53" s="146"/>
      <c r="B53" s="442"/>
      <c r="C53" s="146"/>
      <c r="D53" s="144"/>
      <c r="E53" s="148"/>
    </row>
    <row r="54" spans="1:5">
      <c r="A54" s="146"/>
      <c r="B54" s="442"/>
      <c r="C54" s="146"/>
      <c r="D54" s="144"/>
      <c r="E54" s="148"/>
    </row>
    <row r="55" spans="1:5">
      <c r="A55" s="146"/>
      <c r="B55" s="442"/>
      <c r="C55" s="146"/>
      <c r="D55" s="144"/>
      <c r="E55" s="148"/>
    </row>
    <row r="56" spans="1:5">
      <c r="A56" s="146"/>
      <c r="B56" s="442"/>
      <c r="C56" s="146"/>
      <c r="D56" s="144"/>
      <c r="E56" s="148"/>
    </row>
    <row r="57" spans="1:5">
      <c r="A57" s="146"/>
      <c r="B57" s="442"/>
      <c r="C57" s="146"/>
      <c r="D57" s="144"/>
      <c r="E57" s="148"/>
    </row>
    <row r="58" spans="1:5">
      <c r="A58" s="146"/>
      <c r="B58" s="442"/>
      <c r="C58" s="146"/>
      <c r="D58" s="144"/>
      <c r="E58" s="148"/>
    </row>
    <row r="59" spans="1:5">
      <c r="A59" s="146"/>
      <c r="B59" s="442"/>
      <c r="C59" s="146"/>
      <c r="D59" s="144"/>
      <c r="E59" s="148"/>
    </row>
    <row r="60" spans="1:5">
      <c r="A60" s="146"/>
      <c r="B60" s="442"/>
      <c r="C60" s="146"/>
      <c r="D60" s="144"/>
      <c r="E60" s="148"/>
    </row>
    <row r="61" spans="1:5" s="99" customFormat="1" ht="18.600000000000001" customHeight="1">
      <c r="A61" s="142"/>
      <c r="B61" s="443"/>
      <c r="C61" s="443"/>
      <c r="D61" s="145"/>
      <c r="E61" s="444"/>
    </row>
    <row r="62" spans="1:5">
      <c r="A62" s="141"/>
      <c r="B62" s="141"/>
      <c r="C62" s="142"/>
      <c r="D62" s="144"/>
      <c r="E62" s="145"/>
    </row>
    <row r="63" spans="1:5">
      <c r="A63" s="146"/>
      <c r="B63" s="147"/>
      <c r="C63" s="142"/>
      <c r="D63" s="144"/>
      <c r="E63" s="148"/>
    </row>
    <row r="64" spans="1:5">
      <c r="A64" s="146"/>
      <c r="B64" s="147"/>
      <c r="C64" s="142"/>
      <c r="D64" s="144"/>
      <c r="E64" s="148"/>
    </row>
    <row r="65" spans="1:5">
      <c r="A65" s="141"/>
      <c r="B65" s="141"/>
      <c r="C65" s="142"/>
      <c r="D65" s="144"/>
      <c r="E65" s="148"/>
    </row>
    <row r="66" spans="1:5">
      <c r="A66" s="146"/>
      <c r="B66" s="147"/>
      <c r="C66" s="142"/>
      <c r="D66" s="144"/>
      <c r="E66" s="148"/>
    </row>
    <row r="67" spans="1:5">
      <c r="A67" s="141"/>
      <c r="B67" s="141"/>
      <c r="C67" s="142"/>
      <c r="D67" s="144"/>
      <c r="E67" s="148"/>
    </row>
    <row r="68" spans="1:5">
      <c r="A68" s="146"/>
      <c r="B68" s="147"/>
      <c r="C68" s="142"/>
      <c r="D68" s="144"/>
      <c r="E68" s="148"/>
    </row>
    <row r="69" spans="1:5">
      <c r="A69" s="146"/>
      <c r="B69" s="147"/>
      <c r="C69" s="146"/>
      <c r="D69" s="144"/>
      <c r="E69" s="148"/>
    </row>
    <row r="70" spans="1:5">
      <c r="A70" s="141"/>
      <c r="B70" s="141"/>
      <c r="C70" s="146"/>
      <c r="D70" s="144"/>
      <c r="E70" s="148"/>
    </row>
    <row r="71" spans="1:5">
      <c r="A71" s="146"/>
      <c r="B71" s="147"/>
      <c r="C71" s="146"/>
      <c r="D71" s="144"/>
      <c r="E71" s="148"/>
    </row>
    <row r="72" spans="1:5">
      <c r="A72" s="141"/>
      <c r="B72" s="141"/>
      <c r="C72" s="146"/>
      <c r="D72" s="144"/>
      <c r="E72" s="148"/>
    </row>
    <row r="73" spans="1:5">
      <c r="A73" s="146"/>
      <c r="B73" s="147"/>
      <c r="C73" s="146"/>
      <c r="D73" s="144"/>
      <c r="E73" s="148"/>
    </row>
    <row r="74" spans="1:5">
      <c r="A74" s="146"/>
      <c r="B74" s="147"/>
      <c r="C74" s="146"/>
      <c r="D74" s="144"/>
      <c r="E74" s="148"/>
    </row>
    <row r="75" spans="1:5">
      <c r="A75" s="141"/>
      <c r="B75" s="141"/>
      <c r="C75" s="146"/>
      <c r="D75" s="144"/>
      <c r="E75" s="148"/>
    </row>
    <row r="76" spans="1:5">
      <c r="A76" s="146"/>
      <c r="B76" s="147"/>
      <c r="C76" s="146"/>
      <c r="D76" s="144"/>
      <c r="E76" s="148"/>
    </row>
    <row r="77" spans="1:5">
      <c r="A77" s="146"/>
      <c r="B77" s="147"/>
      <c r="C77" s="146"/>
      <c r="D77" s="144"/>
      <c r="E77" s="148"/>
    </row>
    <row r="78" spans="1:5">
      <c r="A78" s="146"/>
      <c r="B78" s="147"/>
      <c r="C78" s="146"/>
      <c r="D78" s="144"/>
      <c r="E78" s="148"/>
    </row>
    <row r="79" spans="1:5">
      <c r="A79" s="146"/>
      <c r="B79" s="147"/>
      <c r="C79" s="146"/>
      <c r="D79" s="144"/>
      <c r="E79" s="148"/>
    </row>
    <row r="80" spans="1:5">
      <c r="A80" s="146"/>
      <c r="B80" s="147"/>
      <c r="C80" s="146"/>
      <c r="D80" s="144"/>
      <c r="E80" s="148"/>
    </row>
    <row r="81" spans="1:5">
      <c r="A81" s="146"/>
      <c r="B81" s="147"/>
      <c r="C81" s="146"/>
      <c r="D81" s="144"/>
      <c r="E81" s="148"/>
    </row>
    <row r="82" spans="1:5">
      <c r="A82" s="146"/>
      <c r="B82" s="147"/>
      <c r="C82" s="146"/>
      <c r="D82" s="144"/>
      <c r="E82" s="148"/>
    </row>
    <row r="83" spans="1:5">
      <c r="A83" s="146"/>
      <c r="B83" s="147"/>
      <c r="C83" s="146"/>
      <c r="D83" s="144"/>
      <c r="E83" s="148"/>
    </row>
    <row r="84" spans="1:5">
      <c r="A84" s="146"/>
      <c r="B84" s="147"/>
      <c r="C84" s="146"/>
      <c r="D84" s="144"/>
      <c r="E84" s="148"/>
    </row>
    <row r="85" spans="1:5">
      <c r="A85" s="146"/>
      <c r="B85" s="147"/>
      <c r="C85" s="146"/>
      <c r="D85" s="144"/>
      <c r="E85" s="148"/>
    </row>
    <row r="86" spans="1:5">
      <c r="A86" s="146"/>
      <c r="B86" s="143"/>
      <c r="C86" s="146"/>
      <c r="D86" s="144"/>
      <c r="E86" s="148"/>
    </row>
    <row r="87" spans="1:5">
      <c r="A87" s="146"/>
      <c r="B87" s="143"/>
      <c r="C87" s="146"/>
      <c r="D87" s="144"/>
      <c r="E87" s="148"/>
    </row>
    <row r="88" spans="1:5">
      <c r="A88" s="146"/>
      <c r="B88" s="143"/>
      <c r="C88" s="146"/>
      <c r="D88" s="144"/>
      <c r="E88" s="148"/>
    </row>
    <row r="89" spans="1:5">
      <c r="A89" s="146"/>
      <c r="B89" s="143"/>
      <c r="C89" s="146"/>
      <c r="D89" s="144"/>
      <c r="E89" s="148"/>
    </row>
    <row r="90" spans="1:5">
      <c r="A90" s="146"/>
      <c r="B90" s="143"/>
      <c r="C90" s="146"/>
      <c r="D90" s="144"/>
      <c r="E90" s="148"/>
    </row>
    <row r="91" spans="1:5">
      <c r="A91" s="146"/>
      <c r="B91" s="143"/>
      <c r="C91" s="146"/>
      <c r="D91" s="144"/>
      <c r="E91" s="148"/>
    </row>
    <row r="92" spans="1:5">
      <c r="A92" s="146"/>
      <c r="B92" s="149"/>
      <c r="C92" s="146"/>
      <c r="D92" s="144"/>
      <c r="E92" s="148"/>
    </row>
    <row r="93" spans="1:5">
      <c r="A93" s="146"/>
      <c r="B93" s="143"/>
      <c r="C93" s="146"/>
      <c r="D93" s="144"/>
      <c r="E93" s="148"/>
    </row>
    <row r="94" spans="1:5">
      <c r="A94" s="146"/>
      <c r="B94" s="143"/>
      <c r="C94" s="146"/>
      <c r="D94" s="144"/>
      <c r="E94" s="148"/>
    </row>
    <row r="95" spans="1:5" ht="21">
      <c r="A95" s="150"/>
      <c r="B95" s="150"/>
      <c r="C95" s="151"/>
      <c r="D95" s="153"/>
      <c r="E95" s="150"/>
    </row>
    <row r="96" spans="1:5">
      <c r="A96" s="146"/>
      <c r="B96" s="143"/>
      <c r="C96" s="146"/>
      <c r="D96" s="144"/>
      <c r="E96" s="148"/>
    </row>
    <row r="97" spans="1:5">
      <c r="A97" s="146"/>
      <c r="B97" s="143"/>
      <c r="C97" s="146"/>
      <c r="D97" s="144"/>
      <c r="E97" s="148"/>
    </row>
    <row r="98" spans="1:5">
      <c r="A98" s="146"/>
      <c r="B98" s="143"/>
      <c r="C98" s="146"/>
      <c r="D98" s="144"/>
      <c r="E98" s="148"/>
    </row>
    <row r="99" spans="1:5">
      <c r="A99" s="146"/>
      <c r="B99" s="143"/>
      <c r="C99" s="146"/>
      <c r="D99" s="144"/>
      <c r="E99" s="148"/>
    </row>
    <row r="100" spans="1:5">
      <c r="A100" s="146"/>
      <c r="B100" s="143"/>
      <c r="C100" s="146"/>
      <c r="D100" s="144"/>
      <c r="E100" s="148"/>
    </row>
    <row r="101" spans="1:5">
      <c r="A101" s="146"/>
      <c r="B101" s="143"/>
      <c r="C101" s="146"/>
      <c r="D101" s="144"/>
      <c r="E101" s="148"/>
    </row>
    <row r="102" spans="1:5">
      <c r="A102" s="146"/>
      <c r="B102" s="143"/>
      <c r="C102" s="146"/>
      <c r="D102" s="144"/>
      <c r="E102" s="148"/>
    </row>
    <row r="103" spans="1:5">
      <c r="A103" s="146"/>
      <c r="B103" s="143"/>
      <c r="C103" s="146"/>
      <c r="D103" s="144"/>
      <c r="E103" s="148"/>
    </row>
    <row r="104" spans="1:5">
      <c r="A104" s="146"/>
      <c r="B104" s="143"/>
      <c r="C104" s="146"/>
      <c r="D104" s="144"/>
      <c r="E104" s="148"/>
    </row>
    <row r="105" spans="1:5">
      <c r="A105" s="146"/>
      <c r="B105" s="143"/>
      <c r="C105" s="146"/>
      <c r="D105" s="144"/>
      <c r="E105" s="148"/>
    </row>
    <row r="106" spans="1:5">
      <c r="A106" s="146"/>
      <c r="B106" s="143"/>
      <c r="C106" s="146"/>
      <c r="D106" s="144"/>
      <c r="E106" s="148"/>
    </row>
    <row r="107" spans="1:5">
      <c r="A107" s="146"/>
      <c r="B107" s="143"/>
      <c r="C107" s="146"/>
      <c r="D107" s="144"/>
      <c r="E107" s="148"/>
    </row>
    <row r="108" spans="1:5">
      <c r="A108" s="149"/>
      <c r="B108" s="143"/>
      <c r="C108" s="146"/>
      <c r="D108" s="144"/>
      <c r="E108" s="148"/>
    </row>
    <row r="109" spans="1:5">
      <c r="A109" s="146"/>
      <c r="B109" s="143"/>
      <c r="C109" s="146"/>
      <c r="D109" s="144"/>
      <c r="E109" s="148"/>
    </row>
    <row r="110" spans="1:5">
      <c r="A110" s="146"/>
      <c r="B110" s="143"/>
      <c r="C110" s="146"/>
      <c r="D110" s="144"/>
      <c r="E110" s="148"/>
    </row>
    <row r="111" spans="1:5">
      <c r="A111" s="146"/>
      <c r="B111" s="143"/>
      <c r="C111" s="146"/>
      <c r="D111" s="144"/>
      <c r="E111" s="148"/>
    </row>
    <row r="112" spans="1:5">
      <c r="A112" s="146"/>
      <c r="B112" s="143"/>
      <c r="C112" s="146"/>
      <c r="D112" s="144"/>
      <c r="E112" s="148"/>
    </row>
    <row r="113" spans="1:5">
      <c r="A113" s="146"/>
      <c r="B113" s="143"/>
      <c r="C113" s="146"/>
      <c r="D113" s="144"/>
      <c r="E113" s="148"/>
    </row>
    <row r="114" spans="1:5">
      <c r="A114" s="146"/>
      <c r="B114" s="143"/>
      <c r="C114" s="146"/>
      <c r="D114" s="144"/>
      <c r="E114" s="148"/>
    </row>
    <row r="115" spans="1:5">
      <c r="A115" s="146"/>
      <c r="B115" s="143"/>
      <c r="C115" s="146"/>
      <c r="D115" s="144"/>
      <c r="E115" s="148"/>
    </row>
    <row r="116" spans="1:5">
      <c r="A116" s="146"/>
      <c r="B116" s="143"/>
      <c r="C116" s="146"/>
      <c r="D116" s="144"/>
      <c r="E116" s="148"/>
    </row>
    <row r="117" spans="1:5">
      <c r="A117" s="146"/>
      <c r="B117" s="143"/>
      <c r="C117" s="146"/>
      <c r="D117" s="144"/>
      <c r="E117" s="148"/>
    </row>
    <row r="118" spans="1:5">
      <c r="A118" s="146"/>
      <c r="B118" s="143"/>
      <c r="C118" s="146"/>
      <c r="D118" s="144"/>
      <c r="E118" s="148"/>
    </row>
    <row r="119" spans="1:5">
      <c r="A119" s="146"/>
      <c r="B119" s="143"/>
      <c r="C119" s="146"/>
      <c r="D119" s="144"/>
      <c r="E119" s="148"/>
    </row>
    <row r="120" spans="1:5">
      <c r="A120" s="146"/>
      <c r="B120" s="143"/>
      <c r="C120" s="146"/>
      <c r="D120" s="144"/>
      <c r="E120" s="148"/>
    </row>
    <row r="121" spans="1:5">
      <c r="A121" s="146"/>
      <c r="B121" s="143"/>
      <c r="C121" s="146"/>
      <c r="D121" s="144"/>
      <c r="E121" s="148"/>
    </row>
    <row r="122" spans="1:5">
      <c r="A122" s="146"/>
      <c r="B122" s="143"/>
      <c r="C122" s="146"/>
      <c r="D122" s="144"/>
      <c r="E122" s="148"/>
    </row>
    <row r="123" spans="1:5">
      <c r="A123" s="146"/>
      <c r="B123" s="143"/>
      <c r="C123" s="146"/>
      <c r="D123" s="144"/>
      <c r="E123" s="148"/>
    </row>
    <row r="124" spans="1:5">
      <c r="A124" s="146"/>
      <c r="B124" s="143"/>
      <c r="C124" s="146"/>
      <c r="D124" s="144"/>
      <c r="E124" s="148"/>
    </row>
    <row r="125" spans="1:5">
      <c r="A125" s="146"/>
      <c r="B125" s="143"/>
      <c r="C125" s="146"/>
      <c r="D125" s="144"/>
      <c r="E125" s="148"/>
    </row>
    <row r="126" spans="1:5">
      <c r="A126" s="146"/>
      <c r="B126" s="143"/>
      <c r="C126" s="146"/>
      <c r="D126" s="144"/>
      <c r="E126" s="148"/>
    </row>
    <row r="127" spans="1:5">
      <c r="A127" s="146"/>
      <c r="B127" s="143"/>
      <c r="C127" s="146"/>
      <c r="D127" s="144"/>
      <c r="E127" s="148"/>
    </row>
    <row r="128" spans="1:5">
      <c r="A128" s="146"/>
      <c r="B128" s="143"/>
      <c r="C128" s="146"/>
      <c r="D128" s="144"/>
      <c r="E128" s="148"/>
    </row>
    <row r="129" spans="1:5">
      <c r="A129" s="146"/>
      <c r="B129" s="143"/>
      <c r="C129" s="146"/>
      <c r="D129" s="144"/>
      <c r="E129" s="148"/>
    </row>
    <row r="130" spans="1:5">
      <c r="A130" s="428"/>
      <c r="B130" s="428"/>
      <c r="C130" s="445"/>
      <c r="D130" s="446"/>
      <c r="E130" s="428"/>
    </row>
    <row r="131" spans="1:5">
      <c r="A131" s="146"/>
      <c r="B131" s="143"/>
      <c r="C131" s="146"/>
      <c r="D131" s="144"/>
      <c r="E131" s="148"/>
    </row>
    <row r="132" spans="1:5">
      <c r="A132" s="146"/>
      <c r="B132" s="143"/>
      <c r="C132" s="146"/>
      <c r="D132" s="144"/>
      <c r="E132" s="148"/>
    </row>
    <row r="133" spans="1:5">
      <c r="A133" s="146"/>
      <c r="B133" s="143"/>
      <c r="C133" s="146"/>
      <c r="D133" s="144"/>
      <c r="E133" s="148"/>
    </row>
    <row r="134" spans="1:5">
      <c r="A134" s="146"/>
      <c r="B134" s="143"/>
      <c r="C134" s="146"/>
      <c r="D134" s="144"/>
      <c r="E134" s="148"/>
    </row>
    <row r="135" spans="1:5">
      <c r="A135" s="146"/>
      <c r="B135" s="143"/>
      <c r="C135" s="146"/>
      <c r="D135" s="144"/>
      <c r="E135" s="148"/>
    </row>
    <row r="136" spans="1:5">
      <c r="A136" s="146"/>
      <c r="B136" s="143"/>
      <c r="C136" s="146"/>
      <c r="D136" s="144"/>
      <c r="E136" s="148"/>
    </row>
    <row r="137" spans="1:5">
      <c r="A137" s="146"/>
      <c r="B137" s="143"/>
      <c r="C137" s="146"/>
      <c r="D137" s="144"/>
      <c r="E137" s="148"/>
    </row>
    <row r="138" spans="1:5">
      <c r="A138" s="146"/>
      <c r="B138" s="143"/>
      <c r="C138" s="146"/>
      <c r="D138" s="144"/>
      <c r="E138" s="148"/>
    </row>
    <row r="139" spans="1:5">
      <c r="A139" s="146"/>
      <c r="B139" s="143"/>
      <c r="C139" s="146"/>
      <c r="D139" s="144"/>
      <c r="E139" s="148"/>
    </row>
    <row r="140" spans="1:5">
      <c r="A140" s="146"/>
      <c r="B140" s="143"/>
      <c r="C140" s="146"/>
      <c r="D140" s="144"/>
      <c r="E140" s="148"/>
    </row>
    <row r="141" spans="1:5">
      <c r="A141" s="146"/>
      <c r="B141" s="143"/>
      <c r="C141" s="146"/>
      <c r="D141" s="144"/>
      <c r="E141" s="148"/>
    </row>
    <row r="142" spans="1:5">
      <c r="A142" s="146"/>
      <c r="B142" s="143"/>
      <c r="C142" s="146"/>
      <c r="D142" s="144"/>
      <c r="E142" s="148"/>
    </row>
    <row r="143" spans="1:5">
      <c r="A143" s="146"/>
      <c r="B143" s="143"/>
      <c r="C143" s="146"/>
      <c r="D143" s="144"/>
      <c r="E143" s="148"/>
    </row>
    <row r="144" spans="1:5">
      <c r="A144" s="146"/>
      <c r="B144" s="143"/>
      <c r="C144" s="146"/>
      <c r="D144" s="144"/>
      <c r="E144" s="148"/>
    </row>
    <row r="145" spans="1:5">
      <c r="A145" s="428"/>
      <c r="B145" s="428"/>
      <c r="C145" s="445"/>
      <c r="D145" s="446"/>
      <c r="E145" s="428"/>
    </row>
    <row r="146" spans="1:5">
      <c r="A146" s="146"/>
      <c r="B146" s="143"/>
      <c r="C146" s="146"/>
      <c r="D146" s="144"/>
      <c r="E146" s="148"/>
    </row>
    <row r="147" spans="1:5">
      <c r="A147" s="146"/>
      <c r="B147" s="143"/>
      <c r="C147" s="146"/>
      <c r="D147" s="144"/>
      <c r="E147" s="148"/>
    </row>
    <row r="148" spans="1:5">
      <c r="A148" s="146"/>
      <c r="B148" s="143"/>
      <c r="C148" s="146"/>
      <c r="D148" s="144"/>
      <c r="E148" s="148"/>
    </row>
    <row r="149" spans="1:5">
      <c r="A149" s="146"/>
      <c r="B149" s="143"/>
      <c r="C149" s="146"/>
      <c r="D149" s="144"/>
      <c r="E149" s="148"/>
    </row>
    <row r="150" spans="1:5">
      <c r="A150" s="146"/>
      <c r="B150" s="143"/>
      <c r="C150" s="146"/>
      <c r="D150" s="144"/>
      <c r="E150" s="148"/>
    </row>
    <row r="151" spans="1:5">
      <c r="A151" s="146"/>
      <c r="B151" s="143"/>
      <c r="C151" s="146"/>
      <c r="D151" s="144"/>
      <c r="E151" s="148"/>
    </row>
    <row r="152" spans="1:5">
      <c r="A152" s="146"/>
      <c r="B152" s="143"/>
      <c r="C152" s="146"/>
      <c r="D152" s="144"/>
      <c r="E152" s="148"/>
    </row>
    <row r="153" spans="1:5">
      <c r="A153" s="146"/>
      <c r="B153" s="143"/>
      <c r="C153" s="146"/>
      <c r="D153" s="144"/>
      <c r="E153" s="148"/>
    </row>
    <row r="154" spans="1:5">
      <c r="A154" s="146"/>
      <c r="B154" s="143"/>
      <c r="C154" s="146"/>
      <c r="D154" s="144"/>
      <c r="E154" s="148"/>
    </row>
    <row r="155" spans="1:5">
      <c r="A155" s="428"/>
      <c r="B155" s="428"/>
      <c r="C155" s="445"/>
      <c r="D155" s="446"/>
      <c r="E155" s="428"/>
    </row>
    <row r="156" spans="1:5">
      <c r="A156" s="146"/>
      <c r="B156" s="143"/>
      <c r="C156" s="146"/>
      <c r="D156" s="144"/>
      <c r="E156" s="148"/>
    </row>
    <row r="157" spans="1:5">
      <c r="A157" s="146"/>
      <c r="B157" s="143"/>
      <c r="C157" s="146"/>
      <c r="D157" s="144"/>
      <c r="E157" s="148"/>
    </row>
    <row r="158" spans="1:5">
      <c r="A158" s="146"/>
      <c r="B158" s="143"/>
      <c r="C158" s="146"/>
      <c r="D158" s="144"/>
      <c r="E158" s="148"/>
    </row>
    <row r="159" spans="1:5">
      <c r="A159" s="146"/>
      <c r="B159" s="143"/>
      <c r="C159" s="146"/>
      <c r="D159" s="144"/>
      <c r="E159" s="148"/>
    </row>
    <row r="160" spans="1:5">
      <c r="A160" s="146"/>
      <c r="B160" s="143"/>
      <c r="C160" s="146"/>
      <c r="D160" s="144"/>
      <c r="E160" s="148"/>
    </row>
    <row r="161" spans="1:5">
      <c r="A161" s="146"/>
      <c r="B161" s="143"/>
      <c r="C161" s="146"/>
      <c r="D161" s="144"/>
      <c r="E161" s="148"/>
    </row>
    <row r="162" spans="1:5">
      <c r="A162" s="146"/>
      <c r="B162" s="143"/>
      <c r="C162" s="146"/>
      <c r="D162" s="144"/>
      <c r="E162" s="148"/>
    </row>
    <row r="163" spans="1:5">
      <c r="A163" s="146"/>
      <c r="B163" s="143"/>
      <c r="C163" s="146"/>
      <c r="D163" s="144"/>
      <c r="E163" s="148"/>
    </row>
    <row r="164" spans="1:5">
      <c r="A164" s="146"/>
      <c r="B164" s="143"/>
      <c r="C164" s="146"/>
      <c r="D164" s="144"/>
      <c r="E164" s="148"/>
    </row>
    <row r="165" spans="1:5">
      <c r="A165" s="146"/>
      <c r="B165" s="143"/>
      <c r="C165" s="146"/>
      <c r="D165" s="144"/>
      <c r="E165" s="148"/>
    </row>
    <row r="166" spans="1:5">
      <c r="A166" s="146"/>
      <c r="B166" s="143"/>
      <c r="C166" s="146"/>
      <c r="D166" s="144"/>
      <c r="E166" s="148"/>
    </row>
    <row r="167" spans="1:5">
      <c r="A167" s="146"/>
      <c r="B167" s="143"/>
      <c r="C167" s="146"/>
      <c r="D167" s="144"/>
      <c r="E167" s="148"/>
    </row>
    <row r="168" spans="1:5">
      <c r="A168" s="146"/>
      <c r="B168" s="143"/>
      <c r="C168" s="146"/>
      <c r="D168" s="144"/>
      <c r="E168" s="148"/>
    </row>
    <row r="169" spans="1:5">
      <c r="A169" s="146"/>
      <c r="B169" s="143"/>
      <c r="C169" s="146"/>
      <c r="D169" s="144"/>
      <c r="E169" s="148"/>
    </row>
    <row r="170" spans="1:5">
      <c r="A170" s="146"/>
      <c r="B170" s="143"/>
      <c r="C170" s="146"/>
      <c r="D170" s="144"/>
      <c r="E170" s="148"/>
    </row>
    <row r="171" spans="1:5">
      <c r="A171" s="146"/>
      <c r="B171" s="143"/>
      <c r="C171" s="146"/>
      <c r="D171" s="144"/>
      <c r="E171" s="148"/>
    </row>
    <row r="172" spans="1:5">
      <c r="A172" s="146"/>
      <c r="B172" s="149"/>
      <c r="C172" s="146"/>
      <c r="D172" s="144"/>
      <c r="E172" s="148"/>
    </row>
    <row r="173" spans="1:5">
      <c r="A173" s="146"/>
      <c r="B173" s="143"/>
      <c r="C173" s="146"/>
      <c r="D173" s="144"/>
      <c r="E173" s="154"/>
    </row>
    <row r="174" spans="1:5">
      <c r="A174" s="146"/>
      <c r="B174" s="146"/>
      <c r="C174" s="146"/>
      <c r="D174" s="144"/>
      <c r="E174" s="154"/>
    </row>
    <row r="175" spans="1:5">
      <c r="A175" s="149"/>
      <c r="B175" s="146"/>
      <c r="C175" s="149"/>
      <c r="D175" s="156"/>
      <c r="E175" s="149"/>
    </row>
    <row r="176" spans="1:5">
      <c r="B176" s="149"/>
    </row>
  </sheetData>
  <autoFilter ref="A4:E62"/>
  <mergeCells count="3">
    <mergeCell ref="A1:E1"/>
    <mergeCell ref="A2:E2"/>
    <mergeCell ref="B3:D3"/>
  </mergeCells>
  <printOptions horizontalCentered="1"/>
  <pageMargins left="0.7" right="0.45" top="0.75" bottom="0.55000000000000004" header="0.3" footer="0.3"/>
  <pageSetup paperSize="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183"/>
  <sheetViews>
    <sheetView view="pageBreakPreview" zoomScaleNormal="100" zoomScaleSheetLayoutView="100" workbookViewId="0">
      <pane xSplit="3" ySplit="4" topLeftCell="D5" activePane="bottomRight" state="frozen"/>
      <selection activeCell="G7" sqref="G7"/>
      <selection pane="topRight" activeCell="G7" sqref="G7"/>
      <selection pane="bottomLeft" activeCell="G7" sqref="G7"/>
      <selection pane="bottomRight" activeCell="I7" sqref="I7"/>
    </sheetView>
  </sheetViews>
  <sheetFormatPr defaultColWidth="8.88671875" defaultRowHeight="13.8"/>
  <cols>
    <col min="1" max="1" width="8.88671875" style="157"/>
    <col min="2" max="2" width="27.5546875" style="157" bestFit="1" customWidth="1"/>
    <col min="3" max="3" width="9.44140625" style="157" customWidth="1"/>
    <col min="4" max="4" width="10.44140625" style="158" customWidth="1"/>
    <col min="5" max="5" width="11.5546875" style="159" hidden="1" customWidth="1"/>
    <col min="6" max="6" width="11.5546875" style="159" customWidth="1"/>
    <col min="7" max="7" width="14" style="159" bestFit="1" customWidth="1"/>
    <col min="8" max="8" width="17.6640625" style="157" customWidth="1"/>
    <col min="9" max="16384" width="8.88671875" style="428"/>
  </cols>
  <sheetData>
    <row r="1" spans="1:8" ht="34.5" customHeight="1">
      <c r="A1" s="680" t="str">
        <f>SUMMARY!A1</f>
        <v>LOT NO-06, DUALIZATION OF HATTAR -HARIPUR ROAD SECTION (22 KM)</v>
      </c>
      <c r="B1" s="680"/>
      <c r="C1" s="680"/>
      <c r="D1" s="680"/>
      <c r="E1" s="680"/>
      <c r="F1" s="680"/>
      <c r="G1" s="680"/>
      <c r="H1" s="680"/>
    </row>
    <row r="2" spans="1:8" ht="33" customHeight="1">
      <c r="A2" s="681" t="str">
        <f>SUMMARY!A3</f>
        <v>IDLENESS OF RESOURCES CLAIM (JUL, 2018 ~ DEC, 2018)</v>
      </c>
      <c r="B2" s="681"/>
      <c r="C2" s="681"/>
      <c r="D2" s="681"/>
      <c r="E2" s="681"/>
      <c r="F2" s="681"/>
      <c r="G2" s="681"/>
      <c r="H2" s="681"/>
    </row>
    <row r="3" spans="1:8" ht="29.85" customHeight="1">
      <c r="A3" s="120"/>
      <c r="B3" s="120"/>
      <c r="C3" s="511"/>
      <c r="D3" s="121" t="s">
        <v>124</v>
      </c>
      <c r="E3" s="122"/>
      <c r="F3" s="122"/>
      <c r="G3" s="123"/>
      <c r="H3" s="124" t="s">
        <v>377</v>
      </c>
    </row>
    <row r="4" spans="1:8" ht="33.6" customHeight="1">
      <c r="A4" s="125" t="s">
        <v>12</v>
      </c>
      <c r="B4" s="125" t="s">
        <v>59</v>
      </c>
      <c r="C4" s="125" t="s">
        <v>36</v>
      </c>
      <c r="D4" s="126" t="s">
        <v>126</v>
      </c>
      <c r="E4" s="127" t="s">
        <v>15</v>
      </c>
      <c r="F4" s="127" t="s">
        <v>127</v>
      </c>
      <c r="G4" s="127" t="s">
        <v>62</v>
      </c>
      <c r="H4" s="125" t="s">
        <v>16</v>
      </c>
    </row>
    <row r="5" spans="1:8" s="430" customFormat="1" ht="23.1" customHeight="1">
      <c r="A5" s="128"/>
      <c r="B5" s="129"/>
      <c r="C5" s="130"/>
      <c r="D5" s="131"/>
      <c r="E5" s="132"/>
      <c r="F5" s="132"/>
      <c r="G5" s="132">
        <f>SUM(G6:G23)</f>
        <v>7490000</v>
      </c>
      <c r="H5" s="133"/>
    </row>
    <row r="6" spans="1:8" s="430" customFormat="1" ht="28.5" customHeight="1">
      <c r="A6" s="134">
        <f>COUNTA($B$6:B6)</f>
        <v>1</v>
      </c>
      <c r="B6" s="468" t="s">
        <v>17</v>
      </c>
      <c r="C6" s="569">
        <v>7</v>
      </c>
      <c r="D6" s="136">
        <f>208*C6</f>
        <v>1456</v>
      </c>
      <c r="E6" s="137">
        <v>150000</v>
      </c>
      <c r="F6" s="138">
        <f>E6/208</f>
        <v>721.15384615384619</v>
      </c>
      <c r="G6" s="137">
        <f>F6*D6</f>
        <v>1050000</v>
      </c>
      <c r="H6" s="139"/>
    </row>
    <row r="7" spans="1:8" s="430" customFormat="1" ht="28.5" customHeight="1">
      <c r="A7" s="134">
        <f>COUNTA($B$6:B7)</f>
        <v>2</v>
      </c>
      <c r="B7" s="468" t="s">
        <v>378</v>
      </c>
      <c r="C7" s="570">
        <v>4</v>
      </c>
      <c r="D7" s="136">
        <f t="shared" ref="D7:D22" si="0">208*C7</f>
        <v>832</v>
      </c>
      <c r="E7" s="137">
        <v>350000</v>
      </c>
      <c r="F7" s="138">
        <f t="shared" ref="F7:F22" si="1">E7/208</f>
        <v>1682.6923076923076</v>
      </c>
      <c r="G7" s="137">
        <f t="shared" ref="G7:G22" si="2">F7*D7</f>
        <v>1400000</v>
      </c>
      <c r="H7" s="139"/>
    </row>
    <row r="8" spans="1:8" s="430" customFormat="1" ht="28.5" customHeight="1">
      <c r="A8" s="134">
        <f>COUNTA($B$6:B8)</f>
        <v>3</v>
      </c>
      <c r="B8" s="468" t="s">
        <v>275</v>
      </c>
      <c r="C8" s="569">
        <v>25</v>
      </c>
      <c r="D8" s="136">
        <f t="shared" si="0"/>
        <v>5200</v>
      </c>
      <c r="E8" s="137">
        <v>100000</v>
      </c>
      <c r="F8" s="138">
        <f>E8/208</f>
        <v>480.76923076923077</v>
      </c>
      <c r="G8" s="137">
        <f t="shared" si="2"/>
        <v>2500000</v>
      </c>
      <c r="H8" s="139"/>
    </row>
    <row r="9" spans="1:8" s="430" customFormat="1" ht="28.5" customHeight="1">
      <c r="A9" s="134">
        <f>COUNTA($B$6:B9)</f>
        <v>4</v>
      </c>
      <c r="B9" s="468" t="s">
        <v>379</v>
      </c>
      <c r="C9" s="569">
        <v>8</v>
      </c>
      <c r="D9" s="136">
        <f t="shared" si="0"/>
        <v>1664</v>
      </c>
      <c r="E9" s="137">
        <v>150000</v>
      </c>
      <c r="F9" s="138">
        <f t="shared" si="1"/>
        <v>721.15384615384619</v>
      </c>
      <c r="G9" s="137">
        <f t="shared" si="2"/>
        <v>1200000</v>
      </c>
      <c r="H9" s="139"/>
    </row>
    <row r="10" spans="1:8" s="430" customFormat="1" ht="28.5" customHeight="1">
      <c r="A10" s="134">
        <f>COUNTA($B$6:B10)</f>
        <v>5</v>
      </c>
      <c r="B10" s="468" t="s">
        <v>380</v>
      </c>
      <c r="C10" s="569">
        <v>2</v>
      </c>
      <c r="D10" s="136">
        <f t="shared" si="0"/>
        <v>416</v>
      </c>
      <c r="E10" s="137">
        <v>220000</v>
      </c>
      <c r="F10" s="138">
        <f t="shared" si="1"/>
        <v>1057.6923076923076</v>
      </c>
      <c r="G10" s="137">
        <f t="shared" si="2"/>
        <v>440000</v>
      </c>
      <c r="H10" s="139"/>
    </row>
    <row r="11" spans="1:8" s="430" customFormat="1" ht="28.5" customHeight="1">
      <c r="A11" s="134">
        <f>COUNTA($B$6:B11)</f>
        <v>6</v>
      </c>
      <c r="B11" s="468" t="s">
        <v>348</v>
      </c>
      <c r="C11" s="569"/>
      <c r="D11" s="136"/>
      <c r="E11" s="137">
        <v>350000</v>
      </c>
      <c r="F11" s="138"/>
      <c r="G11" s="137">
        <f t="shared" si="2"/>
        <v>0</v>
      </c>
      <c r="H11" s="139"/>
    </row>
    <row r="12" spans="1:8" s="430" customFormat="1" ht="28.5" customHeight="1">
      <c r="A12" s="134">
        <f>COUNTA($B$6:B12)</f>
        <v>7</v>
      </c>
      <c r="B12" s="468" t="s">
        <v>381</v>
      </c>
      <c r="C12" s="569"/>
      <c r="D12" s="136"/>
      <c r="E12" s="137">
        <v>350000</v>
      </c>
      <c r="F12" s="138"/>
      <c r="G12" s="137">
        <f t="shared" si="2"/>
        <v>0</v>
      </c>
      <c r="H12" s="139"/>
    </row>
    <row r="13" spans="1:8" s="430" customFormat="1" ht="28.5" customHeight="1">
      <c r="A13" s="134">
        <v>8</v>
      </c>
      <c r="B13" s="468" t="s">
        <v>113</v>
      </c>
      <c r="C13" s="569"/>
      <c r="D13" s="136"/>
      <c r="E13" s="137">
        <v>180000</v>
      </c>
      <c r="F13" s="138"/>
      <c r="G13" s="137">
        <f t="shared" si="2"/>
        <v>0</v>
      </c>
      <c r="H13" s="139"/>
    </row>
    <row r="14" spans="1:8" s="430" customFormat="1" ht="28.5" customHeight="1">
      <c r="A14" s="134">
        <v>9</v>
      </c>
      <c r="B14" s="468" t="s">
        <v>382</v>
      </c>
      <c r="C14" s="569"/>
      <c r="D14" s="136"/>
      <c r="E14" s="137">
        <v>250000</v>
      </c>
      <c r="F14" s="138"/>
      <c r="G14" s="137">
        <f t="shared" si="2"/>
        <v>0</v>
      </c>
      <c r="H14" s="139"/>
    </row>
    <row r="15" spans="1:8" s="430" customFormat="1" ht="28.5" customHeight="1">
      <c r="A15" s="134">
        <v>10</v>
      </c>
      <c r="B15" s="468" t="s">
        <v>20</v>
      </c>
      <c r="C15" s="569"/>
      <c r="D15" s="136"/>
      <c r="E15" s="137">
        <v>300000</v>
      </c>
      <c r="F15" s="138"/>
      <c r="G15" s="137">
        <f t="shared" si="2"/>
        <v>0</v>
      </c>
      <c r="H15" s="139"/>
    </row>
    <row r="16" spans="1:8" s="430" customFormat="1" ht="28.5" customHeight="1">
      <c r="A16" s="134">
        <v>11</v>
      </c>
      <c r="B16" s="468" t="s">
        <v>383</v>
      </c>
      <c r="C16" s="569"/>
      <c r="D16" s="136"/>
      <c r="E16" s="137">
        <v>150000</v>
      </c>
      <c r="F16" s="138"/>
      <c r="G16" s="137">
        <f t="shared" si="2"/>
        <v>0</v>
      </c>
      <c r="H16" s="139"/>
    </row>
    <row r="17" spans="1:8" s="430" customFormat="1" ht="28.5" customHeight="1">
      <c r="A17" s="134">
        <v>12</v>
      </c>
      <c r="B17" s="468" t="s">
        <v>349</v>
      </c>
      <c r="C17" s="569">
        <v>3</v>
      </c>
      <c r="D17" s="136">
        <f t="shared" si="0"/>
        <v>624</v>
      </c>
      <c r="E17" s="137">
        <v>65000</v>
      </c>
      <c r="F17" s="138">
        <f t="shared" si="1"/>
        <v>312.5</v>
      </c>
      <c r="G17" s="137">
        <f t="shared" si="2"/>
        <v>195000</v>
      </c>
      <c r="H17" s="139"/>
    </row>
    <row r="18" spans="1:8" s="430" customFormat="1" ht="28.5" customHeight="1">
      <c r="A18" s="134">
        <v>13</v>
      </c>
      <c r="B18" s="468" t="s">
        <v>114</v>
      </c>
      <c r="C18" s="569">
        <v>5</v>
      </c>
      <c r="D18" s="136">
        <f t="shared" si="0"/>
        <v>1040</v>
      </c>
      <c r="E18" s="137">
        <v>65000</v>
      </c>
      <c r="F18" s="138">
        <f t="shared" si="1"/>
        <v>312.5</v>
      </c>
      <c r="G18" s="137">
        <f t="shared" si="2"/>
        <v>325000</v>
      </c>
      <c r="H18" s="139"/>
    </row>
    <row r="19" spans="1:8" s="430" customFormat="1" ht="28.5" customHeight="1">
      <c r="A19" s="134">
        <v>14</v>
      </c>
      <c r="B19" s="468" t="s">
        <v>384</v>
      </c>
      <c r="C19" s="569">
        <v>2</v>
      </c>
      <c r="D19" s="136">
        <f t="shared" si="0"/>
        <v>416</v>
      </c>
      <c r="E19" s="137">
        <v>90000</v>
      </c>
      <c r="F19" s="138">
        <f t="shared" si="1"/>
        <v>432.69230769230768</v>
      </c>
      <c r="G19" s="137">
        <f t="shared" si="2"/>
        <v>180000</v>
      </c>
      <c r="H19" s="139"/>
    </row>
    <row r="20" spans="1:8" s="430" customFormat="1" ht="28.5" customHeight="1">
      <c r="A20" s="134">
        <v>15</v>
      </c>
      <c r="B20" s="468" t="s">
        <v>385</v>
      </c>
      <c r="C20" s="569"/>
      <c r="D20" s="136"/>
      <c r="E20" s="137">
        <v>350000</v>
      </c>
      <c r="F20" s="138"/>
      <c r="G20" s="137">
        <f t="shared" si="2"/>
        <v>0</v>
      </c>
      <c r="H20" s="139"/>
    </row>
    <row r="21" spans="1:8" s="430" customFormat="1" ht="28.5" customHeight="1">
      <c r="A21" s="134">
        <v>16</v>
      </c>
      <c r="B21" s="468" t="s">
        <v>386</v>
      </c>
      <c r="C21" s="569"/>
      <c r="D21" s="136"/>
      <c r="E21" s="137">
        <v>350000</v>
      </c>
      <c r="F21" s="138"/>
      <c r="G21" s="137">
        <f t="shared" si="2"/>
        <v>0</v>
      </c>
      <c r="H21" s="139"/>
    </row>
    <row r="22" spans="1:8" s="430" customFormat="1" ht="28.5" customHeight="1">
      <c r="A22" s="134">
        <f>COUNTA($B$6:B22)</f>
        <v>17</v>
      </c>
      <c r="B22" s="468" t="s">
        <v>387</v>
      </c>
      <c r="C22" s="569">
        <v>1</v>
      </c>
      <c r="D22" s="136">
        <f t="shared" si="0"/>
        <v>208</v>
      </c>
      <c r="E22" s="137">
        <v>200000</v>
      </c>
      <c r="F22" s="138">
        <f t="shared" si="1"/>
        <v>961.53846153846155</v>
      </c>
      <c r="G22" s="137">
        <f t="shared" si="2"/>
        <v>200000</v>
      </c>
      <c r="H22" s="139"/>
    </row>
    <row r="23" spans="1:8" s="430" customFormat="1" ht="28.5" customHeight="1">
      <c r="A23" s="134"/>
      <c r="B23" s="468"/>
      <c r="C23" s="135"/>
      <c r="D23" s="136"/>
      <c r="E23" s="137"/>
      <c r="F23" s="138"/>
      <c r="G23" s="137"/>
      <c r="H23" s="139"/>
    </row>
    <row r="24" spans="1:8">
      <c r="A24" s="146"/>
      <c r="B24" s="442"/>
      <c r="C24" s="146"/>
      <c r="D24" s="143"/>
      <c r="E24" s="144"/>
      <c r="F24" s="447"/>
      <c r="G24" s="144"/>
      <c r="H24" s="148"/>
    </row>
    <row r="25" spans="1:8">
      <c r="A25" s="146"/>
      <c r="B25" s="442"/>
      <c r="C25" s="146"/>
      <c r="D25" s="143"/>
      <c r="E25" s="144"/>
      <c r="F25" s="447"/>
      <c r="G25" s="144"/>
      <c r="H25" s="148"/>
    </row>
    <row r="26" spans="1:8">
      <c r="A26" s="146"/>
      <c r="B26" s="442"/>
      <c r="C26" s="146"/>
      <c r="D26" s="143"/>
      <c r="E26" s="144"/>
      <c r="F26" s="447"/>
      <c r="G26" s="144"/>
      <c r="H26" s="148"/>
    </row>
    <row r="27" spans="1:8">
      <c r="A27" s="146"/>
      <c r="B27" s="442"/>
      <c r="C27" s="146"/>
      <c r="D27" s="143"/>
      <c r="E27" s="144"/>
      <c r="F27" s="447"/>
      <c r="G27" s="144"/>
      <c r="H27" s="148"/>
    </row>
    <row r="28" spans="1:8">
      <c r="A28" s="146"/>
      <c r="B28" s="442"/>
      <c r="C28" s="146"/>
      <c r="D28" s="143"/>
      <c r="E28" s="144"/>
      <c r="F28" s="447"/>
      <c r="G28" s="144"/>
      <c r="H28" s="148"/>
    </row>
    <row r="29" spans="1:8">
      <c r="A29" s="146"/>
      <c r="B29" s="442"/>
      <c r="C29" s="146"/>
      <c r="D29" s="143"/>
      <c r="E29" s="144"/>
      <c r="F29" s="447"/>
      <c r="G29" s="144"/>
      <c r="H29" s="148"/>
    </row>
    <row r="30" spans="1:8">
      <c r="A30" s="146"/>
      <c r="B30" s="442"/>
      <c r="C30" s="146"/>
      <c r="D30" s="143"/>
      <c r="E30" s="144"/>
      <c r="F30" s="447"/>
      <c r="G30" s="144"/>
      <c r="H30" s="148"/>
    </row>
    <row r="31" spans="1:8">
      <c r="A31" s="146"/>
      <c r="B31" s="442"/>
      <c r="C31" s="146"/>
      <c r="D31" s="143"/>
      <c r="E31" s="144"/>
      <c r="F31" s="447"/>
      <c r="G31" s="144"/>
      <c r="H31" s="148"/>
    </row>
    <row r="32" spans="1:8">
      <c r="A32" s="146"/>
      <c r="B32" s="442"/>
      <c r="C32" s="146"/>
      <c r="D32" s="143"/>
      <c r="E32" s="144"/>
      <c r="F32" s="447"/>
      <c r="G32" s="144"/>
      <c r="H32" s="148"/>
    </row>
    <row r="33" spans="1:8">
      <c r="A33" s="146"/>
      <c r="B33" s="442"/>
      <c r="C33" s="146"/>
      <c r="D33" s="143"/>
      <c r="E33" s="144"/>
      <c r="F33" s="447"/>
      <c r="G33" s="144"/>
      <c r="H33" s="148"/>
    </row>
    <row r="34" spans="1:8">
      <c r="A34" s="146"/>
      <c r="B34" s="442"/>
      <c r="C34" s="146"/>
      <c r="D34" s="143"/>
      <c r="E34" s="144"/>
      <c r="F34" s="447"/>
      <c r="G34" s="144"/>
      <c r="H34" s="148"/>
    </row>
    <row r="35" spans="1:8">
      <c r="A35" s="146"/>
      <c r="B35" s="442"/>
      <c r="C35" s="146"/>
      <c r="D35" s="143"/>
      <c r="E35" s="144"/>
      <c r="F35" s="447"/>
      <c r="G35" s="144"/>
      <c r="H35" s="148"/>
    </row>
    <row r="36" spans="1:8">
      <c r="A36" s="146"/>
      <c r="B36" s="442"/>
      <c r="C36" s="146"/>
      <c r="D36" s="143"/>
      <c r="E36" s="144"/>
      <c r="F36" s="447"/>
      <c r="G36" s="144"/>
      <c r="H36" s="148"/>
    </row>
    <row r="37" spans="1:8">
      <c r="A37" s="146"/>
      <c r="B37" s="442"/>
      <c r="C37" s="146"/>
      <c r="D37" s="143"/>
      <c r="E37" s="144"/>
      <c r="F37" s="447"/>
      <c r="G37" s="144"/>
      <c r="H37" s="148"/>
    </row>
    <row r="38" spans="1:8">
      <c r="A38" s="146"/>
      <c r="B38" s="442"/>
      <c r="C38" s="146"/>
      <c r="D38" s="143"/>
      <c r="E38" s="144"/>
      <c r="F38" s="447"/>
      <c r="G38" s="144"/>
      <c r="H38" s="148"/>
    </row>
    <row r="39" spans="1:8">
      <c r="A39" s="146"/>
      <c r="B39" s="442"/>
      <c r="C39" s="146"/>
      <c r="D39" s="143"/>
      <c r="E39" s="144"/>
      <c r="F39" s="447"/>
      <c r="G39" s="144"/>
      <c r="H39" s="148"/>
    </row>
    <row r="40" spans="1:8">
      <c r="A40" s="146"/>
      <c r="B40" s="442"/>
      <c r="C40" s="146"/>
      <c r="D40" s="143"/>
      <c r="E40" s="144"/>
      <c r="F40" s="447"/>
      <c r="G40" s="144"/>
      <c r="H40" s="148"/>
    </row>
    <row r="41" spans="1:8">
      <c r="A41" s="146"/>
      <c r="B41" s="442"/>
      <c r="C41" s="146"/>
      <c r="D41" s="143"/>
      <c r="E41" s="144"/>
      <c r="F41" s="447"/>
      <c r="G41" s="144"/>
      <c r="H41" s="148"/>
    </row>
    <row r="42" spans="1:8">
      <c r="A42" s="146"/>
      <c r="B42" s="442"/>
      <c r="C42" s="146"/>
      <c r="D42" s="143"/>
      <c r="E42" s="144"/>
      <c r="F42" s="447"/>
      <c r="G42" s="144"/>
      <c r="H42" s="148"/>
    </row>
    <row r="43" spans="1:8">
      <c r="A43" s="146"/>
      <c r="B43" s="442"/>
      <c r="C43" s="146"/>
      <c r="D43" s="143"/>
      <c r="E43" s="144"/>
      <c r="F43" s="447"/>
      <c r="G43" s="144"/>
      <c r="H43" s="148"/>
    </row>
    <row r="44" spans="1:8">
      <c r="A44" s="146"/>
      <c r="B44" s="442"/>
      <c r="C44" s="146"/>
      <c r="D44" s="143"/>
      <c r="E44" s="144"/>
      <c r="F44" s="447"/>
      <c r="G44" s="144"/>
      <c r="H44" s="148"/>
    </row>
    <row r="45" spans="1:8">
      <c r="A45" s="146"/>
      <c r="B45" s="442"/>
      <c r="C45" s="146"/>
      <c r="D45" s="143"/>
      <c r="E45" s="144"/>
      <c r="F45" s="447"/>
      <c r="G45" s="144"/>
      <c r="H45" s="148"/>
    </row>
    <row r="46" spans="1:8">
      <c r="A46" s="146"/>
      <c r="B46" s="442"/>
      <c r="C46" s="146"/>
      <c r="D46" s="143"/>
      <c r="E46" s="144"/>
      <c r="F46" s="447"/>
      <c r="G46" s="144"/>
      <c r="H46" s="148"/>
    </row>
    <row r="47" spans="1:8">
      <c r="A47" s="146"/>
      <c r="B47" s="442"/>
      <c r="C47" s="146"/>
      <c r="D47" s="143"/>
      <c r="E47" s="144"/>
      <c r="F47" s="447"/>
      <c r="G47" s="144"/>
      <c r="H47" s="148"/>
    </row>
    <row r="48" spans="1:8">
      <c r="A48" s="146"/>
      <c r="B48" s="442"/>
      <c r="C48" s="146"/>
      <c r="D48" s="143"/>
      <c r="E48" s="144"/>
      <c r="F48" s="447"/>
      <c r="G48" s="144"/>
      <c r="H48" s="148"/>
    </row>
    <row r="49" spans="1:8">
      <c r="A49" s="146"/>
      <c r="B49" s="442"/>
      <c r="C49" s="146"/>
      <c r="D49" s="143"/>
      <c r="E49" s="144"/>
      <c r="F49" s="447"/>
      <c r="G49" s="144"/>
      <c r="H49" s="148"/>
    </row>
    <row r="50" spans="1:8">
      <c r="A50" s="146"/>
      <c r="B50" s="442"/>
      <c r="C50" s="146"/>
      <c r="D50" s="143"/>
      <c r="E50" s="144"/>
      <c r="F50" s="447"/>
      <c r="G50" s="144"/>
      <c r="H50" s="148"/>
    </row>
    <row r="51" spans="1:8">
      <c r="A51" s="146"/>
      <c r="B51" s="442"/>
      <c r="C51" s="146"/>
      <c r="D51" s="143"/>
      <c r="E51" s="144"/>
      <c r="F51" s="447"/>
      <c r="G51" s="144"/>
      <c r="H51" s="148"/>
    </row>
    <row r="52" spans="1:8">
      <c r="A52" s="146"/>
      <c r="B52" s="442"/>
      <c r="C52" s="146"/>
      <c r="D52" s="143"/>
      <c r="E52" s="144"/>
      <c r="F52" s="447"/>
      <c r="G52" s="144"/>
      <c r="H52" s="148"/>
    </row>
    <row r="53" spans="1:8">
      <c r="A53" s="146"/>
      <c r="B53" s="442"/>
      <c r="C53" s="146"/>
      <c r="D53" s="143"/>
      <c r="E53" s="144"/>
      <c r="F53" s="447"/>
      <c r="G53" s="144"/>
      <c r="H53" s="148"/>
    </row>
    <row r="54" spans="1:8">
      <c r="A54" s="146"/>
      <c r="B54" s="442"/>
      <c r="C54" s="146"/>
      <c r="D54" s="143"/>
      <c r="E54" s="144"/>
      <c r="F54" s="447"/>
      <c r="G54" s="144"/>
      <c r="H54" s="148"/>
    </row>
    <row r="55" spans="1:8">
      <c r="A55" s="146"/>
      <c r="B55" s="442"/>
      <c r="C55" s="146"/>
      <c r="D55" s="143"/>
      <c r="E55" s="144"/>
      <c r="F55" s="447"/>
      <c r="G55" s="144"/>
      <c r="H55" s="148"/>
    </row>
    <row r="56" spans="1:8">
      <c r="A56" s="146"/>
      <c r="B56" s="442"/>
      <c r="C56" s="146"/>
      <c r="D56" s="143"/>
      <c r="E56" s="144"/>
      <c r="F56" s="447"/>
      <c r="G56" s="144"/>
      <c r="H56" s="148"/>
    </row>
    <row r="57" spans="1:8">
      <c r="A57" s="146"/>
      <c r="B57" s="442"/>
      <c r="C57" s="146"/>
      <c r="D57" s="143"/>
      <c r="E57" s="144"/>
      <c r="F57" s="447"/>
      <c r="G57" s="144"/>
      <c r="H57" s="148"/>
    </row>
    <row r="58" spans="1:8">
      <c r="A58" s="146"/>
      <c r="B58" s="442"/>
      <c r="C58" s="146"/>
      <c r="D58" s="143"/>
      <c r="E58" s="144"/>
      <c r="F58" s="447"/>
      <c r="G58" s="144"/>
      <c r="H58" s="148"/>
    </row>
    <row r="59" spans="1:8">
      <c r="A59" s="146"/>
      <c r="B59" s="442"/>
      <c r="C59" s="146"/>
      <c r="D59" s="143"/>
      <c r="E59" s="144"/>
      <c r="F59" s="447"/>
      <c r="G59" s="144"/>
      <c r="H59" s="148"/>
    </row>
    <row r="60" spans="1:8">
      <c r="A60" s="146"/>
      <c r="B60" s="442"/>
      <c r="C60" s="146"/>
      <c r="D60" s="143"/>
      <c r="E60" s="144"/>
      <c r="F60" s="447"/>
      <c r="G60" s="144"/>
      <c r="H60" s="148"/>
    </row>
    <row r="61" spans="1:8">
      <c r="A61" s="146"/>
      <c r="B61" s="442"/>
      <c r="C61" s="146"/>
      <c r="D61" s="143"/>
      <c r="E61" s="144"/>
      <c r="F61" s="447"/>
      <c r="G61" s="144"/>
      <c r="H61" s="148"/>
    </row>
    <row r="62" spans="1:8">
      <c r="A62" s="146"/>
      <c r="B62" s="442"/>
      <c r="C62" s="146"/>
      <c r="D62" s="143"/>
      <c r="E62" s="144"/>
      <c r="F62" s="447"/>
      <c r="G62" s="144"/>
      <c r="H62" s="148"/>
    </row>
    <row r="63" spans="1:8">
      <c r="A63" s="146"/>
      <c r="B63" s="442"/>
      <c r="C63" s="146"/>
      <c r="D63" s="143"/>
      <c r="E63" s="144"/>
      <c r="F63" s="447"/>
      <c r="G63" s="144"/>
      <c r="H63" s="148"/>
    </row>
    <row r="64" spans="1:8">
      <c r="A64" s="146"/>
      <c r="B64" s="442"/>
      <c r="C64" s="146"/>
      <c r="D64" s="143"/>
      <c r="E64" s="144"/>
      <c r="F64" s="447"/>
      <c r="G64" s="144"/>
      <c r="H64" s="148"/>
    </row>
    <row r="65" spans="1:8">
      <c r="A65" s="146"/>
      <c r="B65" s="442"/>
      <c r="C65" s="146"/>
      <c r="D65" s="143"/>
      <c r="E65" s="144"/>
      <c r="F65" s="447"/>
      <c r="G65" s="144"/>
      <c r="H65" s="148"/>
    </row>
    <row r="66" spans="1:8">
      <c r="A66" s="146"/>
      <c r="B66" s="442"/>
      <c r="C66" s="146"/>
      <c r="D66" s="143"/>
      <c r="E66" s="144"/>
      <c r="F66" s="447"/>
      <c r="G66" s="144"/>
      <c r="H66" s="148"/>
    </row>
    <row r="67" spans="1:8">
      <c r="A67" s="146"/>
      <c r="B67" s="442"/>
      <c r="C67" s="146"/>
      <c r="D67" s="143"/>
      <c r="E67" s="144"/>
      <c r="F67" s="447"/>
      <c r="G67" s="144"/>
      <c r="H67" s="148"/>
    </row>
    <row r="68" spans="1:8" s="99" customFormat="1" ht="18.600000000000001" customHeight="1">
      <c r="A68" s="142"/>
      <c r="B68" s="443"/>
      <c r="C68" s="443"/>
      <c r="D68" s="448"/>
      <c r="E68" s="449"/>
      <c r="F68" s="447"/>
      <c r="G68" s="145"/>
      <c r="H68" s="444"/>
    </row>
    <row r="69" spans="1:8">
      <c r="A69" s="141"/>
      <c r="B69" s="141"/>
      <c r="C69" s="142"/>
      <c r="D69" s="143"/>
      <c r="E69" s="144"/>
      <c r="F69" s="447">
        <f>E69/208</f>
        <v>0</v>
      </c>
      <c r="G69" s="144"/>
      <c r="H69" s="145"/>
    </row>
    <row r="70" spans="1:8">
      <c r="A70" s="146"/>
      <c r="B70" s="147"/>
      <c r="C70" s="142"/>
      <c r="D70" s="143"/>
      <c r="E70" s="144"/>
      <c r="F70" s="144"/>
      <c r="G70" s="144"/>
      <c r="H70" s="148"/>
    </row>
    <row r="71" spans="1:8">
      <c r="A71" s="146"/>
      <c r="B71" s="147"/>
      <c r="C71" s="142"/>
      <c r="D71" s="143"/>
      <c r="E71" s="144"/>
      <c r="F71" s="144"/>
      <c r="G71" s="144"/>
      <c r="H71" s="148"/>
    </row>
    <row r="72" spans="1:8">
      <c r="A72" s="141"/>
      <c r="B72" s="141"/>
      <c r="C72" s="142"/>
      <c r="D72" s="143"/>
      <c r="E72" s="144"/>
      <c r="F72" s="144"/>
      <c r="G72" s="144"/>
      <c r="H72" s="148"/>
    </row>
    <row r="73" spans="1:8">
      <c r="A73" s="146"/>
      <c r="B73" s="147"/>
      <c r="C73" s="142"/>
      <c r="D73" s="143"/>
      <c r="E73" s="144"/>
      <c r="F73" s="144"/>
      <c r="G73" s="144"/>
      <c r="H73" s="148"/>
    </row>
    <row r="74" spans="1:8">
      <c r="A74" s="141"/>
      <c r="B74" s="141"/>
      <c r="C74" s="142"/>
      <c r="D74" s="143"/>
      <c r="E74" s="144"/>
      <c r="F74" s="144"/>
      <c r="G74" s="144"/>
      <c r="H74" s="148"/>
    </row>
    <row r="75" spans="1:8">
      <c r="A75" s="146"/>
      <c r="B75" s="147"/>
      <c r="C75" s="142"/>
      <c r="D75" s="143"/>
      <c r="E75" s="144"/>
      <c r="F75" s="144"/>
      <c r="G75" s="144"/>
      <c r="H75" s="148"/>
    </row>
    <row r="76" spans="1:8">
      <c r="A76" s="146"/>
      <c r="B76" s="147"/>
      <c r="C76" s="146"/>
      <c r="D76" s="143"/>
      <c r="E76" s="144"/>
      <c r="F76" s="144"/>
      <c r="G76" s="144"/>
      <c r="H76" s="148"/>
    </row>
    <row r="77" spans="1:8">
      <c r="A77" s="141"/>
      <c r="B77" s="141"/>
      <c r="C77" s="146"/>
      <c r="D77" s="143"/>
      <c r="E77" s="144"/>
      <c r="F77" s="144"/>
      <c r="G77" s="144"/>
      <c r="H77" s="148"/>
    </row>
    <row r="78" spans="1:8">
      <c r="A78" s="146"/>
      <c r="B78" s="147"/>
      <c r="C78" s="146"/>
      <c r="D78" s="143"/>
      <c r="E78" s="144"/>
      <c r="F78" s="144"/>
      <c r="G78" s="144"/>
      <c r="H78" s="148"/>
    </row>
    <row r="79" spans="1:8">
      <c r="A79" s="141"/>
      <c r="B79" s="141"/>
      <c r="C79" s="146"/>
      <c r="D79" s="143"/>
      <c r="E79" s="144"/>
      <c r="F79" s="144"/>
      <c r="G79" s="144"/>
      <c r="H79" s="148"/>
    </row>
    <row r="80" spans="1:8">
      <c r="A80" s="146"/>
      <c r="B80" s="147"/>
      <c r="C80" s="146"/>
      <c r="D80" s="143"/>
      <c r="E80" s="144"/>
      <c r="F80" s="144"/>
      <c r="G80" s="144"/>
      <c r="H80" s="148"/>
    </row>
    <row r="81" spans="1:8">
      <c r="A81" s="146"/>
      <c r="B81" s="147"/>
      <c r="C81" s="146"/>
      <c r="D81" s="143"/>
      <c r="E81" s="144"/>
      <c r="F81" s="144"/>
      <c r="G81" s="144"/>
      <c r="H81" s="148"/>
    </row>
    <row r="82" spans="1:8">
      <c r="A82" s="141"/>
      <c r="B82" s="141"/>
      <c r="C82" s="146"/>
      <c r="D82" s="143"/>
      <c r="E82" s="144"/>
      <c r="F82" s="144"/>
      <c r="G82" s="144"/>
      <c r="H82" s="148"/>
    </row>
    <row r="83" spans="1:8">
      <c r="A83" s="146"/>
      <c r="B83" s="147"/>
      <c r="C83" s="146"/>
      <c r="D83" s="143"/>
      <c r="E83" s="144"/>
      <c r="F83" s="144"/>
      <c r="G83" s="144"/>
      <c r="H83" s="148"/>
    </row>
    <row r="84" spans="1:8">
      <c r="A84" s="146"/>
      <c r="B84" s="147"/>
      <c r="C84" s="146"/>
      <c r="D84" s="143"/>
      <c r="E84" s="144"/>
      <c r="F84" s="144"/>
      <c r="G84" s="144"/>
      <c r="H84" s="148"/>
    </row>
    <row r="85" spans="1:8">
      <c r="A85" s="146"/>
      <c r="B85" s="147"/>
      <c r="C85" s="146"/>
      <c r="D85" s="143"/>
      <c r="E85" s="144"/>
      <c r="F85" s="144"/>
      <c r="G85" s="144"/>
      <c r="H85" s="148"/>
    </row>
    <row r="86" spans="1:8">
      <c r="A86" s="146"/>
      <c r="B86" s="147"/>
      <c r="C86" s="146"/>
      <c r="D86" s="143"/>
      <c r="E86" s="144"/>
      <c r="F86" s="144"/>
      <c r="G86" s="144"/>
      <c r="H86" s="148"/>
    </row>
    <row r="87" spans="1:8">
      <c r="A87" s="146"/>
      <c r="B87" s="147"/>
      <c r="C87" s="146"/>
      <c r="D87" s="143"/>
      <c r="E87" s="144"/>
      <c r="F87" s="144"/>
      <c r="G87" s="144"/>
      <c r="H87" s="148"/>
    </row>
    <row r="88" spans="1:8">
      <c r="A88" s="146"/>
      <c r="B88" s="147"/>
      <c r="C88" s="146"/>
      <c r="D88" s="143"/>
      <c r="E88" s="144"/>
      <c r="F88" s="144"/>
      <c r="G88" s="144"/>
      <c r="H88" s="148"/>
    </row>
    <row r="89" spans="1:8">
      <c r="A89" s="146"/>
      <c r="B89" s="147"/>
      <c r="C89" s="146"/>
      <c r="D89" s="143"/>
      <c r="E89" s="144"/>
      <c r="F89" s="144"/>
      <c r="G89" s="144"/>
      <c r="H89" s="148"/>
    </row>
    <row r="90" spans="1:8">
      <c r="A90" s="146"/>
      <c r="B90" s="147"/>
      <c r="C90" s="146"/>
      <c r="D90" s="143"/>
      <c r="E90" s="144"/>
      <c r="F90" s="144"/>
      <c r="G90" s="144"/>
      <c r="H90" s="148"/>
    </row>
    <row r="91" spans="1:8">
      <c r="A91" s="146"/>
      <c r="B91" s="147"/>
      <c r="C91" s="146"/>
      <c r="D91" s="143"/>
      <c r="E91" s="144"/>
      <c r="F91" s="144"/>
      <c r="G91" s="144"/>
      <c r="H91" s="148"/>
    </row>
    <row r="92" spans="1:8">
      <c r="A92" s="146"/>
      <c r="B92" s="147"/>
      <c r="C92" s="146"/>
      <c r="D92" s="143"/>
      <c r="E92" s="144"/>
      <c r="F92" s="144"/>
      <c r="G92" s="144"/>
      <c r="H92" s="148"/>
    </row>
    <row r="93" spans="1:8">
      <c r="A93" s="146"/>
      <c r="B93" s="143"/>
      <c r="C93" s="146"/>
      <c r="D93" s="143"/>
      <c r="E93" s="144"/>
      <c r="F93" s="144"/>
      <c r="G93" s="144"/>
      <c r="H93" s="148"/>
    </row>
    <row r="94" spans="1:8">
      <c r="A94" s="146"/>
      <c r="B94" s="143"/>
      <c r="C94" s="146"/>
      <c r="D94" s="143"/>
      <c r="E94" s="144"/>
      <c r="F94" s="144"/>
      <c r="G94" s="144"/>
      <c r="H94" s="148"/>
    </row>
    <row r="95" spans="1:8">
      <c r="A95" s="146"/>
      <c r="B95" s="143"/>
      <c r="C95" s="146"/>
      <c r="D95" s="143"/>
      <c r="E95" s="144"/>
      <c r="F95" s="144"/>
      <c r="G95" s="144"/>
      <c r="H95" s="148"/>
    </row>
    <row r="96" spans="1:8">
      <c r="A96" s="146"/>
      <c r="B96" s="143"/>
      <c r="C96" s="146"/>
      <c r="D96" s="143"/>
      <c r="E96" s="144"/>
      <c r="F96" s="144"/>
      <c r="G96" s="144"/>
      <c r="H96" s="148"/>
    </row>
    <row r="97" spans="1:8">
      <c r="A97" s="146"/>
      <c r="B97" s="143"/>
      <c r="C97" s="146"/>
      <c r="D97" s="143"/>
      <c r="E97" s="144"/>
      <c r="F97" s="144"/>
      <c r="G97" s="144"/>
      <c r="H97" s="148"/>
    </row>
    <row r="98" spans="1:8">
      <c r="A98" s="146"/>
      <c r="B98" s="143"/>
      <c r="C98" s="146"/>
      <c r="D98" s="143"/>
      <c r="E98" s="144"/>
      <c r="F98" s="144"/>
      <c r="G98" s="144"/>
      <c r="H98" s="148"/>
    </row>
    <row r="99" spans="1:8">
      <c r="A99" s="146"/>
      <c r="B99" s="149"/>
      <c r="C99" s="146"/>
      <c r="D99" s="143"/>
      <c r="E99" s="144"/>
      <c r="F99" s="144"/>
      <c r="G99" s="144"/>
      <c r="H99" s="148"/>
    </row>
    <row r="100" spans="1:8">
      <c r="A100" s="146"/>
      <c r="B100" s="143"/>
      <c r="C100" s="146"/>
      <c r="D100" s="143"/>
      <c r="E100" s="144"/>
      <c r="F100" s="144"/>
      <c r="G100" s="144"/>
      <c r="H100" s="148"/>
    </row>
    <row r="101" spans="1:8">
      <c r="A101" s="146"/>
      <c r="B101" s="143"/>
      <c r="C101" s="146"/>
      <c r="D101" s="143"/>
      <c r="E101" s="144"/>
      <c r="F101" s="144"/>
      <c r="G101" s="144"/>
      <c r="H101" s="148"/>
    </row>
    <row r="102" spans="1:8" ht="21">
      <c r="A102" s="150"/>
      <c r="B102" s="150"/>
      <c r="C102" s="151"/>
      <c r="D102" s="152"/>
      <c r="E102" s="153"/>
      <c r="F102" s="153"/>
      <c r="G102" s="153"/>
      <c r="H102" s="150"/>
    </row>
    <row r="103" spans="1:8">
      <c r="A103" s="146"/>
      <c r="B103" s="143"/>
      <c r="C103" s="146"/>
      <c r="D103" s="143"/>
      <c r="E103" s="144"/>
      <c r="F103" s="144"/>
      <c r="G103" s="144"/>
      <c r="H103" s="148"/>
    </row>
    <row r="104" spans="1:8">
      <c r="A104" s="146"/>
      <c r="B104" s="143"/>
      <c r="C104" s="146"/>
      <c r="D104" s="143"/>
      <c r="E104" s="144"/>
      <c r="F104" s="144"/>
      <c r="G104" s="144"/>
      <c r="H104" s="148"/>
    </row>
    <row r="105" spans="1:8">
      <c r="A105" s="146"/>
      <c r="B105" s="143"/>
      <c r="C105" s="146"/>
      <c r="D105" s="143"/>
      <c r="E105" s="144"/>
      <c r="F105" s="144"/>
      <c r="G105" s="144"/>
      <c r="H105" s="148"/>
    </row>
    <row r="106" spans="1:8">
      <c r="A106" s="146"/>
      <c r="B106" s="143"/>
      <c r="C106" s="146"/>
      <c r="D106" s="143"/>
      <c r="E106" s="144"/>
      <c r="F106" s="144"/>
      <c r="G106" s="144"/>
      <c r="H106" s="148"/>
    </row>
    <row r="107" spans="1:8">
      <c r="A107" s="146"/>
      <c r="B107" s="143"/>
      <c r="C107" s="146"/>
      <c r="D107" s="143"/>
      <c r="E107" s="144"/>
      <c r="F107" s="144"/>
      <c r="G107" s="144"/>
      <c r="H107" s="148"/>
    </row>
    <row r="108" spans="1:8">
      <c r="A108" s="146"/>
      <c r="B108" s="143"/>
      <c r="C108" s="146"/>
      <c r="D108" s="143"/>
      <c r="E108" s="144"/>
      <c r="F108" s="144"/>
      <c r="G108" s="144"/>
      <c r="H108" s="148"/>
    </row>
    <row r="109" spans="1:8">
      <c r="A109" s="146"/>
      <c r="B109" s="143"/>
      <c r="C109" s="146"/>
      <c r="D109" s="143"/>
      <c r="E109" s="144"/>
      <c r="F109" s="144"/>
      <c r="G109" s="144"/>
      <c r="H109" s="148"/>
    </row>
    <row r="110" spans="1:8">
      <c r="A110" s="146"/>
      <c r="B110" s="143"/>
      <c r="C110" s="146"/>
      <c r="D110" s="143"/>
      <c r="E110" s="144"/>
      <c r="F110" s="144"/>
      <c r="G110" s="144"/>
      <c r="H110" s="148"/>
    </row>
    <row r="111" spans="1:8">
      <c r="A111" s="146"/>
      <c r="B111" s="143"/>
      <c r="C111" s="146"/>
      <c r="D111" s="143"/>
      <c r="E111" s="144"/>
      <c r="F111" s="144"/>
      <c r="G111" s="144"/>
      <c r="H111" s="148"/>
    </row>
    <row r="112" spans="1:8">
      <c r="A112" s="146"/>
      <c r="B112" s="143"/>
      <c r="C112" s="146"/>
      <c r="D112" s="143"/>
      <c r="E112" s="144"/>
      <c r="F112" s="144"/>
      <c r="G112" s="144"/>
      <c r="H112" s="148"/>
    </row>
    <row r="113" spans="1:8">
      <c r="A113" s="146"/>
      <c r="B113" s="143"/>
      <c r="C113" s="146"/>
      <c r="D113" s="143"/>
      <c r="E113" s="144"/>
      <c r="F113" s="144"/>
      <c r="G113" s="144"/>
      <c r="H113" s="148"/>
    </row>
    <row r="114" spans="1:8">
      <c r="A114" s="146"/>
      <c r="B114" s="143"/>
      <c r="C114" s="146"/>
      <c r="D114" s="143"/>
      <c r="E114" s="144"/>
      <c r="F114" s="144"/>
      <c r="G114" s="144"/>
      <c r="H114" s="148"/>
    </row>
    <row r="115" spans="1:8">
      <c r="A115" s="149"/>
      <c r="B115" s="143"/>
      <c r="C115" s="146"/>
      <c r="D115" s="143"/>
      <c r="E115" s="144"/>
      <c r="F115" s="144"/>
      <c r="G115" s="144"/>
      <c r="H115" s="148"/>
    </row>
    <row r="116" spans="1:8">
      <c r="A116" s="146"/>
      <c r="B116" s="143"/>
      <c r="C116" s="146"/>
      <c r="D116" s="143"/>
      <c r="E116" s="144"/>
      <c r="F116" s="144"/>
      <c r="G116" s="144"/>
      <c r="H116" s="148"/>
    </row>
    <row r="117" spans="1:8">
      <c r="A117" s="146"/>
      <c r="B117" s="143"/>
      <c r="C117" s="146"/>
      <c r="D117" s="143"/>
      <c r="E117" s="144"/>
      <c r="F117" s="144"/>
      <c r="G117" s="144"/>
      <c r="H117" s="148"/>
    </row>
    <row r="118" spans="1:8">
      <c r="A118" s="146"/>
      <c r="B118" s="143"/>
      <c r="C118" s="146"/>
      <c r="D118" s="143"/>
      <c r="E118" s="144"/>
      <c r="F118" s="144"/>
      <c r="G118" s="144"/>
      <c r="H118" s="148"/>
    </row>
    <row r="119" spans="1:8">
      <c r="A119" s="146"/>
      <c r="B119" s="143"/>
      <c r="C119" s="146"/>
      <c r="D119" s="143"/>
      <c r="E119" s="144"/>
      <c r="F119" s="144"/>
      <c r="G119" s="144"/>
      <c r="H119" s="148"/>
    </row>
    <row r="120" spans="1:8">
      <c r="A120" s="146"/>
      <c r="B120" s="143"/>
      <c r="C120" s="146"/>
      <c r="D120" s="143"/>
      <c r="E120" s="144"/>
      <c r="F120" s="144"/>
      <c r="G120" s="144"/>
      <c r="H120" s="148"/>
    </row>
    <row r="121" spans="1:8">
      <c r="A121" s="146"/>
      <c r="B121" s="143"/>
      <c r="C121" s="146"/>
      <c r="D121" s="143"/>
      <c r="E121" s="144"/>
      <c r="F121" s="144"/>
      <c r="G121" s="144"/>
      <c r="H121" s="148"/>
    </row>
    <row r="122" spans="1:8">
      <c r="A122" s="146"/>
      <c r="B122" s="143"/>
      <c r="C122" s="146"/>
      <c r="D122" s="143"/>
      <c r="E122" s="144"/>
      <c r="F122" s="144"/>
      <c r="G122" s="144"/>
      <c r="H122" s="148"/>
    </row>
    <row r="123" spans="1:8">
      <c r="A123" s="146"/>
      <c r="B123" s="143"/>
      <c r="C123" s="146"/>
      <c r="D123" s="143"/>
      <c r="E123" s="144"/>
      <c r="F123" s="144"/>
      <c r="G123" s="144"/>
      <c r="H123" s="148"/>
    </row>
    <row r="124" spans="1:8">
      <c r="A124" s="146"/>
      <c r="B124" s="143"/>
      <c r="C124" s="146"/>
      <c r="D124" s="143"/>
      <c r="E124" s="144"/>
      <c r="F124" s="144"/>
      <c r="G124" s="144"/>
      <c r="H124" s="148"/>
    </row>
    <row r="125" spans="1:8">
      <c r="A125" s="146"/>
      <c r="B125" s="143"/>
      <c r="C125" s="146"/>
      <c r="D125" s="143"/>
      <c r="E125" s="144"/>
      <c r="F125" s="144"/>
      <c r="G125" s="144"/>
      <c r="H125" s="148"/>
    </row>
    <row r="126" spans="1:8">
      <c r="A126" s="146"/>
      <c r="B126" s="143"/>
      <c r="C126" s="146"/>
      <c r="D126" s="143"/>
      <c r="E126" s="144"/>
      <c r="F126" s="144"/>
      <c r="G126" s="144"/>
      <c r="H126" s="148"/>
    </row>
    <row r="127" spans="1:8">
      <c r="A127" s="146"/>
      <c r="B127" s="143"/>
      <c r="C127" s="146"/>
      <c r="D127" s="143"/>
      <c r="E127" s="144"/>
      <c r="F127" s="144"/>
      <c r="G127" s="144"/>
      <c r="H127" s="148"/>
    </row>
    <row r="128" spans="1:8">
      <c r="A128" s="146"/>
      <c r="B128" s="143"/>
      <c r="C128" s="146"/>
      <c r="D128" s="143"/>
      <c r="E128" s="144"/>
      <c r="F128" s="144"/>
      <c r="G128" s="144"/>
      <c r="H128" s="148"/>
    </row>
    <row r="129" spans="1:8">
      <c r="A129" s="146"/>
      <c r="B129" s="143"/>
      <c r="C129" s="146"/>
      <c r="D129" s="143"/>
      <c r="E129" s="144"/>
      <c r="F129" s="144"/>
      <c r="G129" s="144"/>
      <c r="H129" s="148"/>
    </row>
    <row r="130" spans="1:8">
      <c r="A130" s="146"/>
      <c r="B130" s="143"/>
      <c r="C130" s="146"/>
      <c r="D130" s="143"/>
      <c r="E130" s="144"/>
      <c r="F130" s="144"/>
      <c r="G130" s="144"/>
      <c r="H130" s="148"/>
    </row>
    <row r="131" spans="1:8">
      <c r="A131" s="146"/>
      <c r="B131" s="143"/>
      <c r="C131" s="146"/>
      <c r="D131" s="143"/>
      <c r="E131" s="144"/>
      <c r="F131" s="144"/>
      <c r="G131" s="144"/>
      <c r="H131" s="148"/>
    </row>
    <row r="132" spans="1:8">
      <c r="A132" s="146"/>
      <c r="B132" s="143"/>
      <c r="C132" s="146"/>
      <c r="D132" s="143"/>
      <c r="E132" s="144"/>
      <c r="F132" s="144"/>
      <c r="G132" s="144"/>
      <c r="H132" s="148"/>
    </row>
    <row r="133" spans="1:8">
      <c r="A133" s="146"/>
      <c r="B133" s="143"/>
      <c r="C133" s="146"/>
      <c r="D133" s="143"/>
      <c r="E133" s="144"/>
      <c r="F133" s="144"/>
      <c r="G133" s="144"/>
      <c r="H133" s="148"/>
    </row>
    <row r="134" spans="1:8">
      <c r="A134" s="146"/>
      <c r="B134" s="143"/>
      <c r="C134" s="146"/>
      <c r="D134" s="143"/>
      <c r="E134" s="144"/>
      <c r="F134" s="144"/>
      <c r="G134" s="144"/>
      <c r="H134" s="148"/>
    </row>
    <row r="135" spans="1:8">
      <c r="A135" s="146"/>
      <c r="B135" s="143"/>
      <c r="C135" s="146"/>
      <c r="D135" s="143"/>
      <c r="E135" s="144"/>
      <c r="F135" s="144"/>
      <c r="G135" s="144"/>
      <c r="H135" s="148"/>
    </row>
    <row r="136" spans="1:8">
      <c r="A136" s="146"/>
      <c r="B136" s="143"/>
      <c r="C136" s="146"/>
      <c r="D136" s="143"/>
      <c r="E136" s="144"/>
      <c r="F136" s="144"/>
      <c r="G136" s="144"/>
      <c r="H136" s="148"/>
    </row>
    <row r="137" spans="1:8">
      <c r="A137" s="428"/>
      <c r="B137" s="428"/>
      <c r="C137" s="445"/>
      <c r="D137" s="450"/>
      <c r="E137" s="446"/>
      <c r="F137" s="446"/>
      <c r="G137" s="446"/>
      <c r="H137" s="428"/>
    </row>
    <row r="138" spans="1:8">
      <c r="A138" s="146"/>
      <c r="B138" s="143"/>
      <c r="C138" s="146"/>
      <c r="D138" s="143"/>
      <c r="E138" s="144"/>
      <c r="F138" s="144"/>
      <c r="G138" s="144"/>
      <c r="H138" s="148"/>
    </row>
    <row r="139" spans="1:8">
      <c r="A139" s="146"/>
      <c r="B139" s="143"/>
      <c r="C139" s="146"/>
      <c r="D139" s="143"/>
      <c r="E139" s="144"/>
      <c r="F139" s="144"/>
      <c r="G139" s="144"/>
      <c r="H139" s="148"/>
    </row>
    <row r="140" spans="1:8">
      <c r="A140" s="146"/>
      <c r="B140" s="143"/>
      <c r="C140" s="146"/>
      <c r="D140" s="143"/>
      <c r="E140" s="144"/>
      <c r="F140" s="144"/>
      <c r="G140" s="144"/>
      <c r="H140" s="148"/>
    </row>
    <row r="141" spans="1:8">
      <c r="A141" s="146"/>
      <c r="B141" s="143"/>
      <c r="C141" s="146"/>
      <c r="D141" s="143"/>
      <c r="E141" s="144"/>
      <c r="F141" s="144"/>
      <c r="G141" s="144"/>
      <c r="H141" s="148"/>
    </row>
    <row r="142" spans="1:8">
      <c r="A142" s="146"/>
      <c r="B142" s="143"/>
      <c r="C142" s="146"/>
      <c r="D142" s="143"/>
      <c r="E142" s="144"/>
      <c r="F142" s="144"/>
      <c r="G142" s="144"/>
      <c r="H142" s="148"/>
    </row>
    <row r="143" spans="1:8">
      <c r="A143" s="146"/>
      <c r="B143" s="143"/>
      <c r="C143" s="146"/>
      <c r="D143" s="143"/>
      <c r="E143" s="144"/>
      <c r="F143" s="144"/>
      <c r="G143" s="144"/>
      <c r="H143" s="148"/>
    </row>
    <row r="144" spans="1:8">
      <c r="A144" s="146"/>
      <c r="B144" s="143"/>
      <c r="C144" s="146"/>
      <c r="D144" s="143"/>
      <c r="E144" s="144"/>
      <c r="F144" s="144"/>
      <c r="G144" s="144"/>
      <c r="H144" s="148"/>
    </row>
    <row r="145" spans="1:8">
      <c r="A145" s="146"/>
      <c r="B145" s="143"/>
      <c r="C145" s="146"/>
      <c r="D145" s="143"/>
      <c r="E145" s="144"/>
      <c r="F145" s="144"/>
      <c r="G145" s="144"/>
      <c r="H145" s="148"/>
    </row>
    <row r="146" spans="1:8">
      <c r="A146" s="146"/>
      <c r="B146" s="143"/>
      <c r="C146" s="146"/>
      <c r="D146" s="143"/>
      <c r="E146" s="144"/>
      <c r="F146" s="144"/>
      <c r="G146" s="144"/>
      <c r="H146" s="148"/>
    </row>
    <row r="147" spans="1:8">
      <c r="A147" s="146"/>
      <c r="B147" s="143"/>
      <c r="C147" s="146"/>
      <c r="D147" s="143"/>
      <c r="E147" s="144"/>
      <c r="F147" s="144"/>
      <c r="G147" s="144"/>
      <c r="H147" s="148"/>
    </row>
    <row r="148" spans="1:8">
      <c r="A148" s="146"/>
      <c r="B148" s="143"/>
      <c r="C148" s="146"/>
      <c r="D148" s="143"/>
      <c r="E148" s="144"/>
      <c r="F148" s="144"/>
      <c r="G148" s="144"/>
      <c r="H148" s="148"/>
    </row>
    <row r="149" spans="1:8">
      <c r="A149" s="146"/>
      <c r="B149" s="143"/>
      <c r="C149" s="146"/>
      <c r="D149" s="143"/>
      <c r="E149" s="144"/>
      <c r="F149" s="144"/>
      <c r="G149" s="144"/>
      <c r="H149" s="148"/>
    </row>
    <row r="150" spans="1:8">
      <c r="A150" s="146"/>
      <c r="B150" s="143"/>
      <c r="C150" s="146"/>
      <c r="D150" s="143"/>
      <c r="E150" s="144"/>
      <c r="F150" s="144"/>
      <c r="G150" s="144"/>
      <c r="H150" s="148"/>
    </row>
    <row r="151" spans="1:8">
      <c r="A151" s="146"/>
      <c r="B151" s="143"/>
      <c r="C151" s="146"/>
      <c r="D151" s="143"/>
      <c r="E151" s="144"/>
      <c r="F151" s="144"/>
      <c r="G151" s="144"/>
      <c r="H151" s="148"/>
    </row>
    <row r="152" spans="1:8">
      <c r="A152" s="428"/>
      <c r="B152" s="428"/>
      <c r="C152" s="445"/>
      <c r="D152" s="450"/>
      <c r="E152" s="446"/>
      <c r="F152" s="446"/>
      <c r="G152" s="446"/>
      <c r="H152" s="428"/>
    </row>
    <row r="153" spans="1:8">
      <c r="A153" s="146"/>
      <c r="B153" s="143"/>
      <c r="C153" s="146"/>
      <c r="D153" s="143"/>
      <c r="E153" s="144"/>
      <c r="F153" s="144"/>
      <c r="G153" s="144"/>
      <c r="H153" s="148"/>
    </row>
    <row r="154" spans="1:8">
      <c r="A154" s="146"/>
      <c r="B154" s="143"/>
      <c r="C154" s="146"/>
      <c r="D154" s="143"/>
      <c r="E154" s="144"/>
      <c r="F154" s="144"/>
      <c r="G154" s="144"/>
      <c r="H154" s="148"/>
    </row>
    <row r="155" spans="1:8">
      <c r="A155" s="146"/>
      <c r="B155" s="143"/>
      <c r="C155" s="146"/>
      <c r="D155" s="143"/>
      <c r="E155" s="144"/>
      <c r="F155" s="144"/>
      <c r="G155" s="144"/>
      <c r="H155" s="148"/>
    </row>
    <row r="156" spans="1:8">
      <c r="A156" s="146"/>
      <c r="B156" s="143"/>
      <c r="C156" s="146"/>
      <c r="D156" s="143"/>
      <c r="E156" s="144"/>
      <c r="F156" s="144"/>
      <c r="G156" s="144"/>
      <c r="H156" s="148"/>
    </row>
    <row r="157" spans="1:8">
      <c r="A157" s="146"/>
      <c r="B157" s="143"/>
      <c r="C157" s="146"/>
      <c r="D157" s="143"/>
      <c r="E157" s="144"/>
      <c r="F157" s="144"/>
      <c r="G157" s="144"/>
      <c r="H157" s="148"/>
    </row>
    <row r="158" spans="1:8">
      <c r="A158" s="146"/>
      <c r="B158" s="143"/>
      <c r="C158" s="146"/>
      <c r="D158" s="143"/>
      <c r="E158" s="144"/>
      <c r="F158" s="144"/>
      <c r="G158" s="144"/>
      <c r="H158" s="148"/>
    </row>
    <row r="159" spans="1:8">
      <c r="A159" s="146"/>
      <c r="B159" s="143"/>
      <c r="C159" s="146"/>
      <c r="D159" s="143"/>
      <c r="E159" s="144"/>
      <c r="F159" s="144"/>
      <c r="G159" s="144"/>
      <c r="H159" s="148"/>
    </row>
    <row r="160" spans="1:8">
      <c r="A160" s="146"/>
      <c r="B160" s="143"/>
      <c r="C160" s="146"/>
      <c r="D160" s="143"/>
      <c r="E160" s="144"/>
      <c r="F160" s="144"/>
      <c r="G160" s="144"/>
      <c r="H160" s="148"/>
    </row>
    <row r="161" spans="1:8">
      <c r="A161" s="146"/>
      <c r="B161" s="143"/>
      <c r="C161" s="146"/>
      <c r="D161" s="143"/>
      <c r="E161" s="144"/>
      <c r="F161" s="144"/>
      <c r="G161" s="144"/>
      <c r="H161" s="148"/>
    </row>
    <row r="162" spans="1:8">
      <c r="A162" s="428"/>
      <c r="B162" s="428"/>
      <c r="C162" s="445"/>
      <c r="D162" s="450"/>
      <c r="E162" s="446"/>
      <c r="F162" s="446"/>
      <c r="G162" s="446"/>
      <c r="H162" s="428"/>
    </row>
    <row r="163" spans="1:8">
      <c r="A163" s="146"/>
      <c r="B163" s="143"/>
      <c r="C163" s="146"/>
      <c r="D163" s="143"/>
      <c r="E163" s="144"/>
      <c r="F163" s="144"/>
      <c r="G163" s="144"/>
      <c r="H163" s="148"/>
    </row>
    <row r="164" spans="1:8">
      <c r="A164" s="146"/>
      <c r="B164" s="143"/>
      <c r="C164" s="146"/>
      <c r="D164" s="143"/>
      <c r="E164" s="144"/>
      <c r="F164" s="144"/>
      <c r="G164" s="144"/>
      <c r="H164" s="148"/>
    </row>
    <row r="165" spans="1:8">
      <c r="A165" s="146"/>
      <c r="B165" s="143"/>
      <c r="C165" s="146"/>
      <c r="D165" s="143"/>
      <c r="E165" s="144"/>
      <c r="F165" s="144"/>
      <c r="G165" s="144"/>
      <c r="H165" s="148"/>
    </row>
    <row r="166" spans="1:8">
      <c r="A166" s="146"/>
      <c r="B166" s="143"/>
      <c r="C166" s="146"/>
      <c r="D166" s="143"/>
      <c r="E166" s="144"/>
      <c r="F166" s="144"/>
      <c r="G166" s="144"/>
      <c r="H166" s="148"/>
    </row>
    <row r="167" spans="1:8">
      <c r="A167" s="146"/>
      <c r="B167" s="143"/>
      <c r="C167" s="146"/>
      <c r="D167" s="143"/>
      <c r="E167" s="144"/>
      <c r="F167" s="144"/>
      <c r="G167" s="144"/>
      <c r="H167" s="148"/>
    </row>
    <row r="168" spans="1:8">
      <c r="A168" s="146"/>
      <c r="B168" s="143"/>
      <c r="C168" s="146"/>
      <c r="D168" s="143"/>
      <c r="E168" s="144"/>
      <c r="F168" s="144"/>
      <c r="G168" s="144"/>
      <c r="H168" s="148"/>
    </row>
    <row r="169" spans="1:8">
      <c r="A169" s="146"/>
      <c r="B169" s="143"/>
      <c r="C169" s="146"/>
      <c r="D169" s="143"/>
      <c r="E169" s="144"/>
      <c r="F169" s="144"/>
      <c r="G169" s="144"/>
      <c r="H169" s="148"/>
    </row>
    <row r="170" spans="1:8">
      <c r="A170" s="146"/>
      <c r="B170" s="143"/>
      <c r="C170" s="146"/>
      <c r="D170" s="143"/>
      <c r="E170" s="144"/>
      <c r="F170" s="144"/>
      <c r="G170" s="144"/>
      <c r="H170" s="148"/>
    </row>
    <row r="171" spans="1:8">
      <c r="A171" s="146"/>
      <c r="B171" s="143"/>
      <c r="C171" s="146"/>
      <c r="D171" s="143"/>
      <c r="E171" s="144"/>
      <c r="F171" s="144"/>
      <c r="G171" s="144"/>
      <c r="H171" s="148"/>
    </row>
    <row r="172" spans="1:8">
      <c r="A172" s="146"/>
      <c r="B172" s="143"/>
      <c r="C172" s="146"/>
      <c r="D172" s="143"/>
      <c r="E172" s="144"/>
      <c r="F172" s="144"/>
      <c r="G172" s="144"/>
      <c r="H172" s="148"/>
    </row>
    <row r="173" spans="1:8">
      <c r="A173" s="146"/>
      <c r="B173" s="143"/>
      <c r="C173" s="146"/>
      <c r="D173" s="143"/>
      <c r="E173" s="144"/>
      <c r="F173" s="144"/>
      <c r="G173" s="144"/>
      <c r="H173" s="148"/>
    </row>
    <row r="174" spans="1:8">
      <c r="A174" s="146"/>
      <c r="B174" s="143"/>
      <c r="C174" s="146"/>
      <c r="D174" s="143"/>
      <c r="E174" s="144"/>
      <c r="F174" s="144"/>
      <c r="G174" s="144"/>
      <c r="H174" s="148"/>
    </row>
    <row r="175" spans="1:8">
      <c r="A175" s="146"/>
      <c r="B175" s="143"/>
      <c r="C175" s="146"/>
      <c r="D175" s="143"/>
      <c r="E175" s="144"/>
      <c r="F175" s="144"/>
      <c r="G175" s="144"/>
      <c r="H175" s="148"/>
    </row>
    <row r="176" spans="1:8">
      <c r="A176" s="146"/>
      <c r="B176" s="143"/>
      <c r="C176" s="146"/>
      <c r="D176" s="143"/>
      <c r="E176" s="144"/>
      <c r="F176" s="144"/>
      <c r="G176" s="144"/>
      <c r="H176" s="148"/>
    </row>
    <row r="177" spans="1:8">
      <c r="A177" s="146"/>
      <c r="B177" s="143"/>
      <c r="C177" s="146"/>
      <c r="D177" s="143"/>
      <c r="E177" s="144"/>
      <c r="F177" s="144"/>
      <c r="G177" s="144"/>
      <c r="H177" s="148"/>
    </row>
    <row r="178" spans="1:8">
      <c r="A178" s="146"/>
      <c r="B178" s="143"/>
      <c r="C178" s="146"/>
      <c r="D178" s="143"/>
      <c r="E178" s="144"/>
      <c r="F178" s="144"/>
      <c r="G178" s="144"/>
      <c r="H178" s="148"/>
    </row>
    <row r="179" spans="1:8">
      <c r="A179" s="146"/>
      <c r="B179" s="149"/>
      <c r="C179" s="146"/>
      <c r="D179" s="143"/>
      <c r="E179" s="144"/>
      <c r="F179" s="144"/>
      <c r="G179" s="144"/>
      <c r="H179" s="148"/>
    </row>
    <row r="180" spans="1:8">
      <c r="A180" s="146"/>
      <c r="B180" s="143"/>
      <c r="C180" s="146"/>
      <c r="D180" s="143"/>
      <c r="E180" s="144"/>
      <c r="F180" s="144"/>
      <c r="G180" s="144"/>
      <c r="H180" s="154"/>
    </row>
    <row r="181" spans="1:8">
      <c r="A181" s="146"/>
      <c r="B181" s="146"/>
      <c r="C181" s="146"/>
      <c r="D181" s="143"/>
      <c r="E181" s="144"/>
      <c r="F181" s="144"/>
      <c r="G181" s="144"/>
      <c r="H181" s="154"/>
    </row>
    <row r="182" spans="1:8">
      <c r="A182" s="149"/>
      <c r="B182" s="146"/>
      <c r="C182" s="149"/>
      <c r="D182" s="155"/>
      <c r="E182" s="156"/>
      <c r="F182" s="156"/>
      <c r="G182" s="156"/>
      <c r="H182" s="149"/>
    </row>
    <row r="183" spans="1:8">
      <c r="B183" s="149"/>
    </row>
  </sheetData>
  <autoFilter ref="A4:H69"/>
  <mergeCells count="2">
    <mergeCell ref="A1:H1"/>
    <mergeCell ref="A2:H2"/>
  </mergeCells>
  <printOptions horizontalCentered="1"/>
  <pageMargins left="0.7" right="0.45" top="0.75" bottom="0.55000000000000004" header="0.3" footer="0.3"/>
  <pageSetup paperSize="9" scale="91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183"/>
  <sheetViews>
    <sheetView view="pageBreakPreview" zoomScaleNormal="100" zoomScaleSheetLayoutView="100" workbookViewId="0">
      <pane xSplit="3" ySplit="4" topLeftCell="D5" activePane="bottomRight" state="frozen"/>
      <selection activeCell="G7" sqref="G7"/>
      <selection pane="topRight" activeCell="G7" sqref="G7"/>
      <selection pane="bottomLeft" activeCell="G7" sqref="G7"/>
      <selection pane="bottomRight" activeCell="H6" sqref="H6"/>
    </sheetView>
  </sheetViews>
  <sheetFormatPr defaultColWidth="8.88671875" defaultRowHeight="13.8"/>
  <cols>
    <col min="1" max="1" width="8.88671875" style="157"/>
    <col min="2" max="2" width="27.5546875" style="157" bestFit="1" customWidth="1"/>
    <col min="3" max="3" width="9.44140625" style="157" customWidth="1"/>
    <col min="4" max="4" width="10.44140625" style="158" customWidth="1"/>
    <col min="5" max="5" width="11.5546875" style="159" hidden="1" customWidth="1"/>
    <col min="6" max="6" width="11.5546875" style="159" customWidth="1"/>
    <col min="7" max="7" width="14" style="159" bestFit="1" customWidth="1"/>
    <col min="8" max="8" width="17.6640625" style="157" customWidth="1"/>
    <col min="9" max="16384" width="8.88671875" style="428"/>
  </cols>
  <sheetData>
    <row r="1" spans="1:8" ht="34.5" customHeight="1">
      <c r="A1" s="680" t="str">
        <f>SUMMARY!A1</f>
        <v>LOT NO-06, DUALIZATION OF HATTAR -HARIPUR ROAD SECTION (22 KM)</v>
      </c>
      <c r="B1" s="680"/>
      <c r="C1" s="680"/>
      <c r="D1" s="680"/>
      <c r="E1" s="680"/>
      <c r="F1" s="680"/>
      <c r="G1" s="680"/>
      <c r="H1" s="680"/>
    </row>
    <row r="2" spans="1:8" ht="33" customHeight="1">
      <c r="A2" s="681" t="str">
        <f>SUMMARY!A3</f>
        <v>IDLENESS OF RESOURCES CLAIM (JUL, 2018 ~ DEC, 2018)</v>
      </c>
      <c r="B2" s="681"/>
      <c r="C2" s="681"/>
      <c r="D2" s="681"/>
      <c r="E2" s="681"/>
      <c r="F2" s="681"/>
      <c r="G2" s="681"/>
      <c r="H2" s="681"/>
    </row>
    <row r="3" spans="1:8" ht="29.85" customHeight="1">
      <c r="A3" s="120"/>
      <c r="B3" s="120"/>
      <c r="C3" s="567"/>
      <c r="D3" s="121" t="s">
        <v>124</v>
      </c>
      <c r="E3" s="122"/>
      <c r="F3" s="122"/>
      <c r="G3" s="123"/>
      <c r="H3" s="124" t="s">
        <v>388</v>
      </c>
    </row>
    <row r="4" spans="1:8" ht="33.6" customHeight="1">
      <c r="A4" s="125" t="s">
        <v>12</v>
      </c>
      <c r="B4" s="125" t="s">
        <v>59</v>
      </c>
      <c r="C4" s="125" t="s">
        <v>36</v>
      </c>
      <c r="D4" s="126" t="s">
        <v>126</v>
      </c>
      <c r="E4" s="127" t="s">
        <v>15</v>
      </c>
      <c r="F4" s="127" t="s">
        <v>127</v>
      </c>
      <c r="G4" s="127" t="s">
        <v>62</v>
      </c>
      <c r="H4" s="125" t="s">
        <v>16</v>
      </c>
    </row>
    <row r="5" spans="1:8" s="430" customFormat="1" ht="23.1" customHeight="1">
      <c r="A5" s="128"/>
      <c r="B5" s="129"/>
      <c r="C5" s="130"/>
      <c r="D5" s="131"/>
      <c r="E5" s="132"/>
      <c r="F5" s="132"/>
      <c r="G5" s="132">
        <f>SUM(G6:G23)</f>
        <v>7490000</v>
      </c>
      <c r="H5" s="133"/>
    </row>
    <row r="6" spans="1:8" s="430" customFormat="1" ht="28.5" customHeight="1">
      <c r="A6" s="134">
        <f>COUNTA($B$6:B6)</f>
        <v>1</v>
      </c>
      <c r="B6" s="468" t="s">
        <v>17</v>
      </c>
      <c r="C6" s="569">
        <v>7</v>
      </c>
      <c r="D6" s="136">
        <f>208*C6</f>
        <v>1456</v>
      </c>
      <c r="E6" s="137">
        <v>150000</v>
      </c>
      <c r="F6" s="138">
        <f>E6/208</f>
        <v>721.15384615384619</v>
      </c>
      <c r="G6" s="137">
        <f>F6*D6</f>
        <v>1050000</v>
      </c>
      <c r="H6" s="139"/>
    </row>
    <row r="7" spans="1:8" s="430" customFormat="1" ht="28.5" customHeight="1">
      <c r="A7" s="134">
        <f>COUNTA($B$6:B7)</f>
        <v>2</v>
      </c>
      <c r="B7" s="468" t="s">
        <v>378</v>
      </c>
      <c r="C7" s="570">
        <v>4</v>
      </c>
      <c r="D7" s="136">
        <f t="shared" ref="D7:D22" si="0">208*C7</f>
        <v>832</v>
      </c>
      <c r="E7" s="137">
        <v>350000</v>
      </c>
      <c r="F7" s="138">
        <f t="shared" ref="F7:F22" si="1">E7/208</f>
        <v>1682.6923076923076</v>
      </c>
      <c r="G7" s="137">
        <f t="shared" ref="G7:G22" si="2">F7*D7</f>
        <v>1400000</v>
      </c>
      <c r="H7" s="139"/>
    </row>
    <row r="8" spans="1:8" s="430" customFormat="1" ht="28.5" customHeight="1">
      <c r="A8" s="134">
        <f>COUNTA($B$6:B8)</f>
        <v>3</v>
      </c>
      <c r="B8" s="468" t="s">
        <v>275</v>
      </c>
      <c r="C8" s="569">
        <v>25</v>
      </c>
      <c r="D8" s="136">
        <f t="shared" si="0"/>
        <v>5200</v>
      </c>
      <c r="E8" s="137">
        <v>100000</v>
      </c>
      <c r="F8" s="138">
        <f>E8/208</f>
        <v>480.76923076923077</v>
      </c>
      <c r="G8" s="137">
        <f t="shared" si="2"/>
        <v>2500000</v>
      </c>
      <c r="H8" s="139"/>
    </row>
    <row r="9" spans="1:8" s="430" customFormat="1" ht="28.5" customHeight="1">
      <c r="A9" s="134">
        <f>COUNTA($B$6:B9)</f>
        <v>4</v>
      </c>
      <c r="B9" s="468" t="s">
        <v>379</v>
      </c>
      <c r="C9" s="569">
        <v>8</v>
      </c>
      <c r="D9" s="136">
        <f t="shared" si="0"/>
        <v>1664</v>
      </c>
      <c r="E9" s="137">
        <v>150000</v>
      </c>
      <c r="F9" s="138">
        <f t="shared" si="1"/>
        <v>721.15384615384619</v>
      </c>
      <c r="G9" s="137">
        <f t="shared" si="2"/>
        <v>1200000</v>
      </c>
      <c r="H9" s="139"/>
    </row>
    <row r="10" spans="1:8" s="430" customFormat="1" ht="28.5" customHeight="1">
      <c r="A10" s="134">
        <f>COUNTA($B$6:B10)</f>
        <v>5</v>
      </c>
      <c r="B10" s="468" t="s">
        <v>380</v>
      </c>
      <c r="C10" s="569">
        <v>2</v>
      </c>
      <c r="D10" s="136">
        <f t="shared" si="0"/>
        <v>416</v>
      </c>
      <c r="E10" s="137">
        <v>220000</v>
      </c>
      <c r="F10" s="138">
        <f t="shared" si="1"/>
        <v>1057.6923076923076</v>
      </c>
      <c r="G10" s="137">
        <f t="shared" si="2"/>
        <v>440000</v>
      </c>
      <c r="H10" s="139"/>
    </row>
    <row r="11" spans="1:8" s="430" customFormat="1" ht="28.5" customHeight="1">
      <c r="A11" s="134">
        <f>COUNTA($B$6:B11)</f>
        <v>6</v>
      </c>
      <c r="B11" s="468" t="s">
        <v>348</v>
      </c>
      <c r="C11" s="569"/>
      <c r="D11" s="136">
        <f t="shared" si="0"/>
        <v>0</v>
      </c>
      <c r="E11" s="137">
        <v>350000</v>
      </c>
      <c r="F11" s="138">
        <f t="shared" si="1"/>
        <v>1682.6923076923076</v>
      </c>
      <c r="G11" s="137">
        <f t="shared" si="2"/>
        <v>0</v>
      </c>
      <c r="H11" s="139"/>
    </row>
    <row r="12" spans="1:8" s="430" customFormat="1" ht="28.5" customHeight="1">
      <c r="A12" s="134">
        <f>COUNTA($B$6:B12)</f>
        <v>7</v>
      </c>
      <c r="B12" s="468" t="s">
        <v>381</v>
      </c>
      <c r="C12" s="569"/>
      <c r="D12" s="136">
        <f t="shared" si="0"/>
        <v>0</v>
      </c>
      <c r="E12" s="137">
        <v>350000</v>
      </c>
      <c r="F12" s="138">
        <f t="shared" si="1"/>
        <v>1682.6923076923076</v>
      </c>
      <c r="G12" s="137">
        <f t="shared" si="2"/>
        <v>0</v>
      </c>
      <c r="H12" s="139"/>
    </row>
    <row r="13" spans="1:8" s="430" customFormat="1" ht="28.5" customHeight="1">
      <c r="A13" s="134">
        <v>8</v>
      </c>
      <c r="B13" s="468" t="s">
        <v>113</v>
      </c>
      <c r="C13" s="569"/>
      <c r="D13" s="136">
        <f t="shared" si="0"/>
        <v>0</v>
      </c>
      <c r="E13" s="137">
        <v>180000</v>
      </c>
      <c r="F13" s="138">
        <f t="shared" si="1"/>
        <v>865.38461538461536</v>
      </c>
      <c r="G13" s="137">
        <f t="shared" si="2"/>
        <v>0</v>
      </c>
      <c r="H13" s="139"/>
    </row>
    <row r="14" spans="1:8" s="430" customFormat="1" ht="28.5" customHeight="1">
      <c r="A14" s="134">
        <v>9</v>
      </c>
      <c r="B14" s="468" t="s">
        <v>382</v>
      </c>
      <c r="C14" s="569"/>
      <c r="D14" s="136">
        <f t="shared" si="0"/>
        <v>0</v>
      </c>
      <c r="E14" s="137">
        <v>250000</v>
      </c>
      <c r="F14" s="138">
        <f t="shared" si="1"/>
        <v>1201.9230769230769</v>
      </c>
      <c r="G14" s="137">
        <f t="shared" si="2"/>
        <v>0</v>
      </c>
      <c r="H14" s="139"/>
    </row>
    <row r="15" spans="1:8" s="430" customFormat="1" ht="28.5" customHeight="1">
      <c r="A15" s="134">
        <v>10</v>
      </c>
      <c r="B15" s="468" t="s">
        <v>20</v>
      </c>
      <c r="C15" s="569"/>
      <c r="D15" s="136">
        <f t="shared" si="0"/>
        <v>0</v>
      </c>
      <c r="E15" s="137">
        <v>300000</v>
      </c>
      <c r="F15" s="138">
        <f t="shared" si="1"/>
        <v>1442.3076923076924</v>
      </c>
      <c r="G15" s="137">
        <f t="shared" si="2"/>
        <v>0</v>
      </c>
      <c r="H15" s="139"/>
    </row>
    <row r="16" spans="1:8" s="430" customFormat="1" ht="28.5" customHeight="1">
      <c r="A16" s="134">
        <v>11</v>
      </c>
      <c r="B16" s="468" t="s">
        <v>383</v>
      </c>
      <c r="C16" s="569"/>
      <c r="D16" s="136">
        <f t="shared" si="0"/>
        <v>0</v>
      </c>
      <c r="E16" s="137">
        <v>150000</v>
      </c>
      <c r="F16" s="138">
        <f t="shared" si="1"/>
        <v>721.15384615384619</v>
      </c>
      <c r="G16" s="137">
        <f t="shared" si="2"/>
        <v>0</v>
      </c>
      <c r="H16" s="139"/>
    </row>
    <row r="17" spans="1:8" s="430" customFormat="1" ht="28.5" customHeight="1">
      <c r="A17" s="134">
        <v>12</v>
      </c>
      <c r="B17" s="468" t="s">
        <v>349</v>
      </c>
      <c r="C17" s="569">
        <v>3</v>
      </c>
      <c r="D17" s="136">
        <f t="shared" si="0"/>
        <v>624</v>
      </c>
      <c r="E17" s="137">
        <v>65000</v>
      </c>
      <c r="F17" s="138">
        <f t="shared" si="1"/>
        <v>312.5</v>
      </c>
      <c r="G17" s="137">
        <f t="shared" si="2"/>
        <v>195000</v>
      </c>
      <c r="H17" s="139"/>
    </row>
    <row r="18" spans="1:8" s="430" customFormat="1" ht="28.5" customHeight="1">
      <c r="A18" s="134">
        <v>13</v>
      </c>
      <c r="B18" s="468" t="s">
        <v>114</v>
      </c>
      <c r="C18" s="569">
        <v>5</v>
      </c>
      <c r="D18" s="136">
        <f t="shared" si="0"/>
        <v>1040</v>
      </c>
      <c r="E18" s="137">
        <v>65000</v>
      </c>
      <c r="F18" s="138">
        <f t="shared" si="1"/>
        <v>312.5</v>
      </c>
      <c r="G18" s="137">
        <f t="shared" si="2"/>
        <v>325000</v>
      </c>
      <c r="H18" s="139"/>
    </row>
    <row r="19" spans="1:8" s="430" customFormat="1" ht="28.5" customHeight="1">
      <c r="A19" s="134">
        <v>14</v>
      </c>
      <c r="B19" s="468" t="s">
        <v>384</v>
      </c>
      <c r="C19" s="569">
        <v>2</v>
      </c>
      <c r="D19" s="136">
        <f t="shared" si="0"/>
        <v>416</v>
      </c>
      <c r="E19" s="137">
        <v>90000</v>
      </c>
      <c r="F19" s="138">
        <f t="shared" si="1"/>
        <v>432.69230769230768</v>
      </c>
      <c r="G19" s="137">
        <f t="shared" si="2"/>
        <v>180000</v>
      </c>
      <c r="H19" s="139"/>
    </row>
    <row r="20" spans="1:8" s="430" customFormat="1" ht="28.5" customHeight="1">
      <c r="A20" s="134">
        <v>15</v>
      </c>
      <c r="B20" s="468" t="s">
        <v>385</v>
      </c>
      <c r="C20" s="569"/>
      <c r="D20" s="136">
        <f t="shared" si="0"/>
        <v>0</v>
      </c>
      <c r="E20" s="137">
        <v>350000</v>
      </c>
      <c r="F20" s="138">
        <f t="shared" si="1"/>
        <v>1682.6923076923076</v>
      </c>
      <c r="G20" s="137">
        <f t="shared" si="2"/>
        <v>0</v>
      </c>
      <c r="H20" s="139"/>
    </row>
    <row r="21" spans="1:8" s="430" customFormat="1" ht="28.5" customHeight="1">
      <c r="A21" s="134">
        <v>16</v>
      </c>
      <c r="B21" s="468" t="s">
        <v>386</v>
      </c>
      <c r="C21" s="569"/>
      <c r="D21" s="136">
        <f t="shared" si="0"/>
        <v>0</v>
      </c>
      <c r="E21" s="137">
        <v>350000</v>
      </c>
      <c r="F21" s="138">
        <f t="shared" si="1"/>
        <v>1682.6923076923076</v>
      </c>
      <c r="G21" s="137">
        <f t="shared" si="2"/>
        <v>0</v>
      </c>
      <c r="H21" s="139"/>
    </row>
    <row r="22" spans="1:8" s="430" customFormat="1" ht="28.5" customHeight="1">
      <c r="A22" s="134">
        <f>COUNTA($B$6:B22)</f>
        <v>17</v>
      </c>
      <c r="B22" s="468" t="s">
        <v>387</v>
      </c>
      <c r="C22" s="569">
        <v>1</v>
      </c>
      <c r="D22" s="136">
        <f t="shared" si="0"/>
        <v>208</v>
      </c>
      <c r="E22" s="137">
        <v>200000</v>
      </c>
      <c r="F22" s="138">
        <f t="shared" si="1"/>
        <v>961.53846153846155</v>
      </c>
      <c r="G22" s="137">
        <f t="shared" si="2"/>
        <v>200000</v>
      </c>
      <c r="H22" s="139"/>
    </row>
    <row r="23" spans="1:8" s="430" customFormat="1" ht="28.5" customHeight="1">
      <c r="A23" s="134"/>
      <c r="B23" s="468"/>
      <c r="C23" s="135"/>
      <c r="D23" s="136"/>
      <c r="E23" s="137"/>
      <c r="F23" s="138"/>
      <c r="G23" s="137"/>
      <c r="H23" s="139"/>
    </row>
    <row r="24" spans="1:8">
      <c r="A24" s="146"/>
      <c r="B24" s="442"/>
      <c r="C24" s="146"/>
      <c r="D24" s="143"/>
      <c r="E24" s="144"/>
      <c r="F24" s="447"/>
      <c r="G24" s="144"/>
      <c r="H24" s="148"/>
    </row>
    <row r="25" spans="1:8">
      <c r="A25" s="146"/>
      <c r="B25" s="442"/>
      <c r="C25" s="146"/>
      <c r="D25" s="143"/>
      <c r="E25" s="144"/>
      <c r="F25" s="447"/>
      <c r="G25" s="144"/>
      <c r="H25" s="148"/>
    </row>
    <row r="26" spans="1:8">
      <c r="A26" s="146"/>
      <c r="B26" s="442"/>
      <c r="C26" s="146"/>
      <c r="D26" s="143"/>
      <c r="E26" s="144"/>
      <c r="F26" s="447"/>
      <c r="G26" s="144"/>
      <c r="H26" s="148"/>
    </row>
    <row r="27" spans="1:8">
      <c r="A27" s="146"/>
      <c r="B27" s="442"/>
      <c r="C27" s="146"/>
      <c r="D27" s="143"/>
      <c r="E27" s="144"/>
      <c r="F27" s="447"/>
      <c r="G27" s="144"/>
      <c r="H27" s="148"/>
    </row>
    <row r="28" spans="1:8">
      <c r="A28" s="146"/>
      <c r="B28" s="442"/>
      <c r="C28" s="146"/>
      <c r="D28" s="143"/>
      <c r="E28" s="144"/>
      <c r="F28" s="447"/>
      <c r="G28" s="144"/>
      <c r="H28" s="148"/>
    </row>
    <row r="29" spans="1:8">
      <c r="A29" s="146"/>
      <c r="B29" s="442"/>
      <c r="C29" s="146"/>
      <c r="D29" s="143"/>
      <c r="E29" s="144"/>
      <c r="F29" s="447"/>
      <c r="G29" s="144"/>
      <c r="H29" s="148"/>
    </row>
    <row r="30" spans="1:8">
      <c r="A30" s="146"/>
      <c r="B30" s="442"/>
      <c r="C30" s="146"/>
      <c r="D30" s="143"/>
      <c r="E30" s="144"/>
      <c r="F30" s="447"/>
      <c r="G30" s="144"/>
      <c r="H30" s="148"/>
    </row>
    <row r="31" spans="1:8">
      <c r="A31" s="146"/>
      <c r="B31" s="442"/>
      <c r="C31" s="146"/>
      <c r="D31" s="143"/>
      <c r="E31" s="144"/>
      <c r="F31" s="447"/>
      <c r="G31" s="144"/>
      <c r="H31" s="148"/>
    </row>
    <row r="32" spans="1:8">
      <c r="A32" s="146"/>
      <c r="B32" s="442"/>
      <c r="C32" s="146"/>
      <c r="D32" s="143"/>
      <c r="E32" s="144"/>
      <c r="F32" s="447"/>
      <c r="G32" s="144"/>
      <c r="H32" s="148"/>
    </row>
    <row r="33" spans="1:8">
      <c r="A33" s="146"/>
      <c r="B33" s="442"/>
      <c r="C33" s="146"/>
      <c r="D33" s="143"/>
      <c r="E33" s="144"/>
      <c r="F33" s="447"/>
      <c r="G33" s="144"/>
      <c r="H33" s="148"/>
    </row>
    <row r="34" spans="1:8">
      <c r="A34" s="146"/>
      <c r="B34" s="442"/>
      <c r="C34" s="146"/>
      <c r="D34" s="143"/>
      <c r="E34" s="144"/>
      <c r="F34" s="447"/>
      <c r="G34" s="144"/>
      <c r="H34" s="148"/>
    </row>
    <row r="35" spans="1:8">
      <c r="A35" s="146"/>
      <c r="B35" s="442"/>
      <c r="C35" s="146"/>
      <c r="D35" s="143"/>
      <c r="E35" s="144"/>
      <c r="F35" s="447"/>
      <c r="G35" s="144"/>
      <c r="H35" s="148"/>
    </row>
    <row r="36" spans="1:8">
      <c r="A36" s="146"/>
      <c r="B36" s="442"/>
      <c r="C36" s="146"/>
      <c r="D36" s="143"/>
      <c r="E36" s="144"/>
      <c r="F36" s="447"/>
      <c r="G36" s="144"/>
      <c r="H36" s="148"/>
    </row>
    <row r="37" spans="1:8">
      <c r="A37" s="146"/>
      <c r="B37" s="442"/>
      <c r="C37" s="146"/>
      <c r="D37" s="143"/>
      <c r="E37" s="144"/>
      <c r="F37" s="447"/>
      <c r="G37" s="144"/>
      <c r="H37" s="148"/>
    </row>
    <row r="38" spans="1:8">
      <c r="A38" s="146"/>
      <c r="B38" s="442"/>
      <c r="C38" s="146"/>
      <c r="D38" s="143"/>
      <c r="E38" s="144"/>
      <c r="F38" s="447"/>
      <c r="G38" s="144"/>
      <c r="H38" s="148"/>
    </row>
    <row r="39" spans="1:8">
      <c r="A39" s="146"/>
      <c r="B39" s="442"/>
      <c r="C39" s="146"/>
      <c r="D39" s="143"/>
      <c r="E39" s="144"/>
      <c r="F39" s="447"/>
      <c r="G39" s="144"/>
      <c r="H39" s="148"/>
    </row>
    <row r="40" spans="1:8">
      <c r="A40" s="146"/>
      <c r="B40" s="442"/>
      <c r="C40" s="146"/>
      <c r="D40" s="143"/>
      <c r="E40" s="144"/>
      <c r="F40" s="447"/>
      <c r="G40" s="144"/>
      <c r="H40" s="148"/>
    </row>
    <row r="41" spans="1:8">
      <c r="A41" s="146"/>
      <c r="B41" s="442"/>
      <c r="C41" s="146"/>
      <c r="D41" s="143"/>
      <c r="E41" s="144"/>
      <c r="F41" s="447"/>
      <c r="G41" s="144"/>
      <c r="H41" s="148"/>
    </row>
    <row r="42" spans="1:8">
      <c r="A42" s="146"/>
      <c r="B42" s="442"/>
      <c r="C42" s="146"/>
      <c r="D42" s="143"/>
      <c r="E42" s="144"/>
      <c r="F42" s="447"/>
      <c r="G42" s="144"/>
      <c r="H42" s="148"/>
    </row>
    <row r="43" spans="1:8">
      <c r="A43" s="146"/>
      <c r="B43" s="442"/>
      <c r="C43" s="146"/>
      <c r="D43" s="143"/>
      <c r="E43" s="144"/>
      <c r="F43" s="447"/>
      <c r="G43" s="144"/>
      <c r="H43" s="148"/>
    </row>
    <row r="44" spans="1:8">
      <c r="A44" s="146"/>
      <c r="B44" s="442"/>
      <c r="C44" s="146"/>
      <c r="D44" s="143"/>
      <c r="E44" s="144"/>
      <c r="F44" s="447"/>
      <c r="G44" s="144"/>
      <c r="H44" s="148"/>
    </row>
    <row r="45" spans="1:8">
      <c r="A45" s="146"/>
      <c r="B45" s="442"/>
      <c r="C45" s="146"/>
      <c r="D45" s="143"/>
      <c r="E45" s="144"/>
      <c r="F45" s="447"/>
      <c r="G45" s="144"/>
      <c r="H45" s="148"/>
    </row>
    <row r="46" spans="1:8">
      <c r="A46" s="146"/>
      <c r="B46" s="442"/>
      <c r="C46" s="146"/>
      <c r="D46" s="143"/>
      <c r="E46" s="144"/>
      <c r="F46" s="447"/>
      <c r="G46" s="144"/>
      <c r="H46" s="148"/>
    </row>
    <row r="47" spans="1:8">
      <c r="A47" s="146"/>
      <c r="B47" s="442"/>
      <c r="C47" s="146"/>
      <c r="D47" s="143"/>
      <c r="E47" s="144"/>
      <c r="F47" s="447"/>
      <c r="G47" s="144"/>
      <c r="H47" s="148"/>
    </row>
    <row r="48" spans="1:8">
      <c r="A48" s="146"/>
      <c r="B48" s="442"/>
      <c r="C48" s="146"/>
      <c r="D48" s="143"/>
      <c r="E48" s="144"/>
      <c r="F48" s="447"/>
      <c r="G48" s="144"/>
      <c r="H48" s="148"/>
    </row>
    <row r="49" spans="1:8">
      <c r="A49" s="146"/>
      <c r="B49" s="442"/>
      <c r="C49" s="146"/>
      <c r="D49" s="143"/>
      <c r="E49" s="144"/>
      <c r="F49" s="447"/>
      <c r="G49" s="144"/>
      <c r="H49" s="148"/>
    </row>
    <row r="50" spans="1:8">
      <c r="A50" s="146"/>
      <c r="B50" s="442"/>
      <c r="C50" s="146"/>
      <c r="D50" s="143"/>
      <c r="E50" s="144"/>
      <c r="F50" s="447"/>
      <c r="G50" s="144"/>
      <c r="H50" s="148"/>
    </row>
    <row r="51" spans="1:8">
      <c r="A51" s="146"/>
      <c r="B51" s="442"/>
      <c r="C51" s="146"/>
      <c r="D51" s="143"/>
      <c r="E51" s="144"/>
      <c r="F51" s="447"/>
      <c r="G51" s="144"/>
      <c r="H51" s="148"/>
    </row>
    <row r="52" spans="1:8">
      <c r="A52" s="146"/>
      <c r="B52" s="442"/>
      <c r="C52" s="146"/>
      <c r="D52" s="143"/>
      <c r="E52" s="144"/>
      <c r="F52" s="447"/>
      <c r="G52" s="144"/>
      <c r="H52" s="148"/>
    </row>
    <row r="53" spans="1:8">
      <c r="A53" s="146"/>
      <c r="B53" s="442"/>
      <c r="C53" s="146"/>
      <c r="D53" s="143"/>
      <c r="E53" s="144"/>
      <c r="F53" s="447"/>
      <c r="G53" s="144"/>
      <c r="H53" s="148"/>
    </row>
    <row r="54" spans="1:8">
      <c r="A54" s="146"/>
      <c r="B54" s="442"/>
      <c r="C54" s="146"/>
      <c r="D54" s="143"/>
      <c r="E54" s="144"/>
      <c r="F54" s="447"/>
      <c r="G54" s="144"/>
      <c r="H54" s="148"/>
    </row>
    <row r="55" spans="1:8">
      <c r="A55" s="146"/>
      <c r="B55" s="442"/>
      <c r="C55" s="146"/>
      <c r="D55" s="143"/>
      <c r="E55" s="144"/>
      <c r="F55" s="447"/>
      <c r="G55" s="144"/>
      <c r="H55" s="148"/>
    </row>
    <row r="56" spans="1:8">
      <c r="A56" s="146"/>
      <c r="B56" s="442"/>
      <c r="C56" s="146"/>
      <c r="D56" s="143"/>
      <c r="E56" s="144"/>
      <c r="F56" s="447"/>
      <c r="G56" s="144"/>
      <c r="H56" s="148"/>
    </row>
    <row r="57" spans="1:8">
      <c r="A57" s="146"/>
      <c r="B57" s="442"/>
      <c r="C57" s="146"/>
      <c r="D57" s="143"/>
      <c r="E57" s="144"/>
      <c r="F57" s="447"/>
      <c r="G57" s="144"/>
      <c r="H57" s="148"/>
    </row>
    <row r="58" spans="1:8">
      <c r="A58" s="146"/>
      <c r="B58" s="442"/>
      <c r="C58" s="146"/>
      <c r="D58" s="143"/>
      <c r="E58" s="144"/>
      <c r="F58" s="447"/>
      <c r="G58" s="144"/>
      <c r="H58" s="148"/>
    </row>
    <row r="59" spans="1:8">
      <c r="A59" s="146"/>
      <c r="B59" s="442"/>
      <c r="C59" s="146"/>
      <c r="D59" s="143"/>
      <c r="E59" s="144"/>
      <c r="F59" s="447"/>
      <c r="G59" s="144"/>
      <c r="H59" s="148"/>
    </row>
    <row r="60" spans="1:8">
      <c r="A60" s="146"/>
      <c r="B60" s="442"/>
      <c r="C60" s="146"/>
      <c r="D60" s="143"/>
      <c r="E60" s="144"/>
      <c r="F60" s="447"/>
      <c r="G60" s="144"/>
      <c r="H60" s="148"/>
    </row>
    <row r="61" spans="1:8">
      <c r="A61" s="146"/>
      <c r="B61" s="442"/>
      <c r="C61" s="146"/>
      <c r="D61" s="143"/>
      <c r="E61" s="144"/>
      <c r="F61" s="447"/>
      <c r="G61" s="144"/>
      <c r="H61" s="148"/>
    </row>
    <row r="62" spans="1:8">
      <c r="A62" s="146"/>
      <c r="B62" s="442"/>
      <c r="C62" s="146"/>
      <c r="D62" s="143"/>
      <c r="E62" s="144"/>
      <c r="F62" s="447"/>
      <c r="G62" s="144"/>
      <c r="H62" s="148"/>
    </row>
    <row r="63" spans="1:8">
      <c r="A63" s="146"/>
      <c r="B63" s="442"/>
      <c r="C63" s="146"/>
      <c r="D63" s="143"/>
      <c r="E63" s="144"/>
      <c r="F63" s="447"/>
      <c r="G63" s="144"/>
      <c r="H63" s="148"/>
    </row>
    <row r="64" spans="1:8">
      <c r="A64" s="146"/>
      <c r="B64" s="442"/>
      <c r="C64" s="146"/>
      <c r="D64" s="143"/>
      <c r="E64" s="144"/>
      <c r="F64" s="447"/>
      <c r="G64" s="144"/>
      <c r="H64" s="148"/>
    </row>
    <row r="65" spans="1:8">
      <c r="A65" s="146"/>
      <c r="B65" s="442"/>
      <c r="C65" s="146"/>
      <c r="D65" s="143"/>
      <c r="E65" s="144"/>
      <c r="F65" s="447"/>
      <c r="G65" s="144"/>
      <c r="H65" s="148"/>
    </row>
    <row r="66" spans="1:8">
      <c r="A66" s="146"/>
      <c r="B66" s="442"/>
      <c r="C66" s="146"/>
      <c r="D66" s="143"/>
      <c r="E66" s="144"/>
      <c r="F66" s="447"/>
      <c r="G66" s="144"/>
      <c r="H66" s="148"/>
    </row>
    <row r="67" spans="1:8">
      <c r="A67" s="146"/>
      <c r="B67" s="442"/>
      <c r="C67" s="146"/>
      <c r="D67" s="143"/>
      <c r="E67" s="144"/>
      <c r="F67" s="447"/>
      <c r="G67" s="144"/>
      <c r="H67" s="148"/>
    </row>
    <row r="68" spans="1:8" s="99" customFormat="1" ht="18.600000000000001" customHeight="1">
      <c r="A68" s="142"/>
      <c r="B68" s="443"/>
      <c r="C68" s="443"/>
      <c r="D68" s="448"/>
      <c r="E68" s="449"/>
      <c r="F68" s="447"/>
      <c r="G68" s="145"/>
      <c r="H68" s="444"/>
    </row>
    <row r="69" spans="1:8">
      <c r="A69" s="141"/>
      <c r="B69" s="141"/>
      <c r="C69" s="142"/>
      <c r="D69" s="143"/>
      <c r="E69" s="144"/>
      <c r="F69" s="447">
        <f>E69/208</f>
        <v>0</v>
      </c>
      <c r="G69" s="144"/>
      <c r="H69" s="145"/>
    </row>
    <row r="70" spans="1:8">
      <c r="A70" s="146"/>
      <c r="B70" s="147"/>
      <c r="C70" s="142"/>
      <c r="D70" s="143"/>
      <c r="E70" s="144"/>
      <c r="F70" s="144"/>
      <c r="G70" s="144"/>
      <c r="H70" s="148"/>
    </row>
    <row r="71" spans="1:8">
      <c r="A71" s="146"/>
      <c r="B71" s="147"/>
      <c r="C71" s="142"/>
      <c r="D71" s="143"/>
      <c r="E71" s="144"/>
      <c r="F71" s="144"/>
      <c r="G71" s="144"/>
      <c r="H71" s="148"/>
    </row>
    <row r="72" spans="1:8">
      <c r="A72" s="141"/>
      <c r="B72" s="141"/>
      <c r="C72" s="142"/>
      <c r="D72" s="143"/>
      <c r="E72" s="144"/>
      <c r="F72" s="144"/>
      <c r="G72" s="144"/>
      <c r="H72" s="148"/>
    </row>
    <row r="73" spans="1:8">
      <c r="A73" s="146"/>
      <c r="B73" s="147"/>
      <c r="C73" s="142"/>
      <c r="D73" s="143"/>
      <c r="E73" s="144"/>
      <c r="F73" s="144"/>
      <c r="G73" s="144"/>
      <c r="H73" s="148"/>
    </row>
    <row r="74" spans="1:8">
      <c r="A74" s="141"/>
      <c r="B74" s="141"/>
      <c r="C74" s="142"/>
      <c r="D74" s="143"/>
      <c r="E74" s="144"/>
      <c r="F74" s="144"/>
      <c r="G74" s="144"/>
      <c r="H74" s="148"/>
    </row>
    <row r="75" spans="1:8">
      <c r="A75" s="146"/>
      <c r="B75" s="147"/>
      <c r="C75" s="142"/>
      <c r="D75" s="143"/>
      <c r="E75" s="144"/>
      <c r="F75" s="144"/>
      <c r="G75" s="144"/>
      <c r="H75" s="148"/>
    </row>
    <row r="76" spans="1:8">
      <c r="A76" s="146"/>
      <c r="B76" s="147"/>
      <c r="C76" s="146"/>
      <c r="D76" s="143"/>
      <c r="E76" s="144"/>
      <c r="F76" s="144"/>
      <c r="G76" s="144"/>
      <c r="H76" s="148"/>
    </row>
    <row r="77" spans="1:8">
      <c r="A77" s="141"/>
      <c r="B77" s="141"/>
      <c r="C77" s="146"/>
      <c r="D77" s="143"/>
      <c r="E77" s="144"/>
      <c r="F77" s="144"/>
      <c r="G77" s="144"/>
      <c r="H77" s="148"/>
    </row>
    <row r="78" spans="1:8">
      <c r="A78" s="146"/>
      <c r="B78" s="147"/>
      <c r="C78" s="146"/>
      <c r="D78" s="143"/>
      <c r="E78" s="144"/>
      <c r="F78" s="144"/>
      <c r="G78" s="144"/>
      <c r="H78" s="148"/>
    </row>
    <row r="79" spans="1:8">
      <c r="A79" s="141"/>
      <c r="B79" s="141"/>
      <c r="C79" s="146"/>
      <c r="D79" s="143"/>
      <c r="E79" s="144"/>
      <c r="F79" s="144"/>
      <c r="G79" s="144"/>
      <c r="H79" s="148"/>
    </row>
    <row r="80" spans="1:8">
      <c r="A80" s="146"/>
      <c r="B80" s="147"/>
      <c r="C80" s="146"/>
      <c r="D80" s="143"/>
      <c r="E80" s="144"/>
      <c r="F80" s="144"/>
      <c r="G80" s="144"/>
      <c r="H80" s="148"/>
    </row>
    <row r="81" spans="1:8">
      <c r="A81" s="146"/>
      <c r="B81" s="147"/>
      <c r="C81" s="146"/>
      <c r="D81" s="143"/>
      <c r="E81" s="144"/>
      <c r="F81" s="144"/>
      <c r="G81" s="144"/>
      <c r="H81" s="148"/>
    </row>
    <row r="82" spans="1:8">
      <c r="A82" s="141"/>
      <c r="B82" s="141"/>
      <c r="C82" s="146"/>
      <c r="D82" s="143"/>
      <c r="E82" s="144"/>
      <c r="F82" s="144"/>
      <c r="G82" s="144"/>
      <c r="H82" s="148"/>
    </row>
    <row r="83" spans="1:8">
      <c r="A83" s="146"/>
      <c r="B83" s="147"/>
      <c r="C83" s="146"/>
      <c r="D83" s="143"/>
      <c r="E83" s="144"/>
      <c r="F83" s="144"/>
      <c r="G83" s="144"/>
      <c r="H83" s="148"/>
    </row>
    <row r="84" spans="1:8">
      <c r="A84" s="146"/>
      <c r="B84" s="147"/>
      <c r="C84" s="146"/>
      <c r="D84" s="143"/>
      <c r="E84" s="144"/>
      <c r="F84" s="144"/>
      <c r="G84" s="144"/>
      <c r="H84" s="148"/>
    </row>
    <row r="85" spans="1:8">
      <c r="A85" s="146"/>
      <c r="B85" s="147"/>
      <c r="C85" s="146"/>
      <c r="D85" s="143"/>
      <c r="E85" s="144"/>
      <c r="F85" s="144"/>
      <c r="G85" s="144"/>
      <c r="H85" s="148"/>
    </row>
    <row r="86" spans="1:8">
      <c r="A86" s="146"/>
      <c r="B86" s="147"/>
      <c r="C86" s="146"/>
      <c r="D86" s="143"/>
      <c r="E86" s="144"/>
      <c r="F86" s="144"/>
      <c r="G86" s="144"/>
      <c r="H86" s="148"/>
    </row>
    <row r="87" spans="1:8">
      <c r="A87" s="146"/>
      <c r="B87" s="147"/>
      <c r="C87" s="146"/>
      <c r="D87" s="143"/>
      <c r="E87" s="144"/>
      <c r="F87" s="144"/>
      <c r="G87" s="144"/>
      <c r="H87" s="148"/>
    </row>
    <row r="88" spans="1:8">
      <c r="A88" s="146"/>
      <c r="B88" s="147"/>
      <c r="C88" s="146"/>
      <c r="D88" s="143"/>
      <c r="E88" s="144"/>
      <c r="F88" s="144"/>
      <c r="G88" s="144"/>
      <c r="H88" s="148"/>
    </row>
    <row r="89" spans="1:8">
      <c r="A89" s="146"/>
      <c r="B89" s="147"/>
      <c r="C89" s="146"/>
      <c r="D89" s="143"/>
      <c r="E89" s="144"/>
      <c r="F89" s="144"/>
      <c r="G89" s="144"/>
      <c r="H89" s="148"/>
    </row>
    <row r="90" spans="1:8">
      <c r="A90" s="146"/>
      <c r="B90" s="147"/>
      <c r="C90" s="146"/>
      <c r="D90" s="143"/>
      <c r="E90" s="144"/>
      <c r="F90" s="144"/>
      <c r="G90" s="144"/>
      <c r="H90" s="148"/>
    </row>
    <row r="91" spans="1:8">
      <c r="A91" s="146"/>
      <c r="B91" s="147"/>
      <c r="C91" s="146"/>
      <c r="D91" s="143"/>
      <c r="E91" s="144"/>
      <c r="F91" s="144"/>
      <c r="G91" s="144"/>
      <c r="H91" s="148"/>
    </row>
    <row r="92" spans="1:8">
      <c r="A92" s="146"/>
      <c r="B92" s="147"/>
      <c r="C92" s="146"/>
      <c r="D92" s="143"/>
      <c r="E92" s="144"/>
      <c r="F92" s="144"/>
      <c r="G92" s="144"/>
      <c r="H92" s="148"/>
    </row>
    <row r="93" spans="1:8">
      <c r="A93" s="146"/>
      <c r="B93" s="143"/>
      <c r="C93" s="146"/>
      <c r="D93" s="143"/>
      <c r="E93" s="144"/>
      <c r="F93" s="144"/>
      <c r="G93" s="144"/>
      <c r="H93" s="148"/>
    </row>
    <row r="94" spans="1:8">
      <c r="A94" s="146"/>
      <c r="B94" s="143"/>
      <c r="C94" s="146"/>
      <c r="D94" s="143"/>
      <c r="E94" s="144"/>
      <c r="F94" s="144"/>
      <c r="G94" s="144"/>
      <c r="H94" s="148"/>
    </row>
    <row r="95" spans="1:8">
      <c r="A95" s="146"/>
      <c r="B95" s="143"/>
      <c r="C95" s="146"/>
      <c r="D95" s="143"/>
      <c r="E95" s="144"/>
      <c r="F95" s="144"/>
      <c r="G95" s="144"/>
      <c r="H95" s="148"/>
    </row>
    <row r="96" spans="1:8">
      <c r="A96" s="146"/>
      <c r="B96" s="143"/>
      <c r="C96" s="146"/>
      <c r="D96" s="143"/>
      <c r="E96" s="144"/>
      <c r="F96" s="144"/>
      <c r="G96" s="144"/>
      <c r="H96" s="148"/>
    </row>
    <row r="97" spans="1:8">
      <c r="A97" s="146"/>
      <c r="B97" s="143"/>
      <c r="C97" s="146"/>
      <c r="D97" s="143"/>
      <c r="E97" s="144"/>
      <c r="F97" s="144"/>
      <c r="G97" s="144"/>
      <c r="H97" s="148"/>
    </row>
    <row r="98" spans="1:8">
      <c r="A98" s="146"/>
      <c r="B98" s="143"/>
      <c r="C98" s="146"/>
      <c r="D98" s="143"/>
      <c r="E98" s="144"/>
      <c r="F98" s="144"/>
      <c r="G98" s="144"/>
      <c r="H98" s="148"/>
    </row>
    <row r="99" spans="1:8">
      <c r="A99" s="146"/>
      <c r="B99" s="149"/>
      <c r="C99" s="146"/>
      <c r="D99" s="143"/>
      <c r="E99" s="144"/>
      <c r="F99" s="144"/>
      <c r="G99" s="144"/>
      <c r="H99" s="148"/>
    </row>
    <row r="100" spans="1:8">
      <c r="A100" s="146"/>
      <c r="B100" s="143"/>
      <c r="C100" s="146"/>
      <c r="D100" s="143"/>
      <c r="E100" s="144"/>
      <c r="F100" s="144"/>
      <c r="G100" s="144"/>
      <c r="H100" s="148"/>
    </row>
    <row r="101" spans="1:8">
      <c r="A101" s="146"/>
      <c r="B101" s="143"/>
      <c r="C101" s="146"/>
      <c r="D101" s="143"/>
      <c r="E101" s="144"/>
      <c r="F101" s="144"/>
      <c r="G101" s="144"/>
      <c r="H101" s="148"/>
    </row>
    <row r="102" spans="1:8" ht="21">
      <c r="A102" s="150"/>
      <c r="B102" s="150"/>
      <c r="C102" s="151"/>
      <c r="D102" s="152"/>
      <c r="E102" s="153"/>
      <c r="F102" s="153"/>
      <c r="G102" s="153"/>
      <c r="H102" s="150"/>
    </row>
    <row r="103" spans="1:8">
      <c r="A103" s="146"/>
      <c r="B103" s="143"/>
      <c r="C103" s="146"/>
      <c r="D103" s="143"/>
      <c r="E103" s="144"/>
      <c r="F103" s="144"/>
      <c r="G103" s="144"/>
      <c r="H103" s="148"/>
    </row>
    <row r="104" spans="1:8">
      <c r="A104" s="146"/>
      <c r="B104" s="143"/>
      <c r="C104" s="146"/>
      <c r="D104" s="143"/>
      <c r="E104" s="144"/>
      <c r="F104" s="144"/>
      <c r="G104" s="144"/>
      <c r="H104" s="148"/>
    </row>
    <row r="105" spans="1:8">
      <c r="A105" s="146"/>
      <c r="B105" s="143"/>
      <c r="C105" s="146"/>
      <c r="D105" s="143"/>
      <c r="E105" s="144"/>
      <c r="F105" s="144"/>
      <c r="G105" s="144"/>
      <c r="H105" s="148"/>
    </row>
    <row r="106" spans="1:8">
      <c r="A106" s="146"/>
      <c r="B106" s="143"/>
      <c r="C106" s="146"/>
      <c r="D106" s="143"/>
      <c r="E106" s="144"/>
      <c r="F106" s="144"/>
      <c r="G106" s="144"/>
      <c r="H106" s="148"/>
    </row>
    <row r="107" spans="1:8">
      <c r="A107" s="146"/>
      <c r="B107" s="143"/>
      <c r="C107" s="146"/>
      <c r="D107" s="143"/>
      <c r="E107" s="144"/>
      <c r="F107" s="144"/>
      <c r="G107" s="144"/>
      <c r="H107" s="148"/>
    </row>
    <row r="108" spans="1:8">
      <c r="A108" s="146"/>
      <c r="B108" s="143"/>
      <c r="C108" s="146"/>
      <c r="D108" s="143"/>
      <c r="E108" s="144"/>
      <c r="F108" s="144"/>
      <c r="G108" s="144"/>
      <c r="H108" s="148"/>
    </row>
    <row r="109" spans="1:8">
      <c r="A109" s="146"/>
      <c r="B109" s="143"/>
      <c r="C109" s="146"/>
      <c r="D109" s="143"/>
      <c r="E109" s="144"/>
      <c r="F109" s="144"/>
      <c r="G109" s="144"/>
      <c r="H109" s="148"/>
    </row>
    <row r="110" spans="1:8">
      <c r="A110" s="146"/>
      <c r="B110" s="143"/>
      <c r="C110" s="146"/>
      <c r="D110" s="143"/>
      <c r="E110" s="144"/>
      <c r="F110" s="144"/>
      <c r="G110" s="144"/>
      <c r="H110" s="148"/>
    </row>
    <row r="111" spans="1:8">
      <c r="A111" s="146"/>
      <c r="B111" s="143"/>
      <c r="C111" s="146"/>
      <c r="D111" s="143"/>
      <c r="E111" s="144"/>
      <c r="F111" s="144"/>
      <c r="G111" s="144"/>
      <c r="H111" s="148"/>
    </row>
    <row r="112" spans="1:8">
      <c r="A112" s="146"/>
      <c r="B112" s="143"/>
      <c r="C112" s="146"/>
      <c r="D112" s="143"/>
      <c r="E112" s="144"/>
      <c r="F112" s="144"/>
      <c r="G112" s="144"/>
      <c r="H112" s="148"/>
    </row>
    <row r="113" spans="1:8">
      <c r="A113" s="146"/>
      <c r="B113" s="143"/>
      <c r="C113" s="146"/>
      <c r="D113" s="143"/>
      <c r="E113" s="144"/>
      <c r="F113" s="144"/>
      <c r="G113" s="144"/>
      <c r="H113" s="148"/>
    </row>
    <row r="114" spans="1:8">
      <c r="A114" s="146"/>
      <c r="B114" s="143"/>
      <c r="C114" s="146"/>
      <c r="D114" s="143"/>
      <c r="E114" s="144"/>
      <c r="F114" s="144"/>
      <c r="G114" s="144"/>
      <c r="H114" s="148"/>
    </row>
    <row r="115" spans="1:8">
      <c r="A115" s="149"/>
      <c r="B115" s="143"/>
      <c r="C115" s="146"/>
      <c r="D115" s="143"/>
      <c r="E115" s="144"/>
      <c r="F115" s="144"/>
      <c r="G115" s="144"/>
      <c r="H115" s="148"/>
    </row>
    <row r="116" spans="1:8">
      <c r="A116" s="146"/>
      <c r="B116" s="143"/>
      <c r="C116" s="146"/>
      <c r="D116" s="143"/>
      <c r="E116" s="144"/>
      <c r="F116" s="144"/>
      <c r="G116" s="144"/>
      <c r="H116" s="148"/>
    </row>
    <row r="117" spans="1:8">
      <c r="A117" s="146"/>
      <c r="B117" s="143"/>
      <c r="C117" s="146"/>
      <c r="D117" s="143"/>
      <c r="E117" s="144"/>
      <c r="F117" s="144"/>
      <c r="G117" s="144"/>
      <c r="H117" s="148"/>
    </row>
    <row r="118" spans="1:8">
      <c r="A118" s="146"/>
      <c r="B118" s="143"/>
      <c r="C118" s="146"/>
      <c r="D118" s="143"/>
      <c r="E118" s="144"/>
      <c r="F118" s="144"/>
      <c r="G118" s="144"/>
      <c r="H118" s="148"/>
    </row>
    <row r="119" spans="1:8">
      <c r="A119" s="146"/>
      <c r="B119" s="143"/>
      <c r="C119" s="146"/>
      <c r="D119" s="143"/>
      <c r="E119" s="144"/>
      <c r="F119" s="144"/>
      <c r="G119" s="144"/>
      <c r="H119" s="148"/>
    </row>
    <row r="120" spans="1:8">
      <c r="A120" s="146"/>
      <c r="B120" s="143"/>
      <c r="C120" s="146"/>
      <c r="D120" s="143"/>
      <c r="E120" s="144"/>
      <c r="F120" s="144"/>
      <c r="G120" s="144"/>
      <c r="H120" s="148"/>
    </row>
    <row r="121" spans="1:8">
      <c r="A121" s="146"/>
      <c r="B121" s="143"/>
      <c r="C121" s="146"/>
      <c r="D121" s="143"/>
      <c r="E121" s="144"/>
      <c r="F121" s="144"/>
      <c r="G121" s="144"/>
      <c r="H121" s="148"/>
    </row>
    <row r="122" spans="1:8">
      <c r="A122" s="146"/>
      <c r="B122" s="143"/>
      <c r="C122" s="146"/>
      <c r="D122" s="143"/>
      <c r="E122" s="144"/>
      <c r="F122" s="144"/>
      <c r="G122" s="144"/>
      <c r="H122" s="148"/>
    </row>
    <row r="123" spans="1:8">
      <c r="A123" s="146"/>
      <c r="B123" s="143"/>
      <c r="C123" s="146"/>
      <c r="D123" s="143"/>
      <c r="E123" s="144"/>
      <c r="F123" s="144"/>
      <c r="G123" s="144"/>
      <c r="H123" s="148"/>
    </row>
    <row r="124" spans="1:8">
      <c r="A124" s="146"/>
      <c r="B124" s="143"/>
      <c r="C124" s="146"/>
      <c r="D124" s="143"/>
      <c r="E124" s="144"/>
      <c r="F124" s="144"/>
      <c r="G124" s="144"/>
      <c r="H124" s="148"/>
    </row>
    <row r="125" spans="1:8">
      <c r="A125" s="146"/>
      <c r="B125" s="143"/>
      <c r="C125" s="146"/>
      <c r="D125" s="143"/>
      <c r="E125" s="144"/>
      <c r="F125" s="144"/>
      <c r="G125" s="144"/>
      <c r="H125" s="148"/>
    </row>
    <row r="126" spans="1:8">
      <c r="A126" s="146"/>
      <c r="B126" s="143"/>
      <c r="C126" s="146"/>
      <c r="D126" s="143"/>
      <c r="E126" s="144"/>
      <c r="F126" s="144"/>
      <c r="G126" s="144"/>
      <c r="H126" s="148"/>
    </row>
    <row r="127" spans="1:8">
      <c r="A127" s="146"/>
      <c r="B127" s="143"/>
      <c r="C127" s="146"/>
      <c r="D127" s="143"/>
      <c r="E127" s="144"/>
      <c r="F127" s="144"/>
      <c r="G127" s="144"/>
      <c r="H127" s="148"/>
    </row>
    <row r="128" spans="1:8">
      <c r="A128" s="146"/>
      <c r="B128" s="143"/>
      <c r="C128" s="146"/>
      <c r="D128" s="143"/>
      <c r="E128" s="144"/>
      <c r="F128" s="144"/>
      <c r="G128" s="144"/>
      <c r="H128" s="148"/>
    </row>
    <row r="129" spans="1:8">
      <c r="A129" s="146"/>
      <c r="B129" s="143"/>
      <c r="C129" s="146"/>
      <c r="D129" s="143"/>
      <c r="E129" s="144"/>
      <c r="F129" s="144"/>
      <c r="G129" s="144"/>
      <c r="H129" s="148"/>
    </row>
    <row r="130" spans="1:8">
      <c r="A130" s="146"/>
      <c r="B130" s="143"/>
      <c r="C130" s="146"/>
      <c r="D130" s="143"/>
      <c r="E130" s="144"/>
      <c r="F130" s="144"/>
      <c r="G130" s="144"/>
      <c r="H130" s="148"/>
    </row>
    <row r="131" spans="1:8">
      <c r="A131" s="146"/>
      <c r="B131" s="143"/>
      <c r="C131" s="146"/>
      <c r="D131" s="143"/>
      <c r="E131" s="144"/>
      <c r="F131" s="144"/>
      <c r="G131" s="144"/>
      <c r="H131" s="148"/>
    </row>
    <row r="132" spans="1:8">
      <c r="A132" s="146"/>
      <c r="B132" s="143"/>
      <c r="C132" s="146"/>
      <c r="D132" s="143"/>
      <c r="E132" s="144"/>
      <c r="F132" s="144"/>
      <c r="G132" s="144"/>
      <c r="H132" s="148"/>
    </row>
    <row r="133" spans="1:8">
      <c r="A133" s="146"/>
      <c r="B133" s="143"/>
      <c r="C133" s="146"/>
      <c r="D133" s="143"/>
      <c r="E133" s="144"/>
      <c r="F133" s="144"/>
      <c r="G133" s="144"/>
      <c r="H133" s="148"/>
    </row>
    <row r="134" spans="1:8">
      <c r="A134" s="146"/>
      <c r="B134" s="143"/>
      <c r="C134" s="146"/>
      <c r="D134" s="143"/>
      <c r="E134" s="144"/>
      <c r="F134" s="144"/>
      <c r="G134" s="144"/>
      <c r="H134" s="148"/>
    </row>
    <row r="135" spans="1:8">
      <c r="A135" s="146"/>
      <c r="B135" s="143"/>
      <c r="C135" s="146"/>
      <c r="D135" s="143"/>
      <c r="E135" s="144"/>
      <c r="F135" s="144"/>
      <c r="G135" s="144"/>
      <c r="H135" s="148"/>
    </row>
    <row r="136" spans="1:8">
      <c r="A136" s="146"/>
      <c r="B136" s="143"/>
      <c r="C136" s="146"/>
      <c r="D136" s="143"/>
      <c r="E136" s="144"/>
      <c r="F136" s="144"/>
      <c r="G136" s="144"/>
      <c r="H136" s="148"/>
    </row>
    <row r="137" spans="1:8">
      <c r="A137" s="428"/>
      <c r="B137" s="428"/>
      <c r="C137" s="445"/>
      <c r="D137" s="450"/>
      <c r="E137" s="446"/>
      <c r="F137" s="446"/>
      <c r="G137" s="446"/>
      <c r="H137" s="428"/>
    </row>
    <row r="138" spans="1:8">
      <c r="A138" s="146"/>
      <c r="B138" s="143"/>
      <c r="C138" s="146"/>
      <c r="D138" s="143"/>
      <c r="E138" s="144"/>
      <c r="F138" s="144"/>
      <c r="G138" s="144"/>
      <c r="H138" s="148"/>
    </row>
    <row r="139" spans="1:8">
      <c r="A139" s="146"/>
      <c r="B139" s="143"/>
      <c r="C139" s="146"/>
      <c r="D139" s="143"/>
      <c r="E139" s="144"/>
      <c r="F139" s="144"/>
      <c r="G139" s="144"/>
      <c r="H139" s="148"/>
    </row>
    <row r="140" spans="1:8">
      <c r="A140" s="146"/>
      <c r="B140" s="143"/>
      <c r="C140" s="146"/>
      <c r="D140" s="143"/>
      <c r="E140" s="144"/>
      <c r="F140" s="144"/>
      <c r="G140" s="144"/>
      <c r="H140" s="148"/>
    </row>
    <row r="141" spans="1:8">
      <c r="A141" s="146"/>
      <c r="B141" s="143"/>
      <c r="C141" s="146"/>
      <c r="D141" s="143"/>
      <c r="E141" s="144"/>
      <c r="F141" s="144"/>
      <c r="G141" s="144"/>
      <c r="H141" s="148"/>
    </row>
    <row r="142" spans="1:8">
      <c r="A142" s="146"/>
      <c r="B142" s="143"/>
      <c r="C142" s="146"/>
      <c r="D142" s="143"/>
      <c r="E142" s="144"/>
      <c r="F142" s="144"/>
      <c r="G142" s="144"/>
      <c r="H142" s="148"/>
    </row>
    <row r="143" spans="1:8">
      <c r="A143" s="146"/>
      <c r="B143" s="143"/>
      <c r="C143" s="146"/>
      <c r="D143" s="143"/>
      <c r="E143" s="144"/>
      <c r="F143" s="144"/>
      <c r="G143" s="144"/>
      <c r="H143" s="148"/>
    </row>
    <row r="144" spans="1:8">
      <c r="A144" s="146"/>
      <c r="B144" s="143"/>
      <c r="C144" s="146"/>
      <c r="D144" s="143"/>
      <c r="E144" s="144"/>
      <c r="F144" s="144"/>
      <c r="G144" s="144"/>
      <c r="H144" s="148"/>
    </row>
    <row r="145" spans="1:8">
      <c r="A145" s="146"/>
      <c r="B145" s="143"/>
      <c r="C145" s="146"/>
      <c r="D145" s="143"/>
      <c r="E145" s="144"/>
      <c r="F145" s="144"/>
      <c r="G145" s="144"/>
      <c r="H145" s="148"/>
    </row>
    <row r="146" spans="1:8">
      <c r="A146" s="146"/>
      <c r="B146" s="143"/>
      <c r="C146" s="146"/>
      <c r="D146" s="143"/>
      <c r="E146" s="144"/>
      <c r="F146" s="144"/>
      <c r="G146" s="144"/>
      <c r="H146" s="148"/>
    </row>
    <row r="147" spans="1:8">
      <c r="A147" s="146"/>
      <c r="B147" s="143"/>
      <c r="C147" s="146"/>
      <c r="D147" s="143"/>
      <c r="E147" s="144"/>
      <c r="F147" s="144"/>
      <c r="G147" s="144"/>
      <c r="H147" s="148"/>
    </row>
    <row r="148" spans="1:8">
      <c r="A148" s="146"/>
      <c r="B148" s="143"/>
      <c r="C148" s="146"/>
      <c r="D148" s="143"/>
      <c r="E148" s="144"/>
      <c r="F148" s="144"/>
      <c r="G148" s="144"/>
      <c r="H148" s="148"/>
    </row>
    <row r="149" spans="1:8">
      <c r="A149" s="146"/>
      <c r="B149" s="143"/>
      <c r="C149" s="146"/>
      <c r="D149" s="143"/>
      <c r="E149" s="144"/>
      <c r="F149" s="144"/>
      <c r="G149" s="144"/>
      <c r="H149" s="148"/>
    </row>
    <row r="150" spans="1:8">
      <c r="A150" s="146"/>
      <c r="B150" s="143"/>
      <c r="C150" s="146"/>
      <c r="D150" s="143"/>
      <c r="E150" s="144"/>
      <c r="F150" s="144"/>
      <c r="G150" s="144"/>
      <c r="H150" s="148"/>
    </row>
    <row r="151" spans="1:8">
      <c r="A151" s="146"/>
      <c r="B151" s="143"/>
      <c r="C151" s="146"/>
      <c r="D151" s="143"/>
      <c r="E151" s="144"/>
      <c r="F151" s="144"/>
      <c r="G151" s="144"/>
      <c r="H151" s="148"/>
    </row>
    <row r="152" spans="1:8">
      <c r="A152" s="428"/>
      <c r="B152" s="428"/>
      <c r="C152" s="445"/>
      <c r="D152" s="450"/>
      <c r="E152" s="446"/>
      <c r="F152" s="446"/>
      <c r="G152" s="446"/>
      <c r="H152" s="428"/>
    </row>
    <row r="153" spans="1:8">
      <c r="A153" s="146"/>
      <c r="B153" s="143"/>
      <c r="C153" s="146"/>
      <c r="D153" s="143"/>
      <c r="E153" s="144"/>
      <c r="F153" s="144"/>
      <c r="G153" s="144"/>
      <c r="H153" s="148"/>
    </row>
    <row r="154" spans="1:8">
      <c r="A154" s="146"/>
      <c r="B154" s="143"/>
      <c r="C154" s="146"/>
      <c r="D154" s="143"/>
      <c r="E154" s="144"/>
      <c r="F154" s="144"/>
      <c r="G154" s="144"/>
      <c r="H154" s="148"/>
    </row>
    <row r="155" spans="1:8">
      <c r="A155" s="146"/>
      <c r="B155" s="143"/>
      <c r="C155" s="146"/>
      <c r="D155" s="143"/>
      <c r="E155" s="144"/>
      <c r="F155" s="144"/>
      <c r="G155" s="144"/>
      <c r="H155" s="148"/>
    </row>
    <row r="156" spans="1:8">
      <c r="A156" s="146"/>
      <c r="B156" s="143"/>
      <c r="C156" s="146"/>
      <c r="D156" s="143"/>
      <c r="E156" s="144"/>
      <c r="F156" s="144"/>
      <c r="G156" s="144"/>
      <c r="H156" s="148"/>
    </row>
    <row r="157" spans="1:8">
      <c r="A157" s="146"/>
      <c r="B157" s="143"/>
      <c r="C157" s="146"/>
      <c r="D157" s="143"/>
      <c r="E157" s="144"/>
      <c r="F157" s="144"/>
      <c r="G157" s="144"/>
      <c r="H157" s="148"/>
    </row>
    <row r="158" spans="1:8">
      <c r="A158" s="146"/>
      <c r="B158" s="143"/>
      <c r="C158" s="146"/>
      <c r="D158" s="143"/>
      <c r="E158" s="144"/>
      <c r="F158" s="144"/>
      <c r="G158" s="144"/>
      <c r="H158" s="148"/>
    </row>
    <row r="159" spans="1:8">
      <c r="A159" s="146"/>
      <c r="B159" s="143"/>
      <c r="C159" s="146"/>
      <c r="D159" s="143"/>
      <c r="E159" s="144"/>
      <c r="F159" s="144"/>
      <c r="G159" s="144"/>
      <c r="H159" s="148"/>
    </row>
    <row r="160" spans="1:8">
      <c r="A160" s="146"/>
      <c r="B160" s="143"/>
      <c r="C160" s="146"/>
      <c r="D160" s="143"/>
      <c r="E160" s="144"/>
      <c r="F160" s="144"/>
      <c r="G160" s="144"/>
      <c r="H160" s="148"/>
    </row>
    <row r="161" spans="1:8">
      <c r="A161" s="146"/>
      <c r="B161" s="143"/>
      <c r="C161" s="146"/>
      <c r="D161" s="143"/>
      <c r="E161" s="144"/>
      <c r="F161" s="144"/>
      <c r="G161" s="144"/>
      <c r="H161" s="148"/>
    </row>
    <row r="162" spans="1:8">
      <c r="A162" s="428"/>
      <c r="B162" s="428"/>
      <c r="C162" s="445"/>
      <c r="D162" s="450"/>
      <c r="E162" s="446"/>
      <c r="F162" s="446"/>
      <c r="G162" s="446"/>
      <c r="H162" s="428"/>
    </row>
    <row r="163" spans="1:8">
      <c r="A163" s="146"/>
      <c r="B163" s="143"/>
      <c r="C163" s="146"/>
      <c r="D163" s="143"/>
      <c r="E163" s="144"/>
      <c r="F163" s="144"/>
      <c r="G163" s="144"/>
      <c r="H163" s="148"/>
    </row>
    <row r="164" spans="1:8">
      <c r="A164" s="146"/>
      <c r="B164" s="143"/>
      <c r="C164" s="146"/>
      <c r="D164" s="143"/>
      <c r="E164" s="144"/>
      <c r="F164" s="144"/>
      <c r="G164" s="144"/>
      <c r="H164" s="148"/>
    </row>
    <row r="165" spans="1:8">
      <c r="A165" s="146"/>
      <c r="B165" s="143"/>
      <c r="C165" s="146"/>
      <c r="D165" s="143"/>
      <c r="E165" s="144"/>
      <c r="F165" s="144"/>
      <c r="G165" s="144"/>
      <c r="H165" s="148"/>
    </row>
    <row r="166" spans="1:8">
      <c r="A166" s="146"/>
      <c r="B166" s="143"/>
      <c r="C166" s="146"/>
      <c r="D166" s="143"/>
      <c r="E166" s="144"/>
      <c r="F166" s="144"/>
      <c r="G166" s="144"/>
      <c r="H166" s="148"/>
    </row>
    <row r="167" spans="1:8">
      <c r="A167" s="146"/>
      <c r="B167" s="143"/>
      <c r="C167" s="146"/>
      <c r="D167" s="143"/>
      <c r="E167" s="144"/>
      <c r="F167" s="144"/>
      <c r="G167" s="144"/>
      <c r="H167" s="148"/>
    </row>
    <row r="168" spans="1:8">
      <c r="A168" s="146"/>
      <c r="B168" s="143"/>
      <c r="C168" s="146"/>
      <c r="D168" s="143"/>
      <c r="E168" s="144"/>
      <c r="F168" s="144"/>
      <c r="G168" s="144"/>
      <c r="H168" s="148"/>
    </row>
    <row r="169" spans="1:8">
      <c r="A169" s="146"/>
      <c r="B169" s="143"/>
      <c r="C169" s="146"/>
      <c r="D169" s="143"/>
      <c r="E169" s="144"/>
      <c r="F169" s="144"/>
      <c r="G169" s="144"/>
      <c r="H169" s="148"/>
    </row>
    <row r="170" spans="1:8">
      <c r="A170" s="146"/>
      <c r="B170" s="143"/>
      <c r="C170" s="146"/>
      <c r="D170" s="143"/>
      <c r="E170" s="144"/>
      <c r="F170" s="144"/>
      <c r="G170" s="144"/>
      <c r="H170" s="148"/>
    </row>
    <row r="171" spans="1:8">
      <c r="A171" s="146"/>
      <c r="B171" s="143"/>
      <c r="C171" s="146"/>
      <c r="D171" s="143"/>
      <c r="E171" s="144"/>
      <c r="F171" s="144"/>
      <c r="G171" s="144"/>
      <c r="H171" s="148"/>
    </row>
    <row r="172" spans="1:8">
      <c r="A172" s="146"/>
      <c r="B172" s="143"/>
      <c r="C172" s="146"/>
      <c r="D172" s="143"/>
      <c r="E172" s="144"/>
      <c r="F172" s="144"/>
      <c r="G172" s="144"/>
      <c r="H172" s="148"/>
    </row>
    <row r="173" spans="1:8">
      <c r="A173" s="146"/>
      <c r="B173" s="143"/>
      <c r="C173" s="146"/>
      <c r="D173" s="143"/>
      <c r="E173" s="144"/>
      <c r="F173" s="144"/>
      <c r="G173" s="144"/>
      <c r="H173" s="148"/>
    </row>
    <row r="174" spans="1:8">
      <c r="A174" s="146"/>
      <c r="B174" s="143"/>
      <c r="C174" s="146"/>
      <c r="D174" s="143"/>
      <c r="E174" s="144"/>
      <c r="F174" s="144"/>
      <c r="G174" s="144"/>
      <c r="H174" s="148"/>
    </row>
    <row r="175" spans="1:8">
      <c r="A175" s="146"/>
      <c r="B175" s="143"/>
      <c r="C175" s="146"/>
      <c r="D175" s="143"/>
      <c r="E175" s="144"/>
      <c r="F175" s="144"/>
      <c r="G175" s="144"/>
      <c r="H175" s="148"/>
    </row>
    <row r="176" spans="1:8">
      <c r="A176" s="146"/>
      <c r="B176" s="143"/>
      <c r="C176" s="146"/>
      <c r="D176" s="143"/>
      <c r="E176" s="144"/>
      <c r="F176" s="144"/>
      <c r="G176" s="144"/>
      <c r="H176" s="148"/>
    </row>
    <row r="177" spans="1:8">
      <c r="A177" s="146"/>
      <c r="B177" s="143"/>
      <c r="C177" s="146"/>
      <c r="D177" s="143"/>
      <c r="E177" s="144"/>
      <c r="F177" s="144"/>
      <c r="G177" s="144"/>
      <c r="H177" s="148"/>
    </row>
    <row r="178" spans="1:8">
      <c r="A178" s="146"/>
      <c r="B178" s="143"/>
      <c r="C178" s="146"/>
      <c r="D178" s="143"/>
      <c r="E178" s="144"/>
      <c r="F178" s="144"/>
      <c r="G178" s="144"/>
      <c r="H178" s="148"/>
    </row>
    <row r="179" spans="1:8">
      <c r="A179" s="146"/>
      <c r="B179" s="149"/>
      <c r="C179" s="146"/>
      <c r="D179" s="143"/>
      <c r="E179" s="144"/>
      <c r="F179" s="144"/>
      <c r="G179" s="144"/>
      <c r="H179" s="148"/>
    </row>
    <row r="180" spans="1:8">
      <c r="A180" s="146"/>
      <c r="B180" s="143"/>
      <c r="C180" s="146"/>
      <c r="D180" s="143"/>
      <c r="E180" s="144"/>
      <c r="F180" s="144"/>
      <c r="G180" s="144"/>
      <c r="H180" s="154"/>
    </row>
    <row r="181" spans="1:8">
      <c r="A181" s="146"/>
      <c r="B181" s="146"/>
      <c r="C181" s="146"/>
      <c r="D181" s="143"/>
      <c r="E181" s="144"/>
      <c r="F181" s="144"/>
      <c r="G181" s="144"/>
      <c r="H181" s="154"/>
    </row>
    <row r="182" spans="1:8">
      <c r="A182" s="149"/>
      <c r="B182" s="146"/>
      <c r="C182" s="149"/>
      <c r="D182" s="155"/>
      <c r="E182" s="156"/>
      <c r="F182" s="156"/>
      <c r="G182" s="156"/>
      <c r="H182" s="149"/>
    </row>
    <row r="183" spans="1:8">
      <c r="B183" s="149"/>
    </row>
  </sheetData>
  <autoFilter ref="A4:H69"/>
  <mergeCells count="2">
    <mergeCell ref="A1:H1"/>
    <mergeCell ref="A2:H2"/>
  </mergeCells>
  <printOptions horizontalCentered="1"/>
  <pageMargins left="0.7" right="0.45" top="0.75" bottom="0.55000000000000004" header="0.3" footer="0.3"/>
  <pageSetup paperSize="9" scale="9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183"/>
  <sheetViews>
    <sheetView view="pageBreakPreview" zoomScaleNormal="100" zoomScaleSheetLayoutView="100" workbookViewId="0">
      <pane xSplit="3" ySplit="4" topLeftCell="D5" activePane="bottomRight" state="frozen"/>
      <selection activeCell="G7" sqref="G7"/>
      <selection pane="topRight" activeCell="G7" sqref="G7"/>
      <selection pane="bottomLeft" activeCell="G7" sqref="G7"/>
      <selection pane="bottomRight" activeCell="G5" sqref="G5"/>
    </sheetView>
  </sheetViews>
  <sheetFormatPr defaultColWidth="8.88671875" defaultRowHeight="13.8"/>
  <cols>
    <col min="1" max="1" width="8.88671875" style="157"/>
    <col min="2" max="2" width="27.5546875" style="157" bestFit="1" customWidth="1"/>
    <col min="3" max="3" width="9.44140625" style="157" customWidth="1"/>
    <col min="4" max="4" width="10.44140625" style="158" customWidth="1"/>
    <col min="5" max="5" width="11.5546875" style="159" hidden="1" customWidth="1"/>
    <col min="6" max="6" width="11.5546875" style="159" customWidth="1"/>
    <col min="7" max="7" width="14" style="159" bestFit="1" customWidth="1"/>
    <col min="8" max="8" width="17.6640625" style="157" customWidth="1"/>
    <col min="9" max="16384" width="8.88671875" style="428"/>
  </cols>
  <sheetData>
    <row r="1" spans="1:8" ht="34.5" customHeight="1">
      <c r="A1" s="680" t="str">
        <f>SUMMARY!A1</f>
        <v>LOT NO-06, DUALIZATION OF HATTAR -HARIPUR ROAD SECTION (22 KM)</v>
      </c>
      <c r="B1" s="680"/>
      <c r="C1" s="680"/>
      <c r="D1" s="680"/>
      <c r="E1" s="680"/>
      <c r="F1" s="680"/>
      <c r="G1" s="680"/>
      <c r="H1" s="680"/>
    </row>
    <row r="2" spans="1:8" ht="33" customHeight="1">
      <c r="A2" s="681" t="str">
        <f>SUMMARY!A3</f>
        <v>IDLENESS OF RESOURCES CLAIM (JUL, 2018 ~ DEC, 2018)</v>
      </c>
      <c r="B2" s="681"/>
      <c r="C2" s="681"/>
      <c r="D2" s="681"/>
      <c r="E2" s="681"/>
      <c r="F2" s="681"/>
      <c r="G2" s="681"/>
      <c r="H2" s="681"/>
    </row>
    <row r="3" spans="1:8" ht="29.85" customHeight="1">
      <c r="A3" s="120"/>
      <c r="B3" s="120"/>
      <c r="C3" s="567"/>
      <c r="D3" s="121" t="s">
        <v>124</v>
      </c>
      <c r="E3" s="122"/>
      <c r="F3" s="122"/>
      <c r="G3" s="123"/>
      <c r="H3" s="124" t="s">
        <v>389</v>
      </c>
    </row>
    <row r="4" spans="1:8" ht="33.6" customHeight="1">
      <c r="A4" s="125" t="s">
        <v>12</v>
      </c>
      <c r="B4" s="125" t="s">
        <v>59</v>
      </c>
      <c r="C4" s="125" t="s">
        <v>36</v>
      </c>
      <c r="D4" s="126" t="s">
        <v>126</v>
      </c>
      <c r="E4" s="127" t="s">
        <v>15</v>
      </c>
      <c r="F4" s="127" t="s">
        <v>127</v>
      </c>
      <c r="G4" s="127" t="s">
        <v>62</v>
      </c>
      <c r="H4" s="125" t="s">
        <v>16</v>
      </c>
    </row>
    <row r="5" spans="1:8" s="430" customFormat="1" ht="23.1" customHeight="1">
      <c r="A5" s="128"/>
      <c r="B5" s="129"/>
      <c r="C5" s="130"/>
      <c r="D5" s="131"/>
      <c r="E5" s="132"/>
      <c r="F5" s="132"/>
      <c r="G5" s="132">
        <f>SUM(G6:G23)</f>
        <v>5182692.307692307</v>
      </c>
      <c r="H5" s="133"/>
    </row>
    <row r="6" spans="1:8" s="430" customFormat="1" ht="28.5" customHeight="1">
      <c r="A6" s="134">
        <f>COUNTA($B$6:B6)</f>
        <v>1</v>
      </c>
      <c r="B6" s="468" t="s">
        <v>17</v>
      </c>
      <c r="C6" s="569">
        <v>7</v>
      </c>
      <c r="D6" s="136">
        <f>100*C6</f>
        <v>700</v>
      </c>
      <c r="E6" s="137">
        <v>150000</v>
      </c>
      <c r="F6" s="138">
        <f>E6/208</f>
        <v>721.15384615384619</v>
      </c>
      <c r="G6" s="137">
        <f>F6*D6</f>
        <v>504807.69230769231</v>
      </c>
      <c r="H6" s="139"/>
    </row>
    <row r="7" spans="1:8" s="430" customFormat="1" ht="28.5" customHeight="1">
      <c r="A7" s="134">
        <f>COUNTA($B$6:B7)</f>
        <v>2</v>
      </c>
      <c r="B7" s="468" t="s">
        <v>378</v>
      </c>
      <c r="C7" s="570">
        <v>4</v>
      </c>
      <c r="D7" s="136">
        <f t="shared" ref="D7:D22" si="0">100*C7</f>
        <v>400</v>
      </c>
      <c r="E7" s="137">
        <v>350000</v>
      </c>
      <c r="F7" s="138">
        <f t="shared" ref="F7:F22" si="1">E7/208</f>
        <v>1682.6923076923076</v>
      </c>
      <c r="G7" s="137">
        <f t="shared" ref="G7:G22" si="2">F7*D7</f>
        <v>673076.92307692301</v>
      </c>
      <c r="H7" s="139"/>
    </row>
    <row r="8" spans="1:8" s="430" customFormat="1" ht="28.5" customHeight="1">
      <c r="A8" s="134">
        <f>COUNTA($B$6:B8)</f>
        <v>3</v>
      </c>
      <c r="B8" s="468" t="s">
        <v>275</v>
      </c>
      <c r="C8" s="569">
        <v>25</v>
      </c>
      <c r="D8" s="136">
        <f t="shared" si="0"/>
        <v>2500</v>
      </c>
      <c r="E8" s="137">
        <v>100000</v>
      </c>
      <c r="F8" s="138">
        <f>E8/208</f>
        <v>480.76923076923077</v>
      </c>
      <c r="G8" s="137">
        <f t="shared" si="2"/>
        <v>1201923.076923077</v>
      </c>
      <c r="H8" s="139"/>
    </row>
    <row r="9" spans="1:8" s="430" customFormat="1" ht="28.5" customHeight="1">
      <c r="A9" s="134">
        <f>COUNTA($B$6:B9)</f>
        <v>4</v>
      </c>
      <c r="B9" s="468" t="s">
        <v>379</v>
      </c>
      <c r="C9" s="569">
        <v>8</v>
      </c>
      <c r="D9" s="136">
        <f t="shared" si="0"/>
        <v>800</v>
      </c>
      <c r="E9" s="137">
        <v>150000</v>
      </c>
      <c r="F9" s="138">
        <f t="shared" si="1"/>
        <v>721.15384615384619</v>
      </c>
      <c r="G9" s="137">
        <f t="shared" si="2"/>
        <v>576923.07692307699</v>
      </c>
      <c r="H9" s="139"/>
    </row>
    <row r="10" spans="1:8" s="430" customFormat="1" ht="28.5" customHeight="1">
      <c r="A10" s="134">
        <f>COUNTA($B$6:B10)</f>
        <v>5</v>
      </c>
      <c r="B10" s="468" t="s">
        <v>380</v>
      </c>
      <c r="C10" s="569">
        <v>2</v>
      </c>
      <c r="D10" s="136">
        <f t="shared" si="0"/>
        <v>200</v>
      </c>
      <c r="E10" s="137">
        <v>220000</v>
      </c>
      <c r="F10" s="138">
        <f t="shared" si="1"/>
        <v>1057.6923076923076</v>
      </c>
      <c r="G10" s="137">
        <f t="shared" si="2"/>
        <v>211538.46153846153</v>
      </c>
      <c r="H10" s="139"/>
    </row>
    <row r="11" spans="1:8" s="430" customFormat="1" ht="28.5" customHeight="1">
      <c r="A11" s="134">
        <f>COUNTA($B$6:B11)</f>
        <v>6</v>
      </c>
      <c r="B11" s="468" t="s">
        <v>348</v>
      </c>
      <c r="C11" s="569">
        <v>1</v>
      </c>
      <c r="D11" s="136">
        <f t="shared" si="0"/>
        <v>100</v>
      </c>
      <c r="E11" s="137">
        <v>350000</v>
      </c>
      <c r="F11" s="138">
        <f t="shared" si="1"/>
        <v>1682.6923076923076</v>
      </c>
      <c r="G11" s="137">
        <f t="shared" si="2"/>
        <v>168269.23076923075</v>
      </c>
      <c r="H11" s="139"/>
    </row>
    <row r="12" spans="1:8" s="430" customFormat="1" ht="28.5" customHeight="1">
      <c r="A12" s="134">
        <f>COUNTA($B$6:B12)</f>
        <v>7</v>
      </c>
      <c r="B12" s="468" t="s">
        <v>381</v>
      </c>
      <c r="C12" s="569">
        <v>1</v>
      </c>
      <c r="D12" s="136">
        <f t="shared" si="0"/>
        <v>100</v>
      </c>
      <c r="E12" s="137">
        <v>350000</v>
      </c>
      <c r="F12" s="138">
        <f t="shared" si="1"/>
        <v>1682.6923076923076</v>
      </c>
      <c r="G12" s="137">
        <f t="shared" si="2"/>
        <v>168269.23076923075</v>
      </c>
      <c r="H12" s="139"/>
    </row>
    <row r="13" spans="1:8" s="430" customFormat="1" ht="28.5" customHeight="1">
      <c r="A13" s="134">
        <v>8</v>
      </c>
      <c r="B13" s="468" t="s">
        <v>113</v>
      </c>
      <c r="C13" s="569">
        <v>8</v>
      </c>
      <c r="D13" s="136">
        <f t="shared" si="0"/>
        <v>800</v>
      </c>
      <c r="E13" s="137">
        <v>180000</v>
      </c>
      <c r="F13" s="138">
        <f t="shared" si="1"/>
        <v>865.38461538461536</v>
      </c>
      <c r="G13" s="137">
        <f t="shared" si="2"/>
        <v>692307.69230769225</v>
      </c>
      <c r="H13" s="139"/>
    </row>
    <row r="14" spans="1:8" s="430" customFormat="1" ht="28.5" customHeight="1">
      <c r="A14" s="134">
        <v>9</v>
      </c>
      <c r="B14" s="468" t="s">
        <v>382</v>
      </c>
      <c r="C14" s="569">
        <v>1</v>
      </c>
      <c r="D14" s="136">
        <f t="shared" si="0"/>
        <v>100</v>
      </c>
      <c r="E14" s="137">
        <v>250000</v>
      </c>
      <c r="F14" s="138">
        <f t="shared" si="1"/>
        <v>1201.9230769230769</v>
      </c>
      <c r="G14" s="137">
        <f t="shared" si="2"/>
        <v>120192.30769230769</v>
      </c>
      <c r="H14" s="139"/>
    </row>
    <row r="15" spans="1:8" s="430" customFormat="1" ht="28.5" customHeight="1">
      <c r="A15" s="134">
        <v>10</v>
      </c>
      <c r="B15" s="468" t="s">
        <v>20</v>
      </c>
      <c r="C15" s="569">
        <v>2</v>
      </c>
      <c r="D15" s="136">
        <f t="shared" si="0"/>
        <v>200</v>
      </c>
      <c r="E15" s="137">
        <v>300000</v>
      </c>
      <c r="F15" s="138">
        <f t="shared" si="1"/>
        <v>1442.3076923076924</v>
      </c>
      <c r="G15" s="137">
        <f t="shared" si="2"/>
        <v>288461.5384615385</v>
      </c>
      <c r="H15" s="139"/>
    </row>
    <row r="16" spans="1:8" s="430" customFormat="1" ht="28.5" customHeight="1">
      <c r="A16" s="134">
        <v>11</v>
      </c>
      <c r="B16" s="468" t="s">
        <v>383</v>
      </c>
      <c r="C16" s="569">
        <v>2</v>
      </c>
      <c r="D16" s="136">
        <f t="shared" si="0"/>
        <v>200</v>
      </c>
      <c r="E16" s="137">
        <v>150000</v>
      </c>
      <c r="F16" s="138">
        <f t="shared" si="1"/>
        <v>721.15384615384619</v>
      </c>
      <c r="G16" s="137">
        <f t="shared" si="2"/>
        <v>144230.76923076925</v>
      </c>
      <c r="H16" s="139"/>
    </row>
    <row r="17" spans="1:8" s="430" customFormat="1" ht="28.5" customHeight="1">
      <c r="A17" s="134">
        <v>12</v>
      </c>
      <c r="B17" s="468" t="s">
        <v>349</v>
      </c>
      <c r="C17" s="569">
        <v>3</v>
      </c>
      <c r="D17" s="136">
        <f t="shared" si="0"/>
        <v>300</v>
      </c>
      <c r="E17" s="137">
        <v>65000</v>
      </c>
      <c r="F17" s="138">
        <f t="shared" si="1"/>
        <v>312.5</v>
      </c>
      <c r="G17" s="137">
        <f t="shared" si="2"/>
        <v>93750</v>
      </c>
      <c r="H17" s="139"/>
    </row>
    <row r="18" spans="1:8" s="430" customFormat="1" ht="28.5" customHeight="1">
      <c r="A18" s="134">
        <v>13</v>
      </c>
      <c r="B18" s="468" t="s">
        <v>114</v>
      </c>
      <c r="C18" s="569">
        <v>5</v>
      </c>
      <c r="D18" s="136">
        <f t="shared" si="0"/>
        <v>500</v>
      </c>
      <c r="E18" s="137">
        <v>65000</v>
      </c>
      <c r="F18" s="138">
        <f t="shared" si="1"/>
        <v>312.5</v>
      </c>
      <c r="G18" s="137">
        <f t="shared" si="2"/>
        <v>156250</v>
      </c>
      <c r="H18" s="139"/>
    </row>
    <row r="19" spans="1:8" s="430" customFormat="1" ht="28.5" customHeight="1">
      <c r="A19" s="134">
        <v>14</v>
      </c>
      <c r="B19" s="468" t="s">
        <v>384</v>
      </c>
      <c r="C19" s="569">
        <v>2</v>
      </c>
      <c r="D19" s="136">
        <f t="shared" si="0"/>
        <v>200</v>
      </c>
      <c r="E19" s="137">
        <v>90000</v>
      </c>
      <c r="F19" s="138">
        <f t="shared" si="1"/>
        <v>432.69230769230768</v>
      </c>
      <c r="G19" s="137">
        <f t="shared" si="2"/>
        <v>86538.461538461532</v>
      </c>
      <c r="H19" s="139"/>
    </row>
    <row r="20" spans="1:8" s="430" customFormat="1" ht="28.5" customHeight="1">
      <c r="A20" s="134">
        <v>15</v>
      </c>
      <c r="B20" s="468" t="s">
        <v>385</v>
      </c>
      <c r="C20" s="569"/>
      <c r="D20" s="136">
        <f t="shared" si="0"/>
        <v>0</v>
      </c>
      <c r="E20" s="137">
        <v>350000</v>
      </c>
      <c r="F20" s="138">
        <f t="shared" si="1"/>
        <v>1682.6923076923076</v>
      </c>
      <c r="G20" s="137">
        <f t="shared" si="2"/>
        <v>0</v>
      </c>
      <c r="H20" s="139"/>
    </row>
    <row r="21" spans="1:8" s="430" customFormat="1" ht="28.5" customHeight="1">
      <c r="A21" s="134">
        <v>16</v>
      </c>
      <c r="B21" s="468" t="s">
        <v>386</v>
      </c>
      <c r="C21" s="569"/>
      <c r="D21" s="136">
        <f t="shared" si="0"/>
        <v>0</v>
      </c>
      <c r="E21" s="137">
        <v>350000</v>
      </c>
      <c r="F21" s="138">
        <f t="shared" si="1"/>
        <v>1682.6923076923076</v>
      </c>
      <c r="G21" s="137">
        <f t="shared" si="2"/>
        <v>0</v>
      </c>
      <c r="H21" s="139"/>
    </row>
    <row r="22" spans="1:8" s="430" customFormat="1" ht="28.5" customHeight="1">
      <c r="A22" s="134">
        <f>COUNTA($B$6:B22)</f>
        <v>17</v>
      </c>
      <c r="B22" s="468" t="s">
        <v>387</v>
      </c>
      <c r="C22" s="569">
        <v>1</v>
      </c>
      <c r="D22" s="136">
        <f t="shared" si="0"/>
        <v>100</v>
      </c>
      <c r="E22" s="137">
        <v>200000</v>
      </c>
      <c r="F22" s="138">
        <f t="shared" si="1"/>
        <v>961.53846153846155</v>
      </c>
      <c r="G22" s="137">
        <f t="shared" si="2"/>
        <v>96153.846153846156</v>
      </c>
      <c r="H22" s="139"/>
    </row>
    <row r="23" spans="1:8" s="430" customFormat="1" ht="28.5" customHeight="1">
      <c r="A23" s="134"/>
      <c r="B23" s="468"/>
      <c r="C23" s="135"/>
      <c r="D23" s="136"/>
      <c r="E23" s="137"/>
      <c r="F23" s="138"/>
      <c r="G23" s="137"/>
      <c r="H23" s="139"/>
    </row>
    <row r="24" spans="1:8">
      <c r="A24" s="146"/>
      <c r="B24" s="442"/>
      <c r="C24" s="146"/>
      <c r="D24" s="143"/>
      <c r="E24" s="144"/>
      <c r="F24" s="447"/>
      <c r="G24" s="144"/>
      <c r="H24" s="148"/>
    </row>
    <row r="25" spans="1:8">
      <c r="A25" s="146"/>
      <c r="B25" s="442"/>
      <c r="C25" s="146"/>
      <c r="D25" s="143"/>
      <c r="E25" s="144"/>
      <c r="F25" s="447"/>
      <c r="G25" s="144"/>
      <c r="H25" s="148"/>
    </row>
    <row r="26" spans="1:8">
      <c r="A26" s="146"/>
      <c r="B26" s="442"/>
      <c r="C26" s="146"/>
      <c r="D26" s="143"/>
      <c r="E26" s="144"/>
      <c r="F26" s="447"/>
      <c r="G26" s="144"/>
      <c r="H26" s="148"/>
    </row>
    <row r="27" spans="1:8">
      <c r="A27" s="146"/>
      <c r="B27" s="442"/>
      <c r="C27" s="146"/>
      <c r="D27" s="143"/>
      <c r="E27" s="144"/>
      <c r="F27" s="447"/>
      <c r="G27" s="144"/>
      <c r="H27" s="148"/>
    </row>
    <row r="28" spans="1:8">
      <c r="A28" s="146"/>
      <c r="B28" s="442"/>
      <c r="C28" s="146"/>
      <c r="D28" s="143"/>
      <c r="E28" s="144"/>
      <c r="F28" s="447"/>
      <c r="G28" s="144"/>
      <c r="H28" s="148"/>
    </row>
    <row r="29" spans="1:8">
      <c r="A29" s="146"/>
      <c r="B29" s="442"/>
      <c r="C29" s="146"/>
      <c r="D29" s="143"/>
      <c r="E29" s="144"/>
      <c r="F29" s="447"/>
      <c r="G29" s="144"/>
      <c r="H29" s="148"/>
    </row>
    <row r="30" spans="1:8">
      <c r="A30" s="146"/>
      <c r="B30" s="442"/>
      <c r="C30" s="146"/>
      <c r="D30" s="143"/>
      <c r="E30" s="144"/>
      <c r="F30" s="447"/>
      <c r="G30" s="144"/>
      <c r="H30" s="148"/>
    </row>
    <row r="31" spans="1:8">
      <c r="A31" s="146"/>
      <c r="B31" s="442"/>
      <c r="C31" s="146"/>
      <c r="D31" s="143"/>
      <c r="E31" s="144"/>
      <c r="F31" s="447"/>
      <c r="G31" s="144"/>
      <c r="H31" s="148"/>
    </row>
    <row r="32" spans="1:8">
      <c r="A32" s="146"/>
      <c r="B32" s="442"/>
      <c r="C32" s="146"/>
      <c r="D32" s="143"/>
      <c r="E32" s="144"/>
      <c r="F32" s="447"/>
      <c r="G32" s="144"/>
      <c r="H32" s="148"/>
    </row>
    <row r="33" spans="1:8">
      <c r="A33" s="146"/>
      <c r="B33" s="442"/>
      <c r="C33" s="146"/>
      <c r="D33" s="143"/>
      <c r="E33" s="144"/>
      <c r="F33" s="447"/>
      <c r="G33" s="144"/>
      <c r="H33" s="148"/>
    </row>
    <row r="34" spans="1:8">
      <c r="A34" s="146"/>
      <c r="B34" s="442"/>
      <c r="C34" s="146"/>
      <c r="D34" s="143"/>
      <c r="E34" s="144"/>
      <c r="F34" s="447"/>
      <c r="G34" s="144"/>
      <c r="H34" s="148"/>
    </row>
    <row r="35" spans="1:8">
      <c r="A35" s="146"/>
      <c r="B35" s="442"/>
      <c r="C35" s="146"/>
      <c r="D35" s="143"/>
      <c r="E35" s="144"/>
      <c r="F35" s="447"/>
      <c r="G35" s="144"/>
      <c r="H35" s="148"/>
    </row>
    <row r="36" spans="1:8">
      <c r="A36" s="146"/>
      <c r="B36" s="442"/>
      <c r="C36" s="146"/>
      <c r="D36" s="143"/>
      <c r="E36" s="144"/>
      <c r="F36" s="447"/>
      <c r="G36" s="144"/>
      <c r="H36" s="148"/>
    </row>
    <row r="37" spans="1:8">
      <c r="A37" s="146"/>
      <c r="B37" s="442"/>
      <c r="C37" s="146"/>
      <c r="D37" s="143"/>
      <c r="E37" s="144"/>
      <c r="F37" s="447"/>
      <c r="G37" s="144"/>
      <c r="H37" s="148"/>
    </row>
    <row r="38" spans="1:8">
      <c r="A38" s="146"/>
      <c r="B38" s="442"/>
      <c r="C38" s="146"/>
      <c r="D38" s="143"/>
      <c r="E38" s="144"/>
      <c r="F38" s="447"/>
      <c r="G38" s="144"/>
      <c r="H38" s="148"/>
    </row>
    <row r="39" spans="1:8">
      <c r="A39" s="146"/>
      <c r="B39" s="442"/>
      <c r="C39" s="146"/>
      <c r="D39" s="143"/>
      <c r="E39" s="144"/>
      <c r="F39" s="447"/>
      <c r="G39" s="144"/>
      <c r="H39" s="148"/>
    </row>
    <row r="40" spans="1:8">
      <c r="A40" s="146"/>
      <c r="B40" s="442"/>
      <c r="C40" s="146"/>
      <c r="D40" s="143"/>
      <c r="E40" s="144"/>
      <c r="F40" s="447"/>
      <c r="G40" s="144"/>
      <c r="H40" s="148"/>
    </row>
    <row r="41" spans="1:8">
      <c r="A41" s="146"/>
      <c r="B41" s="442"/>
      <c r="C41" s="146"/>
      <c r="D41" s="143"/>
      <c r="E41" s="144"/>
      <c r="F41" s="447"/>
      <c r="G41" s="144"/>
      <c r="H41" s="148"/>
    </row>
    <row r="42" spans="1:8">
      <c r="A42" s="146"/>
      <c r="B42" s="442"/>
      <c r="C42" s="146"/>
      <c r="D42" s="143"/>
      <c r="E42" s="144"/>
      <c r="F42" s="447"/>
      <c r="G42" s="144"/>
      <c r="H42" s="148"/>
    </row>
    <row r="43" spans="1:8">
      <c r="A43" s="146"/>
      <c r="B43" s="442"/>
      <c r="C43" s="146"/>
      <c r="D43" s="143"/>
      <c r="E43" s="144"/>
      <c r="F43" s="447"/>
      <c r="G43" s="144"/>
      <c r="H43" s="148"/>
    </row>
    <row r="44" spans="1:8">
      <c r="A44" s="146"/>
      <c r="B44" s="442"/>
      <c r="C44" s="146"/>
      <c r="D44" s="143"/>
      <c r="E44" s="144"/>
      <c r="F44" s="447"/>
      <c r="G44" s="144"/>
      <c r="H44" s="148"/>
    </row>
    <row r="45" spans="1:8">
      <c r="A45" s="146"/>
      <c r="B45" s="442"/>
      <c r="C45" s="146"/>
      <c r="D45" s="143"/>
      <c r="E45" s="144"/>
      <c r="F45" s="447"/>
      <c r="G45" s="144"/>
      <c r="H45" s="148"/>
    </row>
    <row r="46" spans="1:8">
      <c r="A46" s="146"/>
      <c r="B46" s="442"/>
      <c r="C46" s="146"/>
      <c r="D46" s="143"/>
      <c r="E46" s="144"/>
      <c r="F46" s="447"/>
      <c r="G46" s="144"/>
      <c r="H46" s="148"/>
    </row>
    <row r="47" spans="1:8">
      <c r="A47" s="146"/>
      <c r="B47" s="442"/>
      <c r="C47" s="146"/>
      <c r="D47" s="143"/>
      <c r="E47" s="144"/>
      <c r="F47" s="447"/>
      <c r="G47" s="144"/>
      <c r="H47" s="148"/>
    </row>
    <row r="48" spans="1:8">
      <c r="A48" s="146"/>
      <c r="B48" s="442"/>
      <c r="C48" s="146"/>
      <c r="D48" s="143"/>
      <c r="E48" s="144"/>
      <c r="F48" s="447"/>
      <c r="G48" s="144"/>
      <c r="H48" s="148"/>
    </row>
    <row r="49" spans="1:8">
      <c r="A49" s="146"/>
      <c r="B49" s="442"/>
      <c r="C49" s="146"/>
      <c r="D49" s="143"/>
      <c r="E49" s="144"/>
      <c r="F49" s="447"/>
      <c r="G49" s="144"/>
      <c r="H49" s="148"/>
    </row>
    <row r="50" spans="1:8">
      <c r="A50" s="146"/>
      <c r="B50" s="442"/>
      <c r="C50" s="146"/>
      <c r="D50" s="143"/>
      <c r="E50" s="144"/>
      <c r="F50" s="447"/>
      <c r="G50" s="144"/>
      <c r="H50" s="148"/>
    </row>
    <row r="51" spans="1:8">
      <c r="A51" s="146"/>
      <c r="B51" s="442"/>
      <c r="C51" s="146"/>
      <c r="D51" s="143"/>
      <c r="E51" s="144"/>
      <c r="F51" s="447"/>
      <c r="G51" s="144"/>
      <c r="H51" s="148"/>
    </row>
    <row r="52" spans="1:8">
      <c r="A52" s="146"/>
      <c r="B52" s="442"/>
      <c r="C52" s="146"/>
      <c r="D52" s="143"/>
      <c r="E52" s="144"/>
      <c r="F52" s="447"/>
      <c r="G52" s="144"/>
      <c r="H52" s="148"/>
    </row>
    <row r="53" spans="1:8">
      <c r="A53" s="146"/>
      <c r="B53" s="442"/>
      <c r="C53" s="146"/>
      <c r="D53" s="143"/>
      <c r="E53" s="144"/>
      <c r="F53" s="447"/>
      <c r="G53" s="144"/>
      <c r="H53" s="148"/>
    </row>
    <row r="54" spans="1:8">
      <c r="A54" s="146"/>
      <c r="B54" s="442"/>
      <c r="C54" s="146"/>
      <c r="D54" s="143"/>
      <c r="E54" s="144"/>
      <c r="F54" s="447"/>
      <c r="G54" s="144"/>
      <c r="H54" s="148"/>
    </row>
    <row r="55" spans="1:8">
      <c r="A55" s="146"/>
      <c r="B55" s="442"/>
      <c r="C55" s="146"/>
      <c r="D55" s="143"/>
      <c r="E55" s="144"/>
      <c r="F55" s="447"/>
      <c r="G55" s="144"/>
      <c r="H55" s="148"/>
    </row>
    <row r="56" spans="1:8">
      <c r="A56" s="146"/>
      <c r="B56" s="442"/>
      <c r="C56" s="146"/>
      <c r="D56" s="143"/>
      <c r="E56" s="144"/>
      <c r="F56" s="447"/>
      <c r="G56" s="144"/>
      <c r="H56" s="148"/>
    </row>
    <row r="57" spans="1:8">
      <c r="A57" s="146"/>
      <c r="B57" s="442"/>
      <c r="C57" s="146"/>
      <c r="D57" s="143"/>
      <c r="E57" s="144"/>
      <c r="F57" s="447"/>
      <c r="G57" s="144"/>
      <c r="H57" s="148"/>
    </row>
    <row r="58" spans="1:8">
      <c r="A58" s="146"/>
      <c r="B58" s="442"/>
      <c r="C58" s="146"/>
      <c r="D58" s="143"/>
      <c r="E58" s="144"/>
      <c r="F58" s="447"/>
      <c r="G58" s="144"/>
      <c r="H58" s="148"/>
    </row>
    <row r="59" spans="1:8">
      <c r="A59" s="146"/>
      <c r="B59" s="442"/>
      <c r="C59" s="146"/>
      <c r="D59" s="143"/>
      <c r="E59" s="144"/>
      <c r="F59" s="447"/>
      <c r="G59" s="144"/>
      <c r="H59" s="148"/>
    </row>
    <row r="60" spans="1:8">
      <c r="A60" s="146"/>
      <c r="B60" s="442"/>
      <c r="C60" s="146"/>
      <c r="D60" s="143"/>
      <c r="E60" s="144"/>
      <c r="F60" s="447"/>
      <c r="G60" s="144"/>
      <c r="H60" s="148"/>
    </row>
    <row r="61" spans="1:8">
      <c r="A61" s="146"/>
      <c r="B61" s="442"/>
      <c r="C61" s="146"/>
      <c r="D61" s="143"/>
      <c r="E61" s="144"/>
      <c r="F61" s="447"/>
      <c r="G61" s="144"/>
      <c r="H61" s="148"/>
    </row>
    <row r="62" spans="1:8">
      <c r="A62" s="146"/>
      <c r="B62" s="442"/>
      <c r="C62" s="146"/>
      <c r="D62" s="143"/>
      <c r="E62" s="144"/>
      <c r="F62" s="447"/>
      <c r="G62" s="144"/>
      <c r="H62" s="148"/>
    </row>
    <row r="63" spans="1:8">
      <c r="A63" s="146"/>
      <c r="B63" s="442"/>
      <c r="C63" s="146"/>
      <c r="D63" s="143"/>
      <c r="E63" s="144"/>
      <c r="F63" s="447"/>
      <c r="G63" s="144"/>
      <c r="H63" s="148"/>
    </row>
    <row r="64" spans="1:8">
      <c r="A64" s="146"/>
      <c r="B64" s="442"/>
      <c r="C64" s="146"/>
      <c r="D64" s="143"/>
      <c r="E64" s="144"/>
      <c r="F64" s="447"/>
      <c r="G64" s="144"/>
      <c r="H64" s="148"/>
    </row>
    <row r="65" spans="1:8">
      <c r="A65" s="146"/>
      <c r="B65" s="442"/>
      <c r="C65" s="146"/>
      <c r="D65" s="143"/>
      <c r="E65" s="144"/>
      <c r="F65" s="447"/>
      <c r="G65" s="144"/>
      <c r="H65" s="148"/>
    </row>
    <row r="66" spans="1:8">
      <c r="A66" s="146"/>
      <c r="B66" s="442"/>
      <c r="C66" s="146"/>
      <c r="D66" s="143"/>
      <c r="E66" s="144"/>
      <c r="F66" s="447"/>
      <c r="G66" s="144"/>
      <c r="H66" s="148"/>
    </row>
    <row r="67" spans="1:8">
      <c r="A67" s="146"/>
      <c r="B67" s="442"/>
      <c r="C67" s="146"/>
      <c r="D67" s="143"/>
      <c r="E67" s="144"/>
      <c r="F67" s="447"/>
      <c r="G67" s="144"/>
      <c r="H67" s="148"/>
    </row>
    <row r="68" spans="1:8" s="99" customFormat="1" ht="18.600000000000001" customHeight="1">
      <c r="A68" s="142"/>
      <c r="B68" s="443"/>
      <c r="C68" s="443"/>
      <c r="D68" s="448"/>
      <c r="E68" s="449"/>
      <c r="F68" s="447"/>
      <c r="G68" s="145"/>
      <c r="H68" s="444"/>
    </row>
    <row r="69" spans="1:8">
      <c r="A69" s="141"/>
      <c r="B69" s="141"/>
      <c r="C69" s="142"/>
      <c r="D69" s="143"/>
      <c r="E69" s="144"/>
      <c r="F69" s="447">
        <f>E69/208</f>
        <v>0</v>
      </c>
      <c r="G69" s="144"/>
      <c r="H69" s="145"/>
    </row>
    <row r="70" spans="1:8">
      <c r="A70" s="146"/>
      <c r="B70" s="147"/>
      <c r="C70" s="142"/>
      <c r="D70" s="143"/>
      <c r="E70" s="144"/>
      <c r="F70" s="144"/>
      <c r="G70" s="144"/>
      <c r="H70" s="148"/>
    </row>
    <row r="71" spans="1:8">
      <c r="A71" s="146"/>
      <c r="B71" s="147"/>
      <c r="C71" s="142"/>
      <c r="D71" s="143"/>
      <c r="E71" s="144"/>
      <c r="F71" s="144"/>
      <c r="G71" s="144"/>
      <c r="H71" s="148"/>
    </row>
    <row r="72" spans="1:8">
      <c r="A72" s="141"/>
      <c r="B72" s="141"/>
      <c r="C72" s="142"/>
      <c r="D72" s="143"/>
      <c r="E72" s="144"/>
      <c r="F72" s="144"/>
      <c r="G72" s="144"/>
      <c r="H72" s="148"/>
    </row>
    <row r="73" spans="1:8">
      <c r="A73" s="146"/>
      <c r="B73" s="147"/>
      <c r="C73" s="142"/>
      <c r="D73" s="143"/>
      <c r="E73" s="144"/>
      <c r="F73" s="144"/>
      <c r="G73" s="144"/>
      <c r="H73" s="148"/>
    </row>
    <row r="74" spans="1:8">
      <c r="A74" s="141"/>
      <c r="B74" s="141"/>
      <c r="C74" s="142"/>
      <c r="D74" s="143"/>
      <c r="E74" s="144"/>
      <c r="F74" s="144"/>
      <c r="G74" s="144"/>
      <c r="H74" s="148"/>
    </row>
    <row r="75" spans="1:8">
      <c r="A75" s="146"/>
      <c r="B75" s="147"/>
      <c r="C75" s="142"/>
      <c r="D75" s="143"/>
      <c r="E75" s="144"/>
      <c r="F75" s="144"/>
      <c r="G75" s="144"/>
      <c r="H75" s="148"/>
    </row>
    <row r="76" spans="1:8">
      <c r="A76" s="146"/>
      <c r="B76" s="147"/>
      <c r="C76" s="146"/>
      <c r="D76" s="143"/>
      <c r="E76" s="144"/>
      <c r="F76" s="144"/>
      <c r="G76" s="144"/>
      <c r="H76" s="148"/>
    </row>
    <row r="77" spans="1:8">
      <c r="A77" s="141"/>
      <c r="B77" s="141"/>
      <c r="C77" s="146"/>
      <c r="D77" s="143"/>
      <c r="E77" s="144"/>
      <c r="F77" s="144"/>
      <c r="G77" s="144"/>
      <c r="H77" s="148"/>
    </row>
    <row r="78" spans="1:8">
      <c r="A78" s="146"/>
      <c r="B78" s="147"/>
      <c r="C78" s="146"/>
      <c r="D78" s="143"/>
      <c r="E78" s="144"/>
      <c r="F78" s="144"/>
      <c r="G78" s="144"/>
      <c r="H78" s="148"/>
    </row>
    <row r="79" spans="1:8">
      <c r="A79" s="141"/>
      <c r="B79" s="141"/>
      <c r="C79" s="146"/>
      <c r="D79" s="143"/>
      <c r="E79" s="144"/>
      <c r="F79" s="144"/>
      <c r="G79" s="144"/>
      <c r="H79" s="148"/>
    </row>
    <row r="80" spans="1:8">
      <c r="A80" s="146"/>
      <c r="B80" s="147"/>
      <c r="C80" s="146"/>
      <c r="D80" s="143"/>
      <c r="E80" s="144"/>
      <c r="F80" s="144"/>
      <c r="G80" s="144"/>
      <c r="H80" s="148"/>
    </row>
    <row r="81" spans="1:8">
      <c r="A81" s="146"/>
      <c r="B81" s="147"/>
      <c r="C81" s="146"/>
      <c r="D81" s="143"/>
      <c r="E81" s="144"/>
      <c r="F81" s="144"/>
      <c r="G81" s="144"/>
      <c r="H81" s="148"/>
    </row>
    <row r="82" spans="1:8">
      <c r="A82" s="141"/>
      <c r="B82" s="141"/>
      <c r="C82" s="146"/>
      <c r="D82" s="143"/>
      <c r="E82" s="144"/>
      <c r="F82" s="144"/>
      <c r="G82" s="144"/>
      <c r="H82" s="148"/>
    </row>
    <row r="83" spans="1:8">
      <c r="A83" s="146"/>
      <c r="B83" s="147"/>
      <c r="C83" s="146"/>
      <c r="D83" s="143"/>
      <c r="E83" s="144"/>
      <c r="F83" s="144"/>
      <c r="G83" s="144"/>
      <c r="H83" s="148"/>
    </row>
    <row r="84" spans="1:8">
      <c r="A84" s="146"/>
      <c r="B84" s="147"/>
      <c r="C84" s="146"/>
      <c r="D84" s="143"/>
      <c r="E84" s="144"/>
      <c r="F84" s="144"/>
      <c r="G84" s="144"/>
      <c r="H84" s="148"/>
    </row>
    <row r="85" spans="1:8">
      <c r="A85" s="146"/>
      <c r="B85" s="147"/>
      <c r="C85" s="146"/>
      <c r="D85" s="143"/>
      <c r="E85" s="144"/>
      <c r="F85" s="144"/>
      <c r="G85" s="144"/>
      <c r="H85" s="148"/>
    </row>
    <row r="86" spans="1:8">
      <c r="A86" s="146"/>
      <c r="B86" s="147"/>
      <c r="C86" s="146"/>
      <c r="D86" s="143"/>
      <c r="E86" s="144"/>
      <c r="F86" s="144"/>
      <c r="G86" s="144"/>
      <c r="H86" s="148"/>
    </row>
    <row r="87" spans="1:8">
      <c r="A87" s="146"/>
      <c r="B87" s="147"/>
      <c r="C87" s="146"/>
      <c r="D87" s="143"/>
      <c r="E87" s="144"/>
      <c r="F87" s="144"/>
      <c r="G87" s="144"/>
      <c r="H87" s="148"/>
    </row>
    <row r="88" spans="1:8">
      <c r="A88" s="146"/>
      <c r="B88" s="147"/>
      <c r="C88" s="146"/>
      <c r="D88" s="143"/>
      <c r="E88" s="144"/>
      <c r="F88" s="144"/>
      <c r="G88" s="144"/>
      <c r="H88" s="148"/>
    </row>
    <row r="89" spans="1:8">
      <c r="A89" s="146"/>
      <c r="B89" s="147"/>
      <c r="C89" s="146"/>
      <c r="D89" s="143"/>
      <c r="E89" s="144"/>
      <c r="F89" s="144"/>
      <c r="G89" s="144"/>
      <c r="H89" s="148"/>
    </row>
    <row r="90" spans="1:8">
      <c r="A90" s="146"/>
      <c r="B90" s="147"/>
      <c r="C90" s="146"/>
      <c r="D90" s="143"/>
      <c r="E90" s="144"/>
      <c r="F90" s="144"/>
      <c r="G90" s="144"/>
      <c r="H90" s="148"/>
    </row>
    <row r="91" spans="1:8">
      <c r="A91" s="146"/>
      <c r="B91" s="147"/>
      <c r="C91" s="146"/>
      <c r="D91" s="143"/>
      <c r="E91" s="144"/>
      <c r="F91" s="144"/>
      <c r="G91" s="144"/>
      <c r="H91" s="148"/>
    </row>
    <row r="92" spans="1:8">
      <c r="A92" s="146"/>
      <c r="B92" s="147"/>
      <c r="C92" s="146"/>
      <c r="D92" s="143"/>
      <c r="E92" s="144"/>
      <c r="F92" s="144"/>
      <c r="G92" s="144"/>
      <c r="H92" s="148"/>
    </row>
    <row r="93" spans="1:8">
      <c r="A93" s="146"/>
      <c r="B93" s="143"/>
      <c r="C93" s="146"/>
      <c r="D93" s="143"/>
      <c r="E93" s="144"/>
      <c r="F93" s="144"/>
      <c r="G93" s="144"/>
      <c r="H93" s="148"/>
    </row>
    <row r="94" spans="1:8">
      <c r="A94" s="146"/>
      <c r="B94" s="143"/>
      <c r="C94" s="146"/>
      <c r="D94" s="143"/>
      <c r="E94" s="144"/>
      <c r="F94" s="144"/>
      <c r="G94" s="144"/>
      <c r="H94" s="148"/>
    </row>
    <row r="95" spans="1:8">
      <c r="A95" s="146"/>
      <c r="B95" s="143"/>
      <c r="C95" s="146"/>
      <c r="D95" s="143"/>
      <c r="E95" s="144"/>
      <c r="F95" s="144"/>
      <c r="G95" s="144"/>
      <c r="H95" s="148"/>
    </row>
    <row r="96" spans="1:8">
      <c r="A96" s="146"/>
      <c r="B96" s="143"/>
      <c r="C96" s="146"/>
      <c r="D96" s="143"/>
      <c r="E96" s="144"/>
      <c r="F96" s="144"/>
      <c r="G96" s="144"/>
      <c r="H96" s="148"/>
    </row>
    <row r="97" spans="1:8">
      <c r="A97" s="146"/>
      <c r="B97" s="143"/>
      <c r="C97" s="146"/>
      <c r="D97" s="143"/>
      <c r="E97" s="144"/>
      <c r="F97" s="144"/>
      <c r="G97" s="144"/>
      <c r="H97" s="148"/>
    </row>
    <row r="98" spans="1:8">
      <c r="A98" s="146"/>
      <c r="B98" s="143"/>
      <c r="C98" s="146"/>
      <c r="D98" s="143"/>
      <c r="E98" s="144"/>
      <c r="F98" s="144"/>
      <c r="G98" s="144"/>
      <c r="H98" s="148"/>
    </row>
    <row r="99" spans="1:8">
      <c r="A99" s="146"/>
      <c r="B99" s="149"/>
      <c r="C99" s="146"/>
      <c r="D99" s="143"/>
      <c r="E99" s="144"/>
      <c r="F99" s="144"/>
      <c r="G99" s="144"/>
      <c r="H99" s="148"/>
    </row>
    <row r="100" spans="1:8">
      <c r="A100" s="146"/>
      <c r="B100" s="143"/>
      <c r="C100" s="146"/>
      <c r="D100" s="143"/>
      <c r="E100" s="144"/>
      <c r="F100" s="144"/>
      <c r="G100" s="144"/>
      <c r="H100" s="148"/>
    </row>
    <row r="101" spans="1:8">
      <c r="A101" s="146"/>
      <c r="B101" s="143"/>
      <c r="C101" s="146"/>
      <c r="D101" s="143"/>
      <c r="E101" s="144"/>
      <c r="F101" s="144"/>
      <c r="G101" s="144"/>
      <c r="H101" s="148"/>
    </row>
    <row r="102" spans="1:8" ht="21">
      <c r="A102" s="150"/>
      <c r="B102" s="150"/>
      <c r="C102" s="151"/>
      <c r="D102" s="152"/>
      <c r="E102" s="153"/>
      <c r="F102" s="153"/>
      <c r="G102" s="153"/>
      <c r="H102" s="150"/>
    </row>
    <row r="103" spans="1:8">
      <c r="A103" s="146"/>
      <c r="B103" s="143"/>
      <c r="C103" s="146"/>
      <c r="D103" s="143"/>
      <c r="E103" s="144"/>
      <c r="F103" s="144"/>
      <c r="G103" s="144"/>
      <c r="H103" s="148"/>
    </row>
    <row r="104" spans="1:8">
      <c r="A104" s="146"/>
      <c r="B104" s="143"/>
      <c r="C104" s="146"/>
      <c r="D104" s="143"/>
      <c r="E104" s="144"/>
      <c r="F104" s="144"/>
      <c r="G104" s="144"/>
      <c r="H104" s="148"/>
    </row>
    <row r="105" spans="1:8">
      <c r="A105" s="146"/>
      <c r="B105" s="143"/>
      <c r="C105" s="146"/>
      <c r="D105" s="143"/>
      <c r="E105" s="144"/>
      <c r="F105" s="144"/>
      <c r="G105" s="144"/>
      <c r="H105" s="148"/>
    </row>
    <row r="106" spans="1:8">
      <c r="A106" s="146"/>
      <c r="B106" s="143"/>
      <c r="C106" s="146"/>
      <c r="D106" s="143"/>
      <c r="E106" s="144"/>
      <c r="F106" s="144"/>
      <c r="G106" s="144"/>
      <c r="H106" s="148"/>
    </row>
    <row r="107" spans="1:8">
      <c r="A107" s="146"/>
      <c r="B107" s="143"/>
      <c r="C107" s="146"/>
      <c r="D107" s="143"/>
      <c r="E107" s="144"/>
      <c r="F107" s="144"/>
      <c r="G107" s="144"/>
      <c r="H107" s="148"/>
    </row>
    <row r="108" spans="1:8">
      <c r="A108" s="146"/>
      <c r="B108" s="143"/>
      <c r="C108" s="146"/>
      <c r="D108" s="143"/>
      <c r="E108" s="144"/>
      <c r="F108" s="144"/>
      <c r="G108" s="144"/>
      <c r="H108" s="148"/>
    </row>
    <row r="109" spans="1:8">
      <c r="A109" s="146"/>
      <c r="B109" s="143"/>
      <c r="C109" s="146"/>
      <c r="D109" s="143"/>
      <c r="E109" s="144"/>
      <c r="F109" s="144"/>
      <c r="G109" s="144"/>
      <c r="H109" s="148"/>
    </row>
    <row r="110" spans="1:8">
      <c r="A110" s="146"/>
      <c r="B110" s="143"/>
      <c r="C110" s="146"/>
      <c r="D110" s="143"/>
      <c r="E110" s="144"/>
      <c r="F110" s="144"/>
      <c r="G110" s="144"/>
      <c r="H110" s="148"/>
    </row>
    <row r="111" spans="1:8">
      <c r="A111" s="146"/>
      <c r="B111" s="143"/>
      <c r="C111" s="146"/>
      <c r="D111" s="143"/>
      <c r="E111" s="144"/>
      <c r="F111" s="144"/>
      <c r="G111" s="144"/>
      <c r="H111" s="148"/>
    </row>
    <row r="112" spans="1:8">
      <c r="A112" s="146"/>
      <c r="B112" s="143"/>
      <c r="C112" s="146"/>
      <c r="D112" s="143"/>
      <c r="E112" s="144"/>
      <c r="F112" s="144"/>
      <c r="G112" s="144"/>
      <c r="H112" s="148"/>
    </row>
    <row r="113" spans="1:8">
      <c r="A113" s="146"/>
      <c r="B113" s="143"/>
      <c r="C113" s="146"/>
      <c r="D113" s="143"/>
      <c r="E113" s="144"/>
      <c r="F113" s="144"/>
      <c r="G113" s="144"/>
      <c r="H113" s="148"/>
    </row>
    <row r="114" spans="1:8">
      <c r="A114" s="146"/>
      <c r="B114" s="143"/>
      <c r="C114" s="146"/>
      <c r="D114" s="143"/>
      <c r="E114" s="144"/>
      <c r="F114" s="144"/>
      <c r="G114" s="144"/>
      <c r="H114" s="148"/>
    </row>
    <row r="115" spans="1:8">
      <c r="A115" s="149"/>
      <c r="B115" s="143"/>
      <c r="C115" s="146"/>
      <c r="D115" s="143"/>
      <c r="E115" s="144"/>
      <c r="F115" s="144"/>
      <c r="G115" s="144"/>
      <c r="H115" s="148"/>
    </row>
    <row r="116" spans="1:8">
      <c r="A116" s="146"/>
      <c r="B116" s="143"/>
      <c r="C116" s="146"/>
      <c r="D116" s="143"/>
      <c r="E116" s="144"/>
      <c r="F116" s="144"/>
      <c r="G116" s="144"/>
      <c r="H116" s="148"/>
    </row>
    <row r="117" spans="1:8">
      <c r="A117" s="146"/>
      <c r="B117" s="143"/>
      <c r="C117" s="146"/>
      <c r="D117" s="143"/>
      <c r="E117" s="144"/>
      <c r="F117" s="144"/>
      <c r="G117" s="144"/>
      <c r="H117" s="148"/>
    </row>
    <row r="118" spans="1:8">
      <c r="A118" s="146"/>
      <c r="B118" s="143"/>
      <c r="C118" s="146"/>
      <c r="D118" s="143"/>
      <c r="E118" s="144"/>
      <c r="F118" s="144"/>
      <c r="G118" s="144"/>
      <c r="H118" s="148"/>
    </row>
    <row r="119" spans="1:8">
      <c r="A119" s="146"/>
      <c r="B119" s="143"/>
      <c r="C119" s="146"/>
      <c r="D119" s="143"/>
      <c r="E119" s="144"/>
      <c r="F119" s="144"/>
      <c r="G119" s="144"/>
      <c r="H119" s="148"/>
    </row>
    <row r="120" spans="1:8">
      <c r="A120" s="146"/>
      <c r="B120" s="143"/>
      <c r="C120" s="146"/>
      <c r="D120" s="143"/>
      <c r="E120" s="144"/>
      <c r="F120" s="144"/>
      <c r="G120" s="144"/>
      <c r="H120" s="148"/>
    </row>
    <row r="121" spans="1:8">
      <c r="A121" s="146"/>
      <c r="B121" s="143"/>
      <c r="C121" s="146"/>
      <c r="D121" s="143"/>
      <c r="E121" s="144"/>
      <c r="F121" s="144"/>
      <c r="G121" s="144"/>
      <c r="H121" s="148"/>
    </row>
    <row r="122" spans="1:8">
      <c r="A122" s="146"/>
      <c r="B122" s="143"/>
      <c r="C122" s="146"/>
      <c r="D122" s="143"/>
      <c r="E122" s="144"/>
      <c r="F122" s="144"/>
      <c r="G122" s="144"/>
      <c r="H122" s="148"/>
    </row>
    <row r="123" spans="1:8">
      <c r="A123" s="146"/>
      <c r="B123" s="143"/>
      <c r="C123" s="146"/>
      <c r="D123" s="143"/>
      <c r="E123" s="144"/>
      <c r="F123" s="144"/>
      <c r="G123" s="144"/>
      <c r="H123" s="148"/>
    </row>
    <row r="124" spans="1:8">
      <c r="A124" s="146"/>
      <c r="B124" s="143"/>
      <c r="C124" s="146"/>
      <c r="D124" s="143"/>
      <c r="E124" s="144"/>
      <c r="F124" s="144"/>
      <c r="G124" s="144"/>
      <c r="H124" s="148"/>
    </row>
    <row r="125" spans="1:8">
      <c r="A125" s="146"/>
      <c r="B125" s="143"/>
      <c r="C125" s="146"/>
      <c r="D125" s="143"/>
      <c r="E125" s="144"/>
      <c r="F125" s="144"/>
      <c r="G125" s="144"/>
      <c r="H125" s="148"/>
    </row>
    <row r="126" spans="1:8">
      <c r="A126" s="146"/>
      <c r="B126" s="143"/>
      <c r="C126" s="146"/>
      <c r="D126" s="143"/>
      <c r="E126" s="144"/>
      <c r="F126" s="144"/>
      <c r="G126" s="144"/>
      <c r="H126" s="148"/>
    </row>
    <row r="127" spans="1:8">
      <c r="A127" s="146"/>
      <c r="B127" s="143"/>
      <c r="C127" s="146"/>
      <c r="D127" s="143"/>
      <c r="E127" s="144"/>
      <c r="F127" s="144"/>
      <c r="G127" s="144"/>
      <c r="H127" s="148"/>
    </row>
    <row r="128" spans="1:8">
      <c r="A128" s="146"/>
      <c r="B128" s="143"/>
      <c r="C128" s="146"/>
      <c r="D128" s="143"/>
      <c r="E128" s="144"/>
      <c r="F128" s="144"/>
      <c r="G128" s="144"/>
      <c r="H128" s="148"/>
    </row>
    <row r="129" spans="1:8">
      <c r="A129" s="146"/>
      <c r="B129" s="143"/>
      <c r="C129" s="146"/>
      <c r="D129" s="143"/>
      <c r="E129" s="144"/>
      <c r="F129" s="144"/>
      <c r="G129" s="144"/>
      <c r="H129" s="148"/>
    </row>
    <row r="130" spans="1:8">
      <c r="A130" s="146"/>
      <c r="B130" s="143"/>
      <c r="C130" s="146"/>
      <c r="D130" s="143"/>
      <c r="E130" s="144"/>
      <c r="F130" s="144"/>
      <c r="G130" s="144"/>
      <c r="H130" s="148"/>
    </row>
    <row r="131" spans="1:8">
      <c r="A131" s="146"/>
      <c r="B131" s="143"/>
      <c r="C131" s="146"/>
      <c r="D131" s="143"/>
      <c r="E131" s="144"/>
      <c r="F131" s="144"/>
      <c r="G131" s="144"/>
      <c r="H131" s="148"/>
    </row>
    <row r="132" spans="1:8">
      <c r="A132" s="146"/>
      <c r="B132" s="143"/>
      <c r="C132" s="146"/>
      <c r="D132" s="143"/>
      <c r="E132" s="144"/>
      <c r="F132" s="144"/>
      <c r="G132" s="144"/>
      <c r="H132" s="148"/>
    </row>
    <row r="133" spans="1:8">
      <c r="A133" s="146"/>
      <c r="B133" s="143"/>
      <c r="C133" s="146"/>
      <c r="D133" s="143"/>
      <c r="E133" s="144"/>
      <c r="F133" s="144"/>
      <c r="G133" s="144"/>
      <c r="H133" s="148"/>
    </row>
    <row r="134" spans="1:8">
      <c r="A134" s="146"/>
      <c r="B134" s="143"/>
      <c r="C134" s="146"/>
      <c r="D134" s="143"/>
      <c r="E134" s="144"/>
      <c r="F134" s="144"/>
      <c r="G134" s="144"/>
      <c r="H134" s="148"/>
    </row>
    <row r="135" spans="1:8">
      <c r="A135" s="146"/>
      <c r="B135" s="143"/>
      <c r="C135" s="146"/>
      <c r="D135" s="143"/>
      <c r="E135" s="144"/>
      <c r="F135" s="144"/>
      <c r="G135" s="144"/>
      <c r="H135" s="148"/>
    </row>
    <row r="136" spans="1:8">
      <c r="A136" s="146"/>
      <c r="B136" s="143"/>
      <c r="C136" s="146"/>
      <c r="D136" s="143"/>
      <c r="E136" s="144"/>
      <c r="F136" s="144"/>
      <c r="G136" s="144"/>
      <c r="H136" s="148"/>
    </row>
    <row r="137" spans="1:8">
      <c r="A137" s="428"/>
      <c r="B137" s="428"/>
      <c r="C137" s="445"/>
      <c r="D137" s="450"/>
      <c r="E137" s="446"/>
      <c r="F137" s="446"/>
      <c r="G137" s="446"/>
      <c r="H137" s="428"/>
    </row>
    <row r="138" spans="1:8">
      <c r="A138" s="146"/>
      <c r="B138" s="143"/>
      <c r="C138" s="146"/>
      <c r="D138" s="143"/>
      <c r="E138" s="144"/>
      <c r="F138" s="144"/>
      <c r="G138" s="144"/>
      <c r="H138" s="148"/>
    </row>
    <row r="139" spans="1:8">
      <c r="A139" s="146"/>
      <c r="B139" s="143"/>
      <c r="C139" s="146"/>
      <c r="D139" s="143"/>
      <c r="E139" s="144"/>
      <c r="F139" s="144"/>
      <c r="G139" s="144"/>
      <c r="H139" s="148"/>
    </row>
    <row r="140" spans="1:8">
      <c r="A140" s="146"/>
      <c r="B140" s="143"/>
      <c r="C140" s="146"/>
      <c r="D140" s="143"/>
      <c r="E140" s="144"/>
      <c r="F140" s="144"/>
      <c r="G140" s="144"/>
      <c r="H140" s="148"/>
    </row>
    <row r="141" spans="1:8">
      <c r="A141" s="146"/>
      <c r="B141" s="143"/>
      <c r="C141" s="146"/>
      <c r="D141" s="143"/>
      <c r="E141" s="144"/>
      <c r="F141" s="144"/>
      <c r="G141" s="144"/>
      <c r="H141" s="148"/>
    </row>
    <row r="142" spans="1:8">
      <c r="A142" s="146"/>
      <c r="B142" s="143"/>
      <c r="C142" s="146"/>
      <c r="D142" s="143"/>
      <c r="E142" s="144"/>
      <c r="F142" s="144"/>
      <c r="G142" s="144"/>
      <c r="H142" s="148"/>
    </row>
    <row r="143" spans="1:8">
      <c r="A143" s="146"/>
      <c r="B143" s="143"/>
      <c r="C143" s="146"/>
      <c r="D143" s="143"/>
      <c r="E143" s="144"/>
      <c r="F143" s="144"/>
      <c r="G143" s="144"/>
      <c r="H143" s="148"/>
    </row>
    <row r="144" spans="1:8">
      <c r="A144" s="146"/>
      <c r="B144" s="143"/>
      <c r="C144" s="146"/>
      <c r="D144" s="143"/>
      <c r="E144" s="144"/>
      <c r="F144" s="144"/>
      <c r="G144" s="144"/>
      <c r="H144" s="148"/>
    </row>
    <row r="145" spans="1:8">
      <c r="A145" s="146"/>
      <c r="B145" s="143"/>
      <c r="C145" s="146"/>
      <c r="D145" s="143"/>
      <c r="E145" s="144"/>
      <c r="F145" s="144"/>
      <c r="G145" s="144"/>
      <c r="H145" s="148"/>
    </row>
    <row r="146" spans="1:8">
      <c r="A146" s="146"/>
      <c r="B146" s="143"/>
      <c r="C146" s="146"/>
      <c r="D146" s="143"/>
      <c r="E146" s="144"/>
      <c r="F146" s="144"/>
      <c r="G146" s="144"/>
      <c r="H146" s="148"/>
    </row>
    <row r="147" spans="1:8">
      <c r="A147" s="146"/>
      <c r="B147" s="143"/>
      <c r="C147" s="146"/>
      <c r="D147" s="143"/>
      <c r="E147" s="144"/>
      <c r="F147" s="144"/>
      <c r="G147" s="144"/>
      <c r="H147" s="148"/>
    </row>
    <row r="148" spans="1:8">
      <c r="A148" s="146"/>
      <c r="B148" s="143"/>
      <c r="C148" s="146"/>
      <c r="D148" s="143"/>
      <c r="E148" s="144"/>
      <c r="F148" s="144"/>
      <c r="G148" s="144"/>
      <c r="H148" s="148"/>
    </row>
    <row r="149" spans="1:8">
      <c r="A149" s="146"/>
      <c r="B149" s="143"/>
      <c r="C149" s="146"/>
      <c r="D149" s="143"/>
      <c r="E149" s="144"/>
      <c r="F149" s="144"/>
      <c r="G149" s="144"/>
      <c r="H149" s="148"/>
    </row>
    <row r="150" spans="1:8">
      <c r="A150" s="146"/>
      <c r="B150" s="143"/>
      <c r="C150" s="146"/>
      <c r="D150" s="143"/>
      <c r="E150" s="144"/>
      <c r="F150" s="144"/>
      <c r="G150" s="144"/>
      <c r="H150" s="148"/>
    </row>
    <row r="151" spans="1:8">
      <c r="A151" s="146"/>
      <c r="B151" s="143"/>
      <c r="C151" s="146"/>
      <c r="D151" s="143"/>
      <c r="E151" s="144"/>
      <c r="F151" s="144"/>
      <c r="G151" s="144"/>
      <c r="H151" s="148"/>
    </row>
    <row r="152" spans="1:8">
      <c r="A152" s="428"/>
      <c r="B152" s="428"/>
      <c r="C152" s="445"/>
      <c r="D152" s="450"/>
      <c r="E152" s="446"/>
      <c r="F152" s="446"/>
      <c r="G152" s="446"/>
      <c r="H152" s="428"/>
    </row>
    <row r="153" spans="1:8">
      <c r="A153" s="146"/>
      <c r="B153" s="143"/>
      <c r="C153" s="146"/>
      <c r="D153" s="143"/>
      <c r="E153" s="144"/>
      <c r="F153" s="144"/>
      <c r="G153" s="144"/>
      <c r="H153" s="148"/>
    </row>
    <row r="154" spans="1:8">
      <c r="A154" s="146"/>
      <c r="B154" s="143"/>
      <c r="C154" s="146"/>
      <c r="D154" s="143"/>
      <c r="E154" s="144"/>
      <c r="F154" s="144"/>
      <c r="G154" s="144"/>
      <c r="H154" s="148"/>
    </row>
    <row r="155" spans="1:8">
      <c r="A155" s="146"/>
      <c r="B155" s="143"/>
      <c r="C155" s="146"/>
      <c r="D155" s="143"/>
      <c r="E155" s="144"/>
      <c r="F155" s="144"/>
      <c r="G155" s="144"/>
      <c r="H155" s="148"/>
    </row>
    <row r="156" spans="1:8">
      <c r="A156" s="146"/>
      <c r="B156" s="143"/>
      <c r="C156" s="146"/>
      <c r="D156" s="143"/>
      <c r="E156" s="144"/>
      <c r="F156" s="144"/>
      <c r="G156" s="144"/>
      <c r="H156" s="148"/>
    </row>
    <row r="157" spans="1:8">
      <c r="A157" s="146"/>
      <c r="B157" s="143"/>
      <c r="C157" s="146"/>
      <c r="D157" s="143"/>
      <c r="E157" s="144"/>
      <c r="F157" s="144"/>
      <c r="G157" s="144"/>
      <c r="H157" s="148"/>
    </row>
    <row r="158" spans="1:8">
      <c r="A158" s="146"/>
      <c r="B158" s="143"/>
      <c r="C158" s="146"/>
      <c r="D158" s="143"/>
      <c r="E158" s="144"/>
      <c r="F158" s="144"/>
      <c r="G158" s="144"/>
      <c r="H158" s="148"/>
    </row>
    <row r="159" spans="1:8">
      <c r="A159" s="146"/>
      <c r="B159" s="143"/>
      <c r="C159" s="146"/>
      <c r="D159" s="143"/>
      <c r="E159" s="144"/>
      <c r="F159" s="144"/>
      <c r="G159" s="144"/>
      <c r="H159" s="148"/>
    </row>
    <row r="160" spans="1:8">
      <c r="A160" s="146"/>
      <c r="B160" s="143"/>
      <c r="C160" s="146"/>
      <c r="D160" s="143"/>
      <c r="E160" s="144"/>
      <c r="F160" s="144"/>
      <c r="G160" s="144"/>
      <c r="H160" s="148"/>
    </row>
    <row r="161" spans="1:8">
      <c r="A161" s="146"/>
      <c r="B161" s="143"/>
      <c r="C161" s="146"/>
      <c r="D161" s="143"/>
      <c r="E161" s="144"/>
      <c r="F161" s="144"/>
      <c r="G161" s="144"/>
      <c r="H161" s="148"/>
    </row>
    <row r="162" spans="1:8">
      <c r="A162" s="428"/>
      <c r="B162" s="428"/>
      <c r="C162" s="445"/>
      <c r="D162" s="450"/>
      <c r="E162" s="446"/>
      <c r="F162" s="446"/>
      <c r="G162" s="446"/>
      <c r="H162" s="428"/>
    </row>
    <row r="163" spans="1:8">
      <c r="A163" s="146"/>
      <c r="B163" s="143"/>
      <c r="C163" s="146"/>
      <c r="D163" s="143"/>
      <c r="E163" s="144"/>
      <c r="F163" s="144"/>
      <c r="G163" s="144"/>
      <c r="H163" s="148"/>
    </row>
    <row r="164" spans="1:8">
      <c r="A164" s="146"/>
      <c r="B164" s="143"/>
      <c r="C164" s="146"/>
      <c r="D164" s="143"/>
      <c r="E164" s="144"/>
      <c r="F164" s="144"/>
      <c r="G164" s="144"/>
      <c r="H164" s="148"/>
    </row>
    <row r="165" spans="1:8">
      <c r="A165" s="146"/>
      <c r="B165" s="143"/>
      <c r="C165" s="146"/>
      <c r="D165" s="143"/>
      <c r="E165" s="144"/>
      <c r="F165" s="144"/>
      <c r="G165" s="144"/>
      <c r="H165" s="148"/>
    </row>
    <row r="166" spans="1:8">
      <c r="A166" s="146"/>
      <c r="B166" s="143"/>
      <c r="C166" s="146"/>
      <c r="D166" s="143"/>
      <c r="E166" s="144"/>
      <c r="F166" s="144"/>
      <c r="G166" s="144"/>
      <c r="H166" s="148"/>
    </row>
    <row r="167" spans="1:8">
      <c r="A167" s="146"/>
      <c r="B167" s="143"/>
      <c r="C167" s="146"/>
      <c r="D167" s="143"/>
      <c r="E167" s="144"/>
      <c r="F167" s="144"/>
      <c r="G167" s="144"/>
      <c r="H167" s="148"/>
    </row>
    <row r="168" spans="1:8">
      <c r="A168" s="146"/>
      <c r="B168" s="143"/>
      <c r="C168" s="146"/>
      <c r="D168" s="143"/>
      <c r="E168" s="144"/>
      <c r="F168" s="144"/>
      <c r="G168" s="144"/>
      <c r="H168" s="148"/>
    </row>
    <row r="169" spans="1:8">
      <c r="A169" s="146"/>
      <c r="B169" s="143"/>
      <c r="C169" s="146"/>
      <c r="D169" s="143"/>
      <c r="E169" s="144"/>
      <c r="F169" s="144"/>
      <c r="G169" s="144"/>
      <c r="H169" s="148"/>
    </row>
    <row r="170" spans="1:8">
      <c r="A170" s="146"/>
      <c r="B170" s="143"/>
      <c r="C170" s="146"/>
      <c r="D170" s="143"/>
      <c r="E170" s="144"/>
      <c r="F170" s="144"/>
      <c r="G170" s="144"/>
      <c r="H170" s="148"/>
    </row>
    <row r="171" spans="1:8">
      <c r="A171" s="146"/>
      <c r="B171" s="143"/>
      <c r="C171" s="146"/>
      <c r="D171" s="143"/>
      <c r="E171" s="144"/>
      <c r="F171" s="144"/>
      <c r="G171" s="144"/>
      <c r="H171" s="148"/>
    </row>
    <row r="172" spans="1:8">
      <c r="A172" s="146"/>
      <c r="B172" s="143"/>
      <c r="C172" s="146"/>
      <c r="D172" s="143"/>
      <c r="E172" s="144"/>
      <c r="F172" s="144"/>
      <c r="G172" s="144"/>
      <c r="H172" s="148"/>
    </row>
    <row r="173" spans="1:8">
      <c r="A173" s="146"/>
      <c r="B173" s="143"/>
      <c r="C173" s="146"/>
      <c r="D173" s="143"/>
      <c r="E173" s="144"/>
      <c r="F173" s="144"/>
      <c r="G173" s="144"/>
      <c r="H173" s="148"/>
    </row>
    <row r="174" spans="1:8">
      <c r="A174" s="146"/>
      <c r="B174" s="143"/>
      <c r="C174" s="146"/>
      <c r="D174" s="143"/>
      <c r="E174" s="144"/>
      <c r="F174" s="144"/>
      <c r="G174" s="144"/>
      <c r="H174" s="148"/>
    </row>
    <row r="175" spans="1:8">
      <c r="A175" s="146"/>
      <c r="B175" s="143"/>
      <c r="C175" s="146"/>
      <c r="D175" s="143"/>
      <c r="E175" s="144"/>
      <c r="F175" s="144"/>
      <c r="G175" s="144"/>
      <c r="H175" s="148"/>
    </row>
    <row r="176" spans="1:8">
      <c r="A176" s="146"/>
      <c r="B176" s="143"/>
      <c r="C176" s="146"/>
      <c r="D176" s="143"/>
      <c r="E176" s="144"/>
      <c r="F176" s="144"/>
      <c r="G176" s="144"/>
      <c r="H176" s="148"/>
    </row>
    <row r="177" spans="1:8">
      <c r="A177" s="146"/>
      <c r="B177" s="143"/>
      <c r="C177" s="146"/>
      <c r="D177" s="143"/>
      <c r="E177" s="144"/>
      <c r="F177" s="144"/>
      <c r="G177" s="144"/>
      <c r="H177" s="148"/>
    </row>
    <row r="178" spans="1:8">
      <c r="A178" s="146"/>
      <c r="B178" s="143"/>
      <c r="C178" s="146"/>
      <c r="D178" s="143"/>
      <c r="E178" s="144"/>
      <c r="F178" s="144"/>
      <c r="G178" s="144"/>
      <c r="H178" s="148"/>
    </row>
    <row r="179" spans="1:8">
      <c r="A179" s="146"/>
      <c r="B179" s="149"/>
      <c r="C179" s="146"/>
      <c r="D179" s="143"/>
      <c r="E179" s="144"/>
      <c r="F179" s="144"/>
      <c r="G179" s="144"/>
      <c r="H179" s="148"/>
    </row>
    <row r="180" spans="1:8">
      <c r="A180" s="146"/>
      <c r="B180" s="143"/>
      <c r="C180" s="146"/>
      <c r="D180" s="143"/>
      <c r="E180" s="144"/>
      <c r="F180" s="144"/>
      <c r="G180" s="144"/>
      <c r="H180" s="154"/>
    </row>
    <row r="181" spans="1:8">
      <c r="A181" s="146"/>
      <c r="B181" s="146"/>
      <c r="C181" s="146"/>
      <c r="D181" s="143"/>
      <c r="E181" s="144"/>
      <c r="F181" s="144"/>
      <c r="G181" s="144"/>
      <c r="H181" s="154"/>
    </row>
    <row r="182" spans="1:8">
      <c r="A182" s="149"/>
      <c r="B182" s="146"/>
      <c r="C182" s="149"/>
      <c r="D182" s="155"/>
      <c r="E182" s="156"/>
      <c r="F182" s="156"/>
      <c r="G182" s="156"/>
      <c r="H182" s="149"/>
    </row>
    <row r="183" spans="1:8">
      <c r="B183" s="149"/>
    </row>
  </sheetData>
  <autoFilter ref="A4:H69"/>
  <mergeCells count="2">
    <mergeCell ref="A1:H1"/>
    <mergeCell ref="A2:H2"/>
  </mergeCells>
  <printOptions horizontalCentered="1"/>
  <pageMargins left="0.7" right="0.45" top="0.75" bottom="0.55000000000000004" header="0.3" footer="0.3"/>
  <pageSetup paperSize="9" scale="9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67</vt:i4>
      </vt:variant>
    </vt:vector>
  </HeadingPairs>
  <TitlesOfParts>
    <vt:vector size="102" baseType="lpstr">
      <vt:lpstr>SUMMARY</vt:lpstr>
      <vt:lpstr>SITE FACILITY</vt:lpstr>
      <vt:lpstr>VEHICLES</vt:lpstr>
      <vt:lpstr>GEN OH</vt:lpstr>
      <vt:lpstr>HO-MULTAN</vt:lpstr>
      <vt:lpstr>EQPT COST-SUMMARY</vt:lpstr>
      <vt:lpstr>E-COST-JUL-18</vt:lpstr>
      <vt:lpstr>E-COST-AUG-18</vt:lpstr>
      <vt:lpstr>E-COST-SEP-18</vt:lpstr>
      <vt:lpstr>E-COST-OCT-18</vt:lpstr>
      <vt:lpstr>E-COST-NOV-18</vt:lpstr>
      <vt:lpstr>E-COST-DEC-18</vt:lpstr>
      <vt:lpstr>E-COST-JAN-19</vt:lpstr>
      <vt:lpstr>MDS COST-SUMMARY</vt:lpstr>
      <vt:lpstr>MANPOWER JUL-2018</vt:lpstr>
      <vt:lpstr>MANPOWER AUG-2018</vt:lpstr>
      <vt:lpstr>MANPOWER SEP-2018</vt:lpstr>
      <vt:lpstr>MANPOWER OCT-2018</vt:lpstr>
      <vt:lpstr>MANPOWER NOV-2018</vt:lpstr>
      <vt:lpstr>MANPOWER DEC-2018</vt:lpstr>
      <vt:lpstr>MANPOWER JAN-2019</vt:lpstr>
      <vt:lpstr>PERFORMANCE GUARANTEE</vt:lpstr>
      <vt:lpstr>INSURANCE</vt:lpstr>
      <vt:lpstr>LEASE COST OF LAND</vt:lpstr>
      <vt:lpstr>EVALUATION-E-COST (DEP)</vt:lpstr>
      <vt:lpstr>FEB-13</vt:lpstr>
      <vt:lpstr>MAR-13</vt:lpstr>
      <vt:lpstr>APR-13</vt:lpstr>
      <vt:lpstr>MAY-13</vt:lpstr>
      <vt:lpstr>JUN-13</vt:lpstr>
      <vt:lpstr>MONTHLY LOADING (B)</vt:lpstr>
      <vt:lpstr>MANPOWER</vt:lpstr>
      <vt:lpstr>M-PAY_SUM (B)</vt:lpstr>
      <vt:lpstr>EQUIPMENT COST</vt:lpstr>
      <vt:lpstr>MANPOWER COST</vt:lpstr>
      <vt:lpstr>'APR-13'!Print_Area</vt:lpstr>
      <vt:lpstr>'E-COST-AUG-18'!Print_Area</vt:lpstr>
      <vt:lpstr>'E-COST-DEC-18'!Print_Area</vt:lpstr>
      <vt:lpstr>'E-COST-JAN-19'!Print_Area</vt:lpstr>
      <vt:lpstr>'E-COST-JUL-18'!Print_Area</vt:lpstr>
      <vt:lpstr>'E-COST-NOV-18'!Print_Area</vt:lpstr>
      <vt:lpstr>'E-COST-OCT-18'!Print_Area</vt:lpstr>
      <vt:lpstr>'E-COST-SEP-18'!Print_Area</vt:lpstr>
      <vt:lpstr>'EQPT COST-SUMMARY'!Print_Area</vt:lpstr>
      <vt:lpstr>'EQUIPMENT COST'!Print_Area</vt:lpstr>
      <vt:lpstr>'EVALUATION-E-COST (DEP)'!Print_Area</vt:lpstr>
      <vt:lpstr>'FEB-13'!Print_Area</vt:lpstr>
      <vt:lpstr>'GEN OH'!Print_Area</vt:lpstr>
      <vt:lpstr>'HO-MULTAN'!Print_Area</vt:lpstr>
      <vt:lpstr>INSURANCE!Print_Area</vt:lpstr>
      <vt:lpstr>'JUN-13'!Print_Area</vt:lpstr>
      <vt:lpstr>'LEASE COST OF LAND'!Print_Area</vt:lpstr>
      <vt:lpstr>MANPOWER!Print_Area</vt:lpstr>
      <vt:lpstr>'MANPOWER AUG-2018'!Print_Area</vt:lpstr>
      <vt:lpstr>'MANPOWER COST'!Print_Area</vt:lpstr>
      <vt:lpstr>'MANPOWER DEC-2018'!Print_Area</vt:lpstr>
      <vt:lpstr>'MANPOWER JAN-2019'!Print_Area</vt:lpstr>
      <vt:lpstr>'MANPOWER JUL-2018'!Print_Area</vt:lpstr>
      <vt:lpstr>'MANPOWER NOV-2018'!Print_Area</vt:lpstr>
      <vt:lpstr>'MANPOWER OCT-2018'!Print_Area</vt:lpstr>
      <vt:lpstr>'MANPOWER SEP-2018'!Print_Area</vt:lpstr>
      <vt:lpstr>'MAR-13'!Print_Area</vt:lpstr>
      <vt:lpstr>'MAY-13'!Print_Area</vt:lpstr>
      <vt:lpstr>'MDS COST-SUMMARY'!Print_Area</vt:lpstr>
      <vt:lpstr>'MONTHLY LOADING (B)'!Print_Area</vt:lpstr>
      <vt:lpstr>'M-PAY_SUM (B)'!Print_Area</vt:lpstr>
      <vt:lpstr>'PERFORMANCE GUARANTEE'!Print_Area</vt:lpstr>
      <vt:lpstr>'SITE FACILITY'!Print_Area</vt:lpstr>
      <vt:lpstr>SUMMARY!Print_Area</vt:lpstr>
      <vt:lpstr>VEHICLES!Print_Area</vt:lpstr>
      <vt:lpstr>'APR-13'!Print_Titles</vt:lpstr>
      <vt:lpstr>'E-COST-AUG-18'!Print_Titles</vt:lpstr>
      <vt:lpstr>'E-COST-DEC-18'!Print_Titles</vt:lpstr>
      <vt:lpstr>'E-COST-JAN-19'!Print_Titles</vt:lpstr>
      <vt:lpstr>'E-COST-JUL-18'!Print_Titles</vt:lpstr>
      <vt:lpstr>'E-COST-NOV-18'!Print_Titles</vt:lpstr>
      <vt:lpstr>'E-COST-OCT-18'!Print_Titles</vt:lpstr>
      <vt:lpstr>'E-COST-SEP-18'!Print_Titles</vt:lpstr>
      <vt:lpstr>'EQPT COST-SUMMARY'!Print_Titles</vt:lpstr>
      <vt:lpstr>'EQUIPMENT COST'!Print_Titles</vt:lpstr>
      <vt:lpstr>'EVALUATION-E-COST (DEP)'!Print_Titles</vt:lpstr>
      <vt:lpstr>'FEB-13'!Print_Titles</vt:lpstr>
      <vt:lpstr>INSURANCE!Print_Titles</vt:lpstr>
      <vt:lpstr>'JUN-13'!Print_Titles</vt:lpstr>
      <vt:lpstr>'LEASE COST OF LAND'!Print_Titles</vt:lpstr>
      <vt:lpstr>MANPOWER!Print_Titles</vt:lpstr>
      <vt:lpstr>'MANPOWER AUG-2018'!Print_Titles</vt:lpstr>
      <vt:lpstr>'MANPOWER COST'!Print_Titles</vt:lpstr>
      <vt:lpstr>'MANPOWER DEC-2018'!Print_Titles</vt:lpstr>
      <vt:lpstr>'MANPOWER JAN-2019'!Print_Titles</vt:lpstr>
      <vt:lpstr>'MANPOWER JUL-2018'!Print_Titles</vt:lpstr>
      <vt:lpstr>'MANPOWER NOV-2018'!Print_Titles</vt:lpstr>
      <vt:lpstr>'MANPOWER OCT-2018'!Print_Titles</vt:lpstr>
      <vt:lpstr>'MANPOWER SEP-2018'!Print_Titles</vt:lpstr>
      <vt:lpstr>'MAR-13'!Print_Titles</vt:lpstr>
      <vt:lpstr>'MAY-13'!Print_Titles</vt:lpstr>
      <vt:lpstr>'MDS COST-SUMMARY'!Print_Titles</vt:lpstr>
      <vt:lpstr>'MONTHLY LOADING (B)'!Print_Titles</vt:lpstr>
      <vt:lpstr>'M-PAY_SUM (B)'!Print_Titles</vt:lpstr>
      <vt:lpstr>'PERFORMANCE GUARANTEE'!Print_Titles</vt:lpstr>
      <vt:lpstr>'SITE FACILITY'!Print_Titles</vt:lpstr>
      <vt:lpstr>VEHICLES!Print_Titles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Ashar</dc:creator>
  <cp:lastModifiedBy>CEC</cp:lastModifiedBy>
  <cp:lastPrinted>2019-01-30T09:06:07Z</cp:lastPrinted>
  <dcterms:created xsi:type="dcterms:W3CDTF">2010-09-17T09:18:18Z</dcterms:created>
  <dcterms:modified xsi:type="dcterms:W3CDTF">2020-08-28T06:26:09Z</dcterms:modified>
</cp:coreProperties>
</file>