
<file path=[Content_Types].xml><?xml version="1.0" encoding="utf-8"?>
<Types xmlns="http://schemas.openxmlformats.org/package/2006/content-types">
  <Default Extension="xml" ContentType="application/xml"/>
  <Default Extension="tiff" ContentType="image/tif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203"/>
  <workbookPr date1904="1" showInkAnnotation="0" autoCompressPictures="0"/>
  <bookViews>
    <workbookView xWindow="2740" yWindow="0" windowWidth="21600" windowHeight="14020" tabRatio="525" activeTab="1"/>
  </bookViews>
  <sheets>
    <sheet name="Storyboard" sheetId="12" r:id="rId1"/>
    <sheet name="Prop" sheetId="10" r:id="rId2"/>
    <sheet name="Character" sheetId="9" r:id="rId3"/>
    <sheet name="Rig" sheetId="4" r:id="rId4"/>
    <sheet name="Animation" sheetId="3" r:id="rId5"/>
    <sheet name="Texture" sheetId="5" r:id="rId6"/>
    <sheet name="Shading &amp; Lighting" sheetId="6" r:id="rId7"/>
    <sheet name="Final Render" sheetId="7" r:id="rId8"/>
  </sheets>
  <definedNames>
    <definedName name="Bob">"Picture 2"</definedName>
    <definedName name="Good">"Picture 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8" i="3" l="1"/>
  <c r="E18" i="3"/>
  <c r="C18" i="3"/>
  <c r="H16" i="3"/>
  <c r="E16" i="3"/>
  <c r="C16" i="3"/>
  <c r="H15" i="3"/>
  <c r="E15" i="3"/>
  <c r="C15" i="3"/>
  <c r="H14" i="3"/>
  <c r="E14" i="3"/>
  <c r="C14" i="3"/>
  <c r="H13" i="3"/>
  <c r="E13" i="3"/>
  <c r="C13" i="3"/>
  <c r="H12" i="3"/>
  <c r="E12" i="3"/>
  <c r="C12" i="3"/>
  <c r="H11" i="3"/>
  <c r="E11" i="3"/>
  <c r="C11" i="3"/>
  <c r="H10" i="3"/>
  <c r="E10" i="3"/>
  <c r="C10" i="3"/>
  <c r="H9" i="3"/>
  <c r="E9" i="3"/>
  <c r="C9" i="3"/>
  <c r="B8" i="3"/>
  <c r="H6" i="3"/>
  <c r="E6" i="3"/>
  <c r="C5" i="3"/>
  <c r="C4" i="3"/>
  <c r="H21" i="9"/>
  <c r="E21" i="9"/>
  <c r="C21" i="9"/>
  <c r="H19" i="9"/>
  <c r="E19" i="9"/>
  <c r="C19" i="9"/>
  <c r="H18" i="9"/>
  <c r="E18" i="9"/>
  <c r="C18" i="9"/>
  <c r="H17" i="9"/>
  <c r="E17" i="9"/>
  <c r="C17" i="9"/>
  <c r="H16" i="9"/>
  <c r="E16" i="9"/>
  <c r="C16" i="9"/>
  <c r="H15" i="9"/>
  <c r="E15" i="9"/>
  <c r="C15" i="9"/>
  <c r="H14" i="9"/>
  <c r="E14" i="9"/>
  <c r="C14" i="9"/>
  <c r="H13" i="9"/>
  <c r="E13" i="9"/>
  <c r="C13" i="9"/>
  <c r="H12" i="9"/>
  <c r="E12" i="9"/>
  <c r="C12" i="9"/>
  <c r="H11" i="9"/>
  <c r="E11" i="9"/>
  <c r="C11" i="9"/>
  <c r="H10" i="9"/>
  <c r="E10" i="9"/>
  <c r="C10" i="9"/>
  <c r="H9" i="9"/>
  <c r="E9" i="9"/>
  <c r="C9" i="9"/>
  <c r="B8" i="9"/>
  <c r="H6" i="9"/>
  <c r="E6" i="9"/>
  <c r="C5" i="9"/>
  <c r="C4" i="9"/>
  <c r="H13" i="7"/>
  <c r="E13" i="7"/>
  <c r="C13" i="7"/>
  <c r="H11" i="7"/>
  <c r="E11" i="7"/>
  <c r="C11" i="7"/>
  <c r="H10" i="7"/>
  <c r="E10" i="7"/>
  <c r="C10" i="7"/>
  <c r="H9" i="7"/>
  <c r="E9" i="7"/>
  <c r="C9" i="7"/>
  <c r="B8" i="7"/>
  <c r="H6" i="7"/>
  <c r="E6" i="7"/>
  <c r="C5" i="7"/>
  <c r="C4" i="7"/>
  <c r="H21" i="10"/>
  <c r="E21" i="10"/>
  <c r="H19" i="10"/>
  <c r="E19" i="10"/>
  <c r="C19" i="10"/>
  <c r="H18" i="10"/>
  <c r="E18" i="10"/>
  <c r="C18" i="10"/>
  <c r="H17" i="10"/>
  <c r="E17" i="10"/>
  <c r="C17" i="10"/>
  <c r="H16" i="10"/>
  <c r="E16" i="10"/>
  <c r="C16" i="10"/>
  <c r="H15" i="10"/>
  <c r="E15" i="10"/>
  <c r="C15" i="10"/>
  <c r="H14" i="10"/>
  <c r="E14" i="10"/>
  <c r="C14" i="10"/>
  <c r="H13" i="10"/>
  <c r="E13" i="10"/>
  <c r="C13" i="10"/>
  <c r="H12" i="10"/>
  <c r="E12" i="10"/>
  <c r="C12" i="10"/>
  <c r="H11" i="10"/>
  <c r="E11" i="10"/>
  <c r="C11" i="10"/>
  <c r="H10" i="10"/>
  <c r="E10" i="10"/>
  <c r="C10" i="10"/>
  <c r="H9" i="10"/>
  <c r="E9" i="10"/>
  <c r="C9" i="10"/>
  <c r="B8" i="10"/>
  <c r="H6" i="10"/>
  <c r="E6" i="10"/>
  <c r="C5" i="10"/>
  <c r="C4" i="10"/>
  <c r="H21" i="4"/>
  <c r="E21" i="4"/>
  <c r="C21" i="4"/>
  <c r="H19" i="4"/>
  <c r="E19" i="4"/>
  <c r="C19" i="4"/>
  <c r="H18" i="4"/>
  <c r="E18" i="4"/>
  <c r="C18" i="4"/>
  <c r="H17" i="4"/>
  <c r="E17" i="4"/>
  <c r="C17" i="4"/>
  <c r="H16" i="4"/>
  <c r="E16" i="4"/>
  <c r="C16" i="4"/>
  <c r="H15" i="4"/>
  <c r="E15" i="4"/>
  <c r="C15" i="4"/>
  <c r="H14" i="4"/>
  <c r="E14" i="4"/>
  <c r="C14" i="4"/>
  <c r="H13" i="4"/>
  <c r="E13" i="4"/>
  <c r="C13" i="4"/>
  <c r="H12" i="4"/>
  <c r="E12" i="4"/>
  <c r="C12" i="4"/>
  <c r="H11" i="4"/>
  <c r="E11" i="4"/>
  <c r="C11" i="4"/>
  <c r="H10" i="4"/>
  <c r="E10" i="4"/>
  <c r="C10" i="4"/>
  <c r="H9" i="4"/>
  <c r="E9" i="4"/>
  <c r="C9" i="4"/>
  <c r="B8" i="4"/>
  <c r="H6" i="4"/>
  <c r="E6" i="4"/>
  <c r="C5" i="4"/>
  <c r="C4" i="4"/>
  <c r="H20" i="6"/>
  <c r="E20" i="6"/>
  <c r="C20" i="6"/>
  <c r="H18" i="6"/>
  <c r="E18" i="6"/>
  <c r="C18" i="6"/>
  <c r="H17" i="6"/>
  <c r="E17" i="6"/>
  <c r="C17" i="6"/>
  <c r="H16" i="6"/>
  <c r="E16" i="6"/>
  <c r="C16" i="6"/>
  <c r="H15" i="6"/>
  <c r="E15" i="6"/>
  <c r="C15" i="6"/>
  <c r="H14" i="6"/>
  <c r="E14" i="6"/>
  <c r="C14" i="6"/>
  <c r="H13" i="6"/>
  <c r="E13" i="6"/>
  <c r="C13" i="6"/>
  <c r="H12" i="6"/>
  <c r="E12" i="6"/>
  <c r="C12" i="6"/>
  <c r="H11" i="6"/>
  <c r="E11" i="6"/>
  <c r="C11" i="6"/>
  <c r="H10" i="6"/>
  <c r="E10" i="6"/>
  <c r="C10" i="6"/>
  <c r="H9" i="6"/>
  <c r="E9" i="6"/>
  <c r="C9" i="6"/>
  <c r="B8" i="6"/>
  <c r="H6" i="6"/>
  <c r="E6" i="6"/>
  <c r="C5" i="6"/>
  <c r="C4" i="6"/>
  <c r="H19" i="12"/>
  <c r="E19" i="12"/>
  <c r="C19" i="12"/>
  <c r="H17" i="12"/>
  <c r="E17" i="12"/>
  <c r="C17" i="12"/>
  <c r="H16" i="12"/>
  <c r="E16" i="12"/>
  <c r="C16" i="12"/>
  <c r="H15" i="12"/>
  <c r="E15" i="12"/>
  <c r="C15" i="12"/>
  <c r="H14" i="12"/>
  <c r="E14" i="12"/>
  <c r="C14" i="12"/>
  <c r="H13" i="12"/>
  <c r="E13" i="12"/>
  <c r="C13" i="12"/>
  <c r="H12" i="12"/>
  <c r="E12" i="12"/>
  <c r="C12" i="12"/>
  <c r="H11" i="12"/>
  <c r="E11" i="12"/>
  <c r="C11" i="12"/>
  <c r="H10" i="12"/>
  <c r="E10" i="12"/>
  <c r="C10" i="12"/>
  <c r="H9" i="12"/>
  <c r="E9" i="12"/>
  <c r="C9" i="12"/>
  <c r="B8" i="12"/>
  <c r="H6" i="12"/>
  <c r="E6" i="12"/>
  <c r="C5" i="12"/>
  <c r="C4" i="12"/>
  <c r="H21" i="5"/>
  <c r="E21" i="5"/>
  <c r="C21" i="5"/>
  <c r="H19" i="5"/>
  <c r="E19" i="5"/>
  <c r="C19" i="5"/>
  <c r="H18" i="5"/>
  <c r="E18" i="5"/>
  <c r="C18" i="5"/>
  <c r="H17" i="5"/>
  <c r="E17" i="5"/>
  <c r="C17" i="5"/>
  <c r="H16" i="5"/>
  <c r="E16" i="5"/>
  <c r="C16" i="5"/>
  <c r="H15" i="5"/>
  <c r="E15" i="5"/>
  <c r="C15" i="5"/>
  <c r="H14" i="5"/>
  <c r="E14" i="5"/>
  <c r="C14" i="5"/>
  <c r="H13" i="5"/>
  <c r="E13" i="5"/>
  <c r="C13" i="5"/>
  <c r="H12" i="5"/>
  <c r="E12" i="5"/>
  <c r="C12" i="5"/>
  <c r="H11" i="5"/>
  <c r="E11" i="5"/>
  <c r="C11" i="5"/>
  <c r="H10" i="5"/>
  <c r="E10" i="5"/>
  <c r="C10" i="5"/>
  <c r="H9" i="5"/>
  <c r="E9" i="5"/>
  <c r="C9" i="5"/>
  <c r="B8" i="5"/>
  <c r="H6" i="5"/>
  <c r="E6" i="5"/>
  <c r="C5" i="5"/>
  <c r="C4" i="5"/>
</calcChain>
</file>

<file path=xl/sharedStrings.xml><?xml version="1.0" encoding="utf-8"?>
<sst xmlns="http://schemas.openxmlformats.org/spreadsheetml/2006/main" count="217" uniqueCount="136">
  <si>
    <t>Presentation</t>
    <phoneticPr fontId="2" type="noConversion"/>
  </si>
  <si>
    <t>Illegal Geometry</t>
    <phoneticPr fontId="2" type="noConversion"/>
  </si>
  <si>
    <t xml:space="preserve">Student Name </t>
    <phoneticPr fontId="2" type="noConversion"/>
  </si>
  <si>
    <t>Instructor Evaluation</t>
    <phoneticPr fontId="2" type="noConversion"/>
  </si>
  <si>
    <t>Total</t>
  </si>
  <si>
    <t>Comments</t>
    <phoneticPr fontId="2" type="noConversion"/>
  </si>
  <si>
    <r>
      <t xml:space="preserve">Instructor Evaluation                                                                       </t>
    </r>
    <r>
      <rPr>
        <sz val="20"/>
        <color indexed="9"/>
        <rFont val="Arial"/>
      </rPr>
      <t>To be evaluated by the Instructor not the student.</t>
    </r>
    <phoneticPr fontId="2" type="noConversion"/>
  </si>
  <si>
    <t>Functionality of Rig</t>
    <phoneticPr fontId="2" type="noConversion"/>
  </si>
  <si>
    <t>Prop</t>
    <phoneticPr fontId="2" type="noConversion"/>
  </si>
  <si>
    <t>X</t>
    <phoneticPr fontId="2" type="noConversion"/>
  </si>
  <si>
    <t>%</t>
    <phoneticPr fontId="2" type="noConversion"/>
  </si>
  <si>
    <t>History Deleted</t>
    <phoneticPr fontId="2" type="noConversion"/>
  </si>
  <si>
    <t>Transformations Frozen</t>
    <phoneticPr fontId="2" type="noConversion"/>
  </si>
  <si>
    <t>Key Poses</t>
    <phoneticPr fontId="2" type="noConversion"/>
  </si>
  <si>
    <t>Spacing of Poses</t>
    <phoneticPr fontId="2" type="noConversion"/>
  </si>
  <si>
    <t>Motion</t>
    <phoneticPr fontId="2" type="noConversion"/>
  </si>
  <si>
    <t>x</t>
    <phoneticPr fontId="2" type="noConversion"/>
  </si>
  <si>
    <t>x</t>
    <phoneticPr fontId="2" type="noConversion"/>
  </si>
  <si>
    <t>x</t>
    <phoneticPr fontId="2" type="noConversion"/>
  </si>
  <si>
    <t>x</t>
    <phoneticPr fontId="2" type="noConversion"/>
  </si>
  <si>
    <t>x</t>
    <phoneticPr fontId="2" type="noConversion"/>
  </si>
  <si>
    <t xml:space="preserve">Unacceptable </t>
    <phoneticPr fontId="2" type="noConversion"/>
  </si>
  <si>
    <t>Well Shaped</t>
    <phoneticPr fontId="2" type="noConversion"/>
  </si>
  <si>
    <t>Instructor Evaluation</t>
    <phoneticPr fontId="2" type="noConversion"/>
  </si>
  <si>
    <t>Check Off</t>
    <phoneticPr fontId="2" type="noConversion"/>
  </si>
  <si>
    <t>X</t>
    <phoneticPr fontId="2" type="noConversion"/>
  </si>
  <si>
    <t>%</t>
    <phoneticPr fontId="2" type="noConversion"/>
  </si>
  <si>
    <t>X</t>
    <phoneticPr fontId="2" type="noConversion"/>
  </si>
  <si>
    <t>Texture Placement</t>
    <phoneticPr fontId="2" type="noConversion"/>
  </si>
  <si>
    <t>Polycount</t>
    <phoneticPr fontId="2" type="noConversion"/>
  </si>
  <si>
    <t>Geometry Deform</t>
    <phoneticPr fontId="2" type="noConversion"/>
  </si>
  <si>
    <t xml:space="preserve">Advance technique 
</t>
    <phoneticPr fontId="2" type="noConversion"/>
  </si>
  <si>
    <t>Lights Colored</t>
    <phoneticPr fontId="2" type="noConversion"/>
  </si>
  <si>
    <t>Shadows</t>
    <phoneticPr fontId="2" type="noConversion"/>
  </si>
  <si>
    <t>Render Settings</t>
    <phoneticPr fontId="2" type="noConversion"/>
  </si>
  <si>
    <t>Naming Conventions</t>
    <phoneticPr fontId="2" type="noConversion"/>
  </si>
  <si>
    <t>Geometry Usage/    Wire Mesh</t>
    <phoneticPr fontId="2" type="noConversion"/>
  </si>
  <si>
    <t>Seamless</t>
    <phoneticPr fontId="2" type="noConversion"/>
  </si>
  <si>
    <t>Texture</t>
    <phoneticPr fontId="2" type="noConversion"/>
  </si>
  <si>
    <t>UV layout</t>
    <phoneticPr fontId="2" type="noConversion"/>
  </si>
  <si>
    <t>UV Seams</t>
    <phoneticPr fontId="2" type="noConversion"/>
  </si>
  <si>
    <t>Use of Zero to One space</t>
    <phoneticPr fontId="2" type="noConversion"/>
  </si>
  <si>
    <t>Perspective</t>
    <phoneticPr fontId="2" type="noConversion"/>
  </si>
  <si>
    <t>Durations</t>
    <phoneticPr fontId="2" type="noConversion"/>
  </si>
  <si>
    <t>Shot Numbers</t>
    <phoneticPr fontId="2" type="noConversion"/>
  </si>
  <si>
    <t>Written Description</t>
    <phoneticPr fontId="2" type="noConversion"/>
  </si>
  <si>
    <t>Good Composition</t>
    <phoneticPr fontId="2" type="noConversion"/>
  </si>
  <si>
    <t>Joints Redrawn</t>
    <phoneticPr fontId="2" type="noConversion"/>
  </si>
  <si>
    <t>Artistic Value (an asthetic evaluation with a range of 1-10)</t>
    <phoneticPr fontId="2" type="noConversion"/>
  </si>
  <si>
    <t>Instructor Evaluation</t>
    <phoneticPr fontId="2" type="noConversion"/>
  </si>
  <si>
    <t>Comments</t>
    <phoneticPr fontId="2" type="noConversion"/>
  </si>
  <si>
    <t>Check Off</t>
    <phoneticPr fontId="2" type="noConversion"/>
  </si>
  <si>
    <t>X</t>
    <phoneticPr fontId="2" type="noConversion"/>
  </si>
  <si>
    <t>Instructor Evaluation</t>
    <phoneticPr fontId="2" type="noConversion"/>
  </si>
  <si>
    <t>X</t>
    <phoneticPr fontId="2" type="noConversion"/>
  </si>
  <si>
    <t>%</t>
    <phoneticPr fontId="2" type="noConversion"/>
  </si>
  <si>
    <t>X</t>
    <phoneticPr fontId="2" type="noConversion"/>
  </si>
  <si>
    <t>%</t>
    <phoneticPr fontId="2" type="noConversion"/>
  </si>
  <si>
    <t>History Deleted</t>
    <phoneticPr fontId="2" type="noConversion"/>
  </si>
  <si>
    <t>Transformations Frozen</t>
    <phoneticPr fontId="2" type="noConversion"/>
  </si>
  <si>
    <t>Geometry Named</t>
    <phoneticPr fontId="2" type="noConversion"/>
  </si>
  <si>
    <t>Geometry placed Properly</t>
    <phoneticPr fontId="2" type="noConversion"/>
  </si>
  <si>
    <t>Pivot Point Placed Properly</t>
    <phoneticPr fontId="2" type="noConversion"/>
  </si>
  <si>
    <t>Quality of Illustration</t>
    <phoneticPr fontId="2" type="noConversion"/>
  </si>
  <si>
    <t>Too Blocky</t>
    <phoneticPr fontId="2" type="noConversion"/>
  </si>
  <si>
    <r>
      <t xml:space="preserve">Instructor Evaluation                                                                     </t>
    </r>
    <r>
      <rPr>
        <sz val="20"/>
        <color indexed="9"/>
        <rFont val="Arial"/>
      </rPr>
      <t>The Following will be evaluated by the Instructor, not the student.</t>
    </r>
    <phoneticPr fontId="2" type="noConversion"/>
  </si>
  <si>
    <t>Joints Oriented Properly</t>
    <phoneticPr fontId="2" type="noConversion"/>
  </si>
  <si>
    <t>Control Curves Named</t>
    <phoneticPr fontId="2" type="noConversion"/>
  </si>
  <si>
    <t>Control Curves Frozen</t>
    <phoneticPr fontId="2" type="noConversion"/>
  </si>
  <si>
    <t>History Deleted On Curves</t>
    <phoneticPr fontId="2" type="noConversion"/>
  </si>
  <si>
    <t>Geometry Attached to Rig</t>
    <phoneticPr fontId="2" type="noConversion"/>
  </si>
  <si>
    <t>Rig</t>
    <phoneticPr fontId="2" type="noConversion"/>
  </si>
  <si>
    <t>%</t>
    <phoneticPr fontId="2" type="noConversion"/>
  </si>
  <si>
    <t>X</t>
    <phoneticPr fontId="2" type="noConversion"/>
  </si>
  <si>
    <t>Instructor Evaluation</t>
    <phoneticPr fontId="2" type="noConversion"/>
  </si>
  <si>
    <t>X</t>
    <phoneticPr fontId="2" type="noConversion"/>
  </si>
  <si>
    <t>Check Off</t>
    <phoneticPr fontId="2" type="noConversion"/>
  </si>
  <si>
    <t>x</t>
    <phoneticPr fontId="2" type="noConversion"/>
  </si>
  <si>
    <t>Shading and lighting</t>
    <phoneticPr fontId="2" type="noConversion"/>
  </si>
  <si>
    <t>Final Render</t>
    <phoneticPr fontId="2" type="noConversion"/>
  </si>
  <si>
    <t>95 - 100  A+
90 - 94    A
85 - 89    B+
80 - 84    B
76 - 79    C+
73 - 75    C
70 - 72    D
 &lt;70        F</t>
  </si>
  <si>
    <t>IBL</t>
    <phoneticPr fontId="2" type="noConversion"/>
  </si>
  <si>
    <t>History on Geometry</t>
    <phoneticPr fontId="2" type="noConversion"/>
  </si>
  <si>
    <t xml:space="preserve">Student Name </t>
    <phoneticPr fontId="2" type="noConversion"/>
  </si>
  <si>
    <t>Pivot Placement</t>
    <phoneticPr fontId="2" type="noConversion"/>
  </si>
  <si>
    <t>Photoshop Document</t>
    <phoneticPr fontId="2" type="noConversion"/>
  </si>
  <si>
    <t>Artistic Value (an asthetic evaluation with a range of 1-25)</t>
    <phoneticPr fontId="2" type="noConversion"/>
  </si>
  <si>
    <t xml:space="preserve">Student Name </t>
    <phoneticPr fontId="2" type="noConversion"/>
  </si>
  <si>
    <t>Check Off</t>
    <phoneticPr fontId="2" type="noConversion"/>
  </si>
  <si>
    <t>Check Off</t>
    <phoneticPr fontId="2" type="noConversion"/>
  </si>
  <si>
    <t>X</t>
    <phoneticPr fontId="2" type="noConversion"/>
  </si>
  <si>
    <t>%</t>
    <phoneticPr fontId="2" type="noConversion"/>
  </si>
  <si>
    <t>Animation</t>
    <phoneticPr fontId="2" type="noConversion"/>
  </si>
  <si>
    <t xml:space="preserve">
</t>
    <phoneticPr fontId="2" type="noConversion"/>
  </si>
  <si>
    <t>Quality of Turn In</t>
    <phoneticPr fontId="2" type="noConversion"/>
  </si>
  <si>
    <t>Frame Rate and Duration</t>
    <phoneticPr fontId="2" type="noConversion"/>
  </si>
  <si>
    <t xml:space="preserve"> Comments</t>
    <phoneticPr fontId="2" type="noConversion"/>
  </si>
  <si>
    <r>
      <t xml:space="preserve">Instructor Evaluation                                                                     </t>
    </r>
    <r>
      <rPr>
        <sz val="20"/>
        <color indexed="9"/>
        <rFont val="Arial"/>
      </rPr>
      <t>The Following will be evaluated by the Instructor, not the student.</t>
    </r>
    <phoneticPr fontId="2" type="noConversion"/>
  </si>
  <si>
    <t>Storyboard Comparision</t>
    <phoneticPr fontId="2" type="noConversion"/>
  </si>
  <si>
    <t>Scene Timing</t>
    <phoneticPr fontId="2" type="noConversion"/>
  </si>
  <si>
    <t xml:space="preserve"> 6 seconds of animation</t>
    <phoneticPr fontId="2" type="noConversion"/>
  </si>
  <si>
    <t>Storyboard</t>
    <phoneticPr fontId="2" type="noConversion"/>
  </si>
  <si>
    <t>Photoshop Layer Organization</t>
    <phoneticPr fontId="2" type="noConversion"/>
  </si>
  <si>
    <t>UV Snapshot</t>
    <phoneticPr fontId="2" type="noConversion"/>
  </si>
  <si>
    <t>Texture Render</t>
    <phoneticPr fontId="2" type="noConversion"/>
  </si>
  <si>
    <t>Light and Shadow Use</t>
    <phoneticPr fontId="2" type="noConversion"/>
  </si>
  <si>
    <t>Geometry Named</t>
    <phoneticPr fontId="2" type="noConversion"/>
  </si>
  <si>
    <t>x</t>
    <phoneticPr fontId="2" type="noConversion"/>
  </si>
  <si>
    <t>Geometry placed Properly</t>
    <phoneticPr fontId="2" type="noConversion"/>
  </si>
  <si>
    <t>Pivot Point Placed Properly</t>
    <phoneticPr fontId="2" type="noConversion"/>
  </si>
  <si>
    <t>Presentation</t>
    <phoneticPr fontId="2" type="noConversion"/>
  </si>
  <si>
    <t>Illegal Geometry</t>
    <phoneticPr fontId="2" type="noConversion"/>
  </si>
  <si>
    <t>Name Geometry</t>
    <phoneticPr fontId="2" type="noConversion"/>
  </si>
  <si>
    <t>Transforms Frozen on Geometry</t>
    <phoneticPr fontId="2" type="noConversion"/>
  </si>
  <si>
    <t>Name Joints</t>
    <phoneticPr fontId="2" type="noConversion"/>
  </si>
  <si>
    <t>Polycount</t>
    <phoneticPr fontId="2" type="noConversion"/>
  </si>
  <si>
    <t>Character</t>
    <phoneticPr fontId="2" type="noConversion"/>
  </si>
  <si>
    <t>Wire Mesh</t>
    <phoneticPr fontId="2" type="noConversion"/>
  </si>
  <si>
    <t>Shading to Indicate Volume</t>
    <phoneticPr fontId="2" type="noConversion"/>
  </si>
  <si>
    <t>Shading to Indicate Lighting Conditions</t>
    <phoneticPr fontId="2" type="noConversion"/>
  </si>
  <si>
    <t>Ramp Utilized with IBL</t>
    <phoneticPr fontId="2" type="noConversion"/>
  </si>
  <si>
    <t>Artistic Value (an asthetic evaluation with a range of 1-10)</t>
    <phoneticPr fontId="2" type="noConversion"/>
  </si>
  <si>
    <t>Materials</t>
    <phoneticPr fontId="2" type="noConversion"/>
  </si>
  <si>
    <t>Materials Named</t>
    <phoneticPr fontId="2" type="noConversion"/>
  </si>
  <si>
    <t>Materials Colored</t>
    <phoneticPr fontId="2" type="noConversion"/>
  </si>
  <si>
    <t>Lights</t>
    <phoneticPr fontId="2" type="noConversion"/>
  </si>
  <si>
    <t xml:space="preserve">Student Name </t>
    <phoneticPr fontId="2" type="noConversion"/>
  </si>
  <si>
    <t>3 illustrated frames</t>
    <phoneticPr fontId="2" type="noConversion"/>
  </si>
  <si>
    <t>%</t>
    <phoneticPr fontId="2" type="noConversion"/>
  </si>
  <si>
    <t>x</t>
    <phoneticPr fontId="2" type="noConversion"/>
  </si>
  <si>
    <t>x</t>
    <phoneticPr fontId="2" type="noConversion"/>
  </si>
  <si>
    <r>
      <t xml:space="preserve">Instructor Evaluation                                                                     </t>
    </r>
    <r>
      <rPr>
        <sz val="20"/>
        <color indexed="9"/>
        <rFont val="Arial"/>
      </rPr>
      <t>The Following will be evaluated by the Instructor, not the student.</t>
    </r>
    <phoneticPr fontId="2" type="noConversion"/>
  </si>
  <si>
    <t>12 Principals</t>
  </si>
  <si>
    <t>Variation in Timing</t>
    <phoneticPr fontId="2" type="noConversion"/>
  </si>
  <si>
    <t>Resolution 720 x 405</t>
    <phoneticPr fontId="2" type="noConversion"/>
  </si>
  <si>
    <t>This is an evaluation of how closely the final model resembles the reference, as well as the overall shape and proportions of the object.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</si>
</sst>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Verdana"/>
    </font>
    <font>
      <b/>
      <sz val="18"/>
      <name val="Verdana"/>
      <family val="2"/>
    </font>
    <font>
      <sz val="8"/>
      <name val="Verdana"/>
    </font>
    <font>
      <sz val="10"/>
      <name val="Arial"/>
    </font>
    <font>
      <b/>
      <sz val="16"/>
      <name val="Arial"/>
    </font>
    <font>
      <b/>
      <sz val="25"/>
      <color indexed="9"/>
      <name val="Verdana"/>
    </font>
    <font>
      <b/>
      <sz val="16"/>
      <name val="Verdana"/>
    </font>
    <font>
      <b/>
      <sz val="25"/>
      <name val="Verdana"/>
    </font>
    <font>
      <b/>
      <sz val="40"/>
      <name val="Verdana"/>
    </font>
    <font>
      <b/>
      <sz val="26"/>
      <name val="Arial"/>
    </font>
    <font>
      <b/>
      <sz val="20"/>
      <name val="Arial"/>
    </font>
    <font>
      <b/>
      <sz val="12"/>
      <name val="Arial"/>
    </font>
    <font>
      <sz val="22"/>
      <name val="Arial"/>
    </font>
    <font>
      <sz val="10"/>
      <color indexed="9"/>
      <name val="Arial"/>
    </font>
    <font>
      <b/>
      <sz val="16"/>
      <color indexed="9"/>
      <name val="Arial"/>
    </font>
    <font>
      <b/>
      <sz val="12"/>
      <color indexed="9"/>
      <name val="Arial"/>
    </font>
    <font>
      <sz val="14"/>
      <color indexed="9"/>
      <name val="Arial"/>
    </font>
    <font>
      <b/>
      <sz val="16"/>
      <color indexed="9"/>
      <name val="Verdana"/>
    </font>
    <font>
      <sz val="14"/>
      <color indexed="53"/>
      <name val="Arial"/>
    </font>
    <font>
      <b/>
      <sz val="16"/>
      <color indexed="53"/>
      <name val="Arial"/>
    </font>
    <font>
      <b/>
      <sz val="16"/>
      <color indexed="52"/>
      <name val="Arial"/>
    </font>
    <font>
      <b/>
      <sz val="16"/>
      <color indexed="51"/>
      <name val="Arial"/>
    </font>
    <font>
      <b/>
      <sz val="16"/>
      <color indexed="43"/>
      <name val="Arial"/>
    </font>
    <font>
      <sz val="14"/>
      <color indexed="10"/>
      <name val="Arial"/>
    </font>
    <font>
      <b/>
      <sz val="16"/>
      <color indexed="13"/>
      <name val="Arial"/>
    </font>
    <font>
      <b/>
      <sz val="28"/>
      <name val="Arial"/>
    </font>
    <font>
      <b/>
      <sz val="20"/>
      <name val="Verdana"/>
    </font>
    <font>
      <b/>
      <sz val="18"/>
      <color indexed="53"/>
      <name val="Arial"/>
    </font>
    <font>
      <b/>
      <sz val="18"/>
      <color indexed="52"/>
      <name val="Arial"/>
    </font>
    <font>
      <b/>
      <sz val="18"/>
      <color indexed="13"/>
      <name val="Arial"/>
    </font>
    <font>
      <b/>
      <sz val="18"/>
      <color indexed="43"/>
      <name val="Arial"/>
    </font>
    <font>
      <sz val="50"/>
      <color indexed="9"/>
      <name val="Arial"/>
    </font>
    <font>
      <sz val="20"/>
      <color indexed="9"/>
      <name val="Arial"/>
    </font>
    <font>
      <sz val="50"/>
      <name val="Verdana"/>
    </font>
    <font>
      <b/>
      <sz val="18"/>
      <color indexed="51"/>
      <name val="Arial"/>
    </font>
    <font>
      <b/>
      <sz val="22"/>
      <name val="Arial"/>
    </font>
    <font>
      <sz val="14"/>
      <color indexed="43"/>
      <name val="Arial"/>
    </font>
  </fonts>
  <fills count="10">
    <fill>
      <patternFill patternType="none"/>
    </fill>
    <fill>
      <patternFill patternType="gray125"/>
    </fill>
    <fill>
      <patternFill patternType="solid">
        <fgColor indexed="48"/>
        <bgColor indexed="64"/>
      </patternFill>
    </fill>
    <fill>
      <patternFill patternType="solid">
        <fgColor indexed="8"/>
        <bgColor indexed="64"/>
      </patternFill>
    </fill>
    <fill>
      <patternFill patternType="solid">
        <fgColor indexed="50"/>
        <bgColor indexed="64"/>
      </patternFill>
    </fill>
    <fill>
      <patternFill patternType="solid">
        <fgColor indexed="53"/>
        <bgColor indexed="64"/>
      </patternFill>
    </fill>
    <fill>
      <patternFill patternType="solid">
        <fgColor indexed="63"/>
        <bgColor indexed="64"/>
      </patternFill>
    </fill>
    <fill>
      <patternFill patternType="gray125">
        <fgColor indexed="8"/>
        <bgColor indexed="63"/>
      </patternFill>
    </fill>
    <fill>
      <patternFill patternType="gray125">
        <fgColor indexed="16"/>
        <bgColor indexed="63"/>
      </patternFill>
    </fill>
    <fill>
      <patternFill patternType="gray125">
        <fgColor indexed="16"/>
      </patternFill>
    </fill>
  </fills>
  <borders count="21">
    <border>
      <left/>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auto="1"/>
      </top>
      <bottom style="thin">
        <color auto="1"/>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22"/>
      </left>
      <right/>
      <top/>
      <bottom style="thin">
        <color indexed="22"/>
      </bottom>
      <diagonal/>
    </border>
  </borders>
  <cellStyleXfs count="1">
    <xf numFmtId="0" fontId="0" fillId="0" borderId="0"/>
  </cellStyleXfs>
  <cellXfs count="109">
    <xf numFmtId="0" fontId="0" fillId="0" borderId="0" xfId="0"/>
    <xf numFmtId="0" fontId="3" fillId="0" borderId="0" xfId="0" applyFont="1"/>
    <xf numFmtId="0" fontId="4" fillId="0" borderId="0" xfId="0" applyFont="1"/>
    <xf numFmtId="0" fontId="3" fillId="0" borderId="0" xfId="0" applyFont="1" applyProtection="1">
      <protection locked="0"/>
    </xf>
    <xf numFmtId="0" fontId="9" fillId="5" borderId="5" xfId="0" applyFont="1" applyFill="1" applyBorder="1" applyAlignment="1">
      <alignment horizontal="center" wrapText="1"/>
    </xf>
    <xf numFmtId="0" fontId="13" fillId="0" borderId="0" xfId="0" applyFont="1" applyFill="1"/>
    <xf numFmtId="0" fontId="16" fillId="6" borderId="2"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18" fillId="6" borderId="2" xfId="0" applyFont="1" applyFill="1" applyBorder="1" applyAlignment="1">
      <alignment horizontal="center" vertical="center" wrapText="1"/>
    </xf>
    <xf numFmtId="9" fontId="3" fillId="0" borderId="0" xfId="0" applyNumberFormat="1" applyFont="1"/>
    <xf numFmtId="0" fontId="11" fillId="5" borderId="6" xfId="0" applyFont="1" applyFill="1" applyBorder="1" applyAlignment="1">
      <alignment horizontal="center"/>
    </xf>
    <xf numFmtId="0" fontId="9" fillId="4" borderId="5" xfId="0" applyFont="1" applyFill="1" applyBorder="1" applyAlignment="1">
      <alignment horizontal="center" wrapText="1"/>
    </xf>
    <xf numFmtId="0" fontId="10" fillId="4" borderId="5" xfId="0" applyFont="1" applyFill="1" applyBorder="1" applyAlignment="1">
      <alignment horizontal="center"/>
    </xf>
    <xf numFmtId="0" fontId="10" fillId="4" borderId="6" xfId="0" applyFont="1" applyFill="1" applyBorder="1" applyAlignment="1">
      <alignment horizontal="center"/>
    </xf>
    <xf numFmtId="0" fontId="11" fillId="4" borderId="5" xfId="0" applyFont="1" applyFill="1" applyBorder="1" applyAlignment="1">
      <alignment horizontal="center"/>
    </xf>
    <xf numFmtId="0" fontId="12" fillId="4" borderId="5" xfId="0" applyFont="1" applyFill="1" applyBorder="1" applyAlignment="1">
      <alignment horizontal="center"/>
    </xf>
    <xf numFmtId="9" fontId="7" fillId="4" borderId="7" xfId="0" applyNumberFormat="1" applyFont="1" applyFill="1" applyBorder="1" applyAlignment="1">
      <alignment horizontal="center" vertical="center"/>
    </xf>
    <xf numFmtId="9" fontId="6" fillId="4" borderId="8" xfId="0" applyNumberFormat="1" applyFont="1" applyFill="1" applyBorder="1" applyAlignment="1">
      <alignment horizontal="center" vertical="center"/>
    </xf>
    <xf numFmtId="0" fontId="13" fillId="3" borderId="14" xfId="0" applyFont="1" applyFill="1" applyBorder="1"/>
    <xf numFmtId="9" fontId="14" fillId="3" borderId="14" xfId="0" applyNumberFormat="1" applyFont="1" applyFill="1" applyBorder="1"/>
    <xf numFmtId="0" fontId="15" fillId="3" borderId="14" xfId="0" applyFont="1" applyFill="1" applyBorder="1" applyAlignment="1">
      <alignment horizontal="center"/>
    </xf>
    <xf numFmtId="0" fontId="15" fillId="3" borderId="15" xfId="0" applyFont="1" applyFill="1" applyBorder="1" applyAlignment="1">
      <alignment horizontal="center"/>
    </xf>
    <xf numFmtId="0" fontId="15" fillId="3" borderId="16" xfId="0" applyFont="1" applyFill="1" applyBorder="1" applyAlignment="1">
      <alignment horizontal="center"/>
    </xf>
    <xf numFmtId="0" fontId="23" fillId="6" borderId="2" xfId="0" applyFont="1" applyFill="1" applyBorder="1" applyAlignment="1">
      <alignment horizontal="center" vertical="center" wrapText="1"/>
    </xf>
    <xf numFmtId="9" fontId="27" fillId="7" borderId="9" xfId="0" applyNumberFormat="1" applyFont="1" applyFill="1" applyBorder="1" applyAlignment="1">
      <alignment horizontal="center" vertical="center" wrapText="1"/>
    </xf>
    <xf numFmtId="9" fontId="19" fillId="7" borderId="9" xfId="0" applyNumberFormat="1" applyFont="1" applyFill="1" applyBorder="1" applyAlignment="1">
      <alignment horizontal="center" vertical="center" wrapText="1"/>
    </xf>
    <xf numFmtId="9" fontId="28" fillId="7" borderId="9" xfId="0" applyNumberFormat="1" applyFont="1" applyFill="1" applyBorder="1" applyAlignment="1">
      <alignment horizontal="center" vertical="center" wrapText="1"/>
    </xf>
    <xf numFmtId="9" fontId="20" fillId="7" borderId="9" xfId="0" applyNumberFormat="1" applyFont="1" applyFill="1" applyBorder="1" applyAlignment="1">
      <alignment horizontal="center" vertical="center" wrapText="1"/>
    </xf>
    <xf numFmtId="9" fontId="29" fillId="7" borderId="13" xfId="0" applyNumberFormat="1" applyFont="1" applyFill="1" applyBorder="1" applyAlignment="1">
      <alignment horizontal="center" vertical="center" wrapText="1"/>
    </xf>
    <xf numFmtId="9" fontId="21" fillId="7" borderId="13" xfId="0" applyNumberFormat="1" applyFont="1" applyFill="1" applyBorder="1" applyAlignment="1">
      <alignment horizontal="center" vertical="center" wrapText="1"/>
    </xf>
    <xf numFmtId="9" fontId="30" fillId="7" borderId="5" xfId="0" applyNumberFormat="1" applyFont="1" applyFill="1" applyBorder="1" applyAlignment="1">
      <alignment horizontal="center" vertical="center" wrapText="1"/>
    </xf>
    <xf numFmtId="9" fontId="22" fillId="7" borderId="5" xfId="0" applyNumberFormat="1" applyFont="1" applyFill="1" applyBorder="1" applyAlignment="1">
      <alignment horizontal="center" vertical="center" wrapText="1"/>
    </xf>
    <xf numFmtId="9" fontId="14" fillId="3" borderId="18" xfId="0" applyNumberFormat="1" applyFont="1" applyFill="1" applyBorder="1"/>
    <xf numFmtId="0" fontId="23" fillId="6" borderId="10"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13" xfId="0" applyFont="1" applyFill="1" applyBorder="1" applyAlignment="1">
      <alignment horizontal="center" vertical="center" wrapText="1"/>
    </xf>
    <xf numFmtId="0" fontId="23" fillId="6" borderId="5" xfId="0" applyFont="1" applyFill="1" applyBorder="1" applyAlignment="1">
      <alignment horizontal="center" vertical="center" wrapText="1"/>
    </xf>
    <xf numFmtId="9" fontId="34" fillId="7" borderId="9" xfId="0" applyNumberFormat="1" applyFont="1" applyFill="1" applyBorder="1" applyAlignment="1">
      <alignment horizontal="center" vertical="center" wrapText="1"/>
    </xf>
    <xf numFmtId="0" fontId="10" fillId="5" borderId="5" xfId="0" applyFont="1" applyFill="1" applyBorder="1" applyAlignment="1">
      <alignment horizontal="center" wrapText="1"/>
    </xf>
    <xf numFmtId="9" fontId="29" fillId="7" borderId="9" xfId="0" applyNumberFormat="1" applyFont="1" applyFill="1" applyBorder="1" applyAlignment="1">
      <alignment horizontal="center" vertical="center" wrapText="1"/>
    </xf>
    <xf numFmtId="9" fontId="30" fillId="7" borderId="9" xfId="0" applyNumberFormat="1" applyFont="1" applyFill="1" applyBorder="1" applyAlignment="1">
      <alignment horizontal="center" vertical="center" wrapText="1"/>
    </xf>
    <xf numFmtId="9" fontId="22" fillId="7" borderId="9" xfId="0" applyNumberFormat="1" applyFont="1" applyFill="1" applyBorder="1" applyAlignment="1">
      <alignment horizontal="center" vertical="center" wrapText="1"/>
    </xf>
    <xf numFmtId="9" fontId="24" fillId="7" borderId="9" xfId="0" applyNumberFormat="1" applyFont="1" applyFill="1" applyBorder="1" applyAlignment="1">
      <alignment horizontal="center" vertical="center" wrapText="1"/>
    </xf>
    <xf numFmtId="9" fontId="7" fillId="7" borderId="9" xfId="0" applyNumberFormat="1" applyFont="1" applyFill="1" applyBorder="1" applyAlignment="1">
      <alignment horizontal="center" vertical="center"/>
    </xf>
    <xf numFmtId="0" fontId="35" fillId="5" borderId="6" xfId="0" applyFont="1" applyFill="1" applyBorder="1" applyAlignment="1">
      <alignment horizontal="center"/>
    </xf>
    <xf numFmtId="0" fontId="15" fillId="3" borderId="19" xfId="0" applyFont="1" applyFill="1" applyBorder="1" applyAlignment="1">
      <alignment horizontal="center"/>
    </xf>
    <xf numFmtId="0" fontId="9" fillId="5" borderId="13" xfId="0" applyFont="1" applyFill="1" applyBorder="1" applyAlignment="1">
      <alignment horizontal="center" wrapText="1"/>
    </xf>
    <xf numFmtId="0" fontId="11" fillId="5" borderId="5" xfId="0" applyFont="1" applyFill="1" applyBorder="1" applyAlignment="1">
      <alignment horizontal="center"/>
    </xf>
    <xf numFmtId="0" fontId="11" fillId="5" borderId="2" xfId="0" applyFont="1" applyFill="1" applyBorder="1" applyAlignment="1">
      <alignment horizontal="center"/>
    </xf>
    <xf numFmtId="0" fontId="11" fillId="5" borderId="10" xfId="0" applyFont="1" applyFill="1" applyBorder="1" applyAlignment="1">
      <alignment horizontal="center"/>
    </xf>
    <xf numFmtId="0" fontId="15" fillId="3" borderId="20" xfId="0" applyFont="1" applyFill="1" applyBorder="1" applyAlignment="1">
      <alignment horizontal="center"/>
    </xf>
    <xf numFmtId="0" fontId="9" fillId="4" borderId="13" xfId="0" applyFont="1" applyFill="1" applyBorder="1" applyAlignment="1">
      <alignment horizontal="center" wrapText="1"/>
    </xf>
    <xf numFmtId="0" fontId="10" fillId="4" borderId="13" xfId="0" applyFont="1" applyFill="1" applyBorder="1" applyAlignment="1">
      <alignment horizontal="center"/>
    </xf>
    <xf numFmtId="0" fontId="10" fillId="4" borderId="8" xfId="0" applyFont="1" applyFill="1" applyBorder="1" applyAlignment="1">
      <alignment horizontal="center"/>
    </xf>
    <xf numFmtId="0" fontId="12" fillId="4" borderId="2" xfId="0" applyFont="1" applyFill="1" applyBorder="1" applyAlignment="1">
      <alignment horizontal="center"/>
    </xf>
    <xf numFmtId="0" fontId="11" fillId="4" borderId="2" xfId="0" applyFont="1" applyFill="1" applyBorder="1" applyAlignment="1">
      <alignment horizontal="center"/>
    </xf>
    <xf numFmtId="0" fontId="10" fillId="4" borderId="10" xfId="0" applyFont="1" applyFill="1" applyBorder="1" applyAlignment="1">
      <alignment horizontal="center"/>
    </xf>
    <xf numFmtId="0" fontId="10" fillId="4" borderId="6" xfId="0" applyNumberFormat="1" applyFont="1" applyFill="1" applyBorder="1" applyAlignment="1">
      <alignment horizontal="center"/>
    </xf>
    <xf numFmtId="9" fontId="30" fillId="7" borderId="13" xfId="0" applyNumberFormat="1" applyFont="1" applyFill="1" applyBorder="1" applyAlignment="1">
      <alignment horizontal="center" vertical="center" wrapText="1"/>
    </xf>
    <xf numFmtId="9" fontId="21" fillId="7" borderId="9" xfId="0" applyNumberFormat="1" applyFont="1" applyFill="1" applyBorder="1" applyAlignment="1">
      <alignment horizontal="center" vertical="center" wrapText="1"/>
    </xf>
    <xf numFmtId="9" fontId="7" fillId="6" borderId="11" xfId="0" applyNumberFormat="1" applyFont="1" applyFill="1" applyBorder="1" applyAlignment="1">
      <alignment horizontal="center" vertical="center"/>
    </xf>
    <xf numFmtId="9" fontId="6" fillId="6" borderId="12" xfId="0" applyNumberFormat="1" applyFont="1" applyFill="1" applyBorder="1" applyAlignment="1">
      <alignment horizontal="center" vertical="center"/>
    </xf>
    <xf numFmtId="9" fontId="22" fillId="7" borderId="13" xfId="0" applyNumberFormat="1" applyFont="1" applyFill="1" applyBorder="1" applyAlignment="1">
      <alignment horizontal="center" vertical="center" wrapText="1"/>
    </xf>
    <xf numFmtId="0" fontId="36" fillId="6" borderId="6" xfId="0" applyFont="1" applyFill="1" applyBorder="1" applyAlignment="1">
      <alignment horizontal="center" vertical="center" wrapText="1"/>
    </xf>
    <xf numFmtId="0" fontId="11" fillId="4" borderId="1" xfId="0" applyFont="1" applyFill="1" applyBorder="1" applyAlignment="1">
      <alignment horizontal="center"/>
    </xf>
    <xf numFmtId="0" fontId="35" fillId="4" borderId="6" xfId="0" applyFont="1" applyFill="1" applyBorder="1" applyAlignment="1">
      <alignment horizontal="center"/>
    </xf>
    <xf numFmtId="9" fontId="7" fillId="6" borderId="11" xfId="0" applyNumberFormat="1" applyFont="1" applyFill="1" applyBorder="1" applyAlignment="1">
      <alignment horizontal="center" vertical="center"/>
    </xf>
    <xf numFmtId="9" fontId="6" fillId="6" borderId="12" xfId="0" applyNumberFormat="1" applyFont="1" applyFill="1" applyBorder="1" applyAlignment="1">
      <alignment horizontal="center" vertical="center"/>
    </xf>
    <xf numFmtId="0" fontId="31" fillId="8" borderId="11" xfId="0" applyFont="1" applyFill="1" applyBorder="1" applyAlignment="1">
      <alignment horizontal="center" vertical="center" wrapText="1"/>
    </xf>
    <xf numFmtId="0" fontId="33" fillId="9" borderId="17" xfId="0" applyFont="1" applyFill="1" applyBorder="1" applyAlignment="1">
      <alignment horizontal="center" vertical="center"/>
    </xf>
    <xf numFmtId="0" fontId="33" fillId="9" borderId="12" xfId="0" applyFont="1" applyFill="1" applyBorder="1" applyAlignment="1">
      <alignment horizontal="center" vertical="center"/>
    </xf>
    <xf numFmtId="9" fontId="1" fillId="2" borderId="1" xfId="0" applyNumberFormat="1" applyFont="1" applyFill="1" applyBorder="1" applyAlignment="1">
      <alignment horizontal="left" vertical="center" wrapText="1"/>
    </xf>
    <xf numFmtId="9" fontId="1" fillId="2" borderId="0" xfId="0" applyNumberFormat="1" applyFont="1" applyFill="1" applyBorder="1" applyAlignment="1">
      <alignment horizontal="left" vertical="center" wrapText="1"/>
    </xf>
    <xf numFmtId="9" fontId="1" fillId="2" borderId="3" xfId="0" applyNumberFormat="1" applyFont="1" applyFill="1" applyBorder="1" applyAlignment="1">
      <alignment horizontal="left" vertical="center" wrapText="1"/>
    </xf>
    <xf numFmtId="9" fontId="1" fillId="2" borderId="4" xfId="0" applyNumberFormat="1" applyFont="1" applyFill="1" applyBorder="1" applyAlignment="1">
      <alignment horizontal="left" vertical="center" wrapText="1"/>
    </xf>
    <xf numFmtId="9" fontId="5" fillId="3" borderId="2" xfId="0" applyNumberFormat="1" applyFont="1" applyFill="1" applyBorder="1" applyAlignment="1">
      <alignment horizontal="center" vertical="center"/>
    </xf>
    <xf numFmtId="9" fontId="6" fillId="3" borderId="3" xfId="0" applyNumberFormat="1" applyFont="1" applyFill="1" applyBorder="1" applyAlignment="1">
      <alignment horizontal="center" vertical="center"/>
    </xf>
    <xf numFmtId="9" fontId="7" fillId="4" borderId="5" xfId="0" applyNumberFormat="1" applyFont="1" applyFill="1" applyBorder="1" applyAlignment="1">
      <alignment horizontal="center" vertical="center"/>
    </xf>
    <xf numFmtId="9" fontId="6" fillId="4" borderId="1" xfId="0" applyNumberFormat="1" applyFont="1" applyFill="1" applyBorder="1" applyAlignment="1">
      <alignment horizontal="center" vertical="center"/>
    </xf>
    <xf numFmtId="9" fontId="8" fillId="4" borderId="7" xfId="0" applyNumberFormat="1" applyFont="1" applyFill="1" applyBorder="1" applyAlignment="1">
      <alignment horizontal="center" vertical="center"/>
    </xf>
    <xf numFmtId="9" fontId="8" fillId="4" borderId="8" xfId="0" applyNumberFormat="1" applyFont="1" applyFill="1" applyBorder="1" applyAlignment="1">
      <alignment horizontal="center" vertical="center"/>
    </xf>
    <xf numFmtId="9" fontId="8" fillId="4" borderId="1" xfId="0" applyNumberFormat="1" applyFont="1" applyFill="1" applyBorder="1" applyAlignment="1">
      <alignment horizontal="center" vertical="center"/>
    </xf>
    <xf numFmtId="9" fontId="8" fillId="4" borderId="6" xfId="0" applyNumberFormat="1" applyFont="1" applyFill="1" applyBorder="1" applyAlignment="1">
      <alignment horizontal="center" vertical="center"/>
    </xf>
    <xf numFmtId="9" fontId="7" fillId="4" borderId="1" xfId="0" applyNumberFormat="1" applyFont="1" applyFill="1" applyBorder="1" applyAlignment="1">
      <alignment horizontal="center" vertical="center"/>
    </xf>
    <xf numFmtId="9" fontId="6" fillId="4" borderId="6" xfId="0" applyNumberFormat="1" applyFont="1" applyFill="1" applyBorder="1" applyAlignment="1">
      <alignment horizontal="center" vertical="center"/>
    </xf>
    <xf numFmtId="9" fontId="17" fillId="6" borderId="3" xfId="0" applyNumberFormat="1" applyFont="1" applyFill="1" applyBorder="1" applyAlignment="1">
      <alignment horizontal="center" vertical="center"/>
    </xf>
    <xf numFmtId="9" fontId="6" fillId="6" borderId="10" xfId="0" applyNumberFormat="1" applyFont="1" applyFill="1" applyBorder="1" applyAlignment="1">
      <alignment horizontal="center" vertical="center"/>
    </xf>
    <xf numFmtId="9" fontId="6" fillId="6" borderId="1" xfId="0" applyNumberFormat="1" applyFont="1" applyFill="1" applyBorder="1" applyAlignment="1">
      <alignment horizontal="center" vertical="center"/>
    </xf>
    <xf numFmtId="9" fontId="6" fillId="6" borderId="6" xfId="0" applyNumberFormat="1" applyFont="1" applyFill="1" applyBorder="1" applyAlignment="1">
      <alignment horizontal="center" vertical="center"/>
    </xf>
    <xf numFmtId="9" fontId="7" fillId="6" borderId="7" xfId="0" applyNumberFormat="1" applyFont="1" applyFill="1" applyBorder="1" applyAlignment="1">
      <alignment horizontal="center" vertical="center"/>
    </xf>
    <xf numFmtId="9" fontId="6" fillId="6" borderId="8" xfId="0" applyNumberFormat="1" applyFont="1" applyFill="1" applyBorder="1" applyAlignment="1">
      <alignment horizontal="center" vertical="center"/>
    </xf>
    <xf numFmtId="9" fontId="1" fillId="2" borderId="0" xfId="0" applyNumberFormat="1" applyFont="1" applyFill="1" applyBorder="1" applyAlignment="1">
      <alignment horizontal="left" vertical="center"/>
    </xf>
    <xf numFmtId="9" fontId="1" fillId="2" borderId="1" xfId="0" applyNumberFormat="1" applyFont="1" applyFill="1" applyBorder="1" applyAlignment="1">
      <alignment horizontal="left" vertical="center"/>
    </xf>
    <xf numFmtId="9" fontId="1" fillId="2" borderId="3" xfId="0" applyNumberFormat="1" applyFont="1" applyFill="1" applyBorder="1" applyAlignment="1">
      <alignment horizontal="left" vertical="center"/>
    </xf>
    <xf numFmtId="9" fontId="1" fillId="2" borderId="4" xfId="0" applyNumberFormat="1" applyFont="1" applyFill="1" applyBorder="1" applyAlignment="1">
      <alignment horizontal="left" vertical="center"/>
    </xf>
    <xf numFmtId="9" fontId="8" fillId="4" borderId="2" xfId="0" applyNumberFormat="1" applyFont="1" applyFill="1" applyBorder="1" applyAlignment="1">
      <alignment horizontal="center" vertical="center"/>
    </xf>
    <xf numFmtId="9" fontId="6" fillId="4" borderId="3" xfId="0" applyNumberFormat="1" applyFont="1" applyFill="1" applyBorder="1" applyAlignment="1">
      <alignment horizontal="center" vertical="center"/>
    </xf>
    <xf numFmtId="9" fontId="6" fillId="4" borderId="9" xfId="0" applyNumberFormat="1" applyFont="1" applyFill="1" applyBorder="1" applyAlignment="1">
      <alignment horizontal="center" vertical="center"/>
    </xf>
    <xf numFmtId="9" fontId="7" fillId="4" borderId="0" xfId="0" applyNumberFormat="1" applyFont="1" applyFill="1" applyBorder="1" applyAlignment="1">
      <alignment horizontal="center" vertical="center"/>
    </xf>
    <xf numFmtId="0" fontId="31" fillId="8" borderId="17" xfId="0" applyFont="1" applyFill="1" applyBorder="1" applyAlignment="1">
      <alignment horizontal="center" vertical="center" wrapText="1"/>
    </xf>
    <xf numFmtId="0" fontId="31" fillId="8" borderId="12" xfId="0" applyFont="1" applyFill="1" applyBorder="1" applyAlignment="1">
      <alignment horizontal="center" vertical="center" wrapText="1"/>
    </xf>
    <xf numFmtId="9" fontId="7" fillId="6" borderId="12" xfId="0" applyNumberFormat="1" applyFont="1" applyFill="1" applyBorder="1" applyAlignment="1">
      <alignment horizontal="center" vertical="center"/>
    </xf>
    <xf numFmtId="9" fontId="8" fillId="4" borderId="7" xfId="0" applyNumberFormat="1" applyFont="1" applyFill="1" applyBorder="1" applyAlignment="1">
      <alignment horizontal="center" vertical="center" wrapText="1"/>
    </xf>
    <xf numFmtId="9" fontId="6" fillId="4" borderId="8" xfId="0" applyNumberFormat="1" applyFont="1" applyFill="1" applyBorder="1" applyAlignment="1">
      <alignment horizontal="center" vertical="center" wrapText="1"/>
    </xf>
    <xf numFmtId="9" fontId="6" fillId="4" borderId="1" xfId="0" applyNumberFormat="1" applyFont="1" applyFill="1" applyBorder="1" applyAlignment="1">
      <alignment horizontal="center" vertical="center" wrapText="1"/>
    </xf>
    <xf numFmtId="9" fontId="6" fillId="4" borderId="6" xfId="0" applyNumberFormat="1" applyFont="1" applyFill="1" applyBorder="1" applyAlignment="1">
      <alignment horizontal="center" vertical="center" wrapText="1"/>
    </xf>
    <xf numFmtId="0" fontId="25" fillId="4" borderId="9" xfId="0" applyFont="1" applyFill="1" applyBorder="1" applyAlignment="1">
      <alignment horizontal="center" vertical="center" wrapText="1"/>
    </xf>
    <xf numFmtId="0" fontId="26" fillId="4" borderId="9" xfId="0" applyFont="1" applyFill="1" applyBorder="1" applyAlignment="1">
      <alignment horizontal="center" vertical="center"/>
    </xf>
  </cellXfs>
  <cellStyles count="1">
    <cellStyle name="Normal" xfId="0" builtinId="0"/>
  </cellStyles>
  <dxfs count="92">
    <dxf>
      <font>
        <condense val="0"/>
        <extend val="0"/>
        <color indexed="43"/>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43"/>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1"/>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editAs="oneCell">
    <xdr:from>
      <xdr:col>5</xdr:col>
      <xdr:colOff>762001</xdr:colOff>
      <xdr:row>21</xdr:row>
      <xdr:rowOff>103181</xdr:rowOff>
    </xdr:from>
    <xdr:to>
      <xdr:col>5</xdr:col>
      <xdr:colOff>2066922</xdr:colOff>
      <xdr:row>21</xdr:row>
      <xdr:rowOff>2521857</xdr:rowOff>
    </xdr:to>
    <xdr:pic>
      <xdr:nvPicPr>
        <xdr:cNvPr id="2" name="Picture 1" descr="Hy_Bad.tiff"/>
        <xdr:cNvPicPr>
          <a:picLocks noChangeAspect="1"/>
        </xdr:cNvPicPr>
      </xdr:nvPicPr>
      <xdr:blipFill>
        <a:blip xmlns:r="http://schemas.openxmlformats.org/officeDocument/2006/relationships" r:embed="rId1"/>
        <a:stretch>
          <a:fillRect/>
        </a:stretch>
      </xdr:blipFill>
      <xdr:spPr>
        <a:xfrm>
          <a:off x="9307287" y="17992038"/>
          <a:ext cx="1304921" cy="2418676"/>
        </a:xfrm>
        <a:prstGeom prst="rect">
          <a:avLst/>
        </a:prstGeom>
      </xdr:spPr>
    </xdr:pic>
    <xdr:clientData/>
  </xdr:twoCellAnchor>
  <xdr:twoCellAnchor editAs="oneCell">
    <xdr:from>
      <xdr:col>8</xdr:col>
      <xdr:colOff>1179286</xdr:colOff>
      <xdr:row>21</xdr:row>
      <xdr:rowOff>51039</xdr:rowOff>
    </xdr:from>
    <xdr:to>
      <xdr:col>8</xdr:col>
      <xdr:colOff>2394858</xdr:colOff>
      <xdr:row>21</xdr:row>
      <xdr:rowOff>2422073</xdr:rowOff>
    </xdr:to>
    <xdr:pic>
      <xdr:nvPicPr>
        <xdr:cNvPr id="4" name="Picture 3" descr="1.tiff"/>
        <xdr:cNvPicPr>
          <a:picLocks noChangeAspect="1"/>
        </xdr:cNvPicPr>
      </xdr:nvPicPr>
      <xdr:blipFill>
        <a:blip xmlns:r="http://schemas.openxmlformats.org/officeDocument/2006/relationships" r:embed="rId2"/>
        <a:stretch>
          <a:fillRect/>
        </a:stretch>
      </xdr:blipFill>
      <xdr:spPr>
        <a:xfrm>
          <a:off x="14024429" y="17939896"/>
          <a:ext cx="1215572" cy="2371034"/>
        </a:xfrm>
        <a:prstGeom prst="rect">
          <a:avLst/>
        </a:prstGeom>
      </xdr:spPr>
    </xdr:pic>
    <xdr:clientData/>
  </xdr:twoCellAnchor>
  <xdr:twoCellAnchor editAs="oneCell">
    <xdr:from>
      <xdr:col>0</xdr:col>
      <xdr:colOff>580571</xdr:colOff>
      <xdr:row>21</xdr:row>
      <xdr:rowOff>90714</xdr:rowOff>
    </xdr:from>
    <xdr:to>
      <xdr:col>0</xdr:col>
      <xdr:colOff>1931004</xdr:colOff>
      <xdr:row>21</xdr:row>
      <xdr:rowOff>2445655</xdr:rowOff>
    </xdr:to>
    <xdr:pic>
      <xdr:nvPicPr>
        <xdr:cNvPr id="5" name="Picture 4" descr="3.tiff"/>
        <xdr:cNvPicPr>
          <a:picLocks noChangeAspect="1"/>
        </xdr:cNvPicPr>
      </xdr:nvPicPr>
      <xdr:blipFill>
        <a:blip xmlns:r="http://schemas.openxmlformats.org/officeDocument/2006/relationships" r:embed="rId3"/>
        <a:stretch>
          <a:fillRect/>
        </a:stretch>
      </xdr:blipFill>
      <xdr:spPr>
        <a:xfrm>
          <a:off x="580571" y="17979571"/>
          <a:ext cx="1350433" cy="2354941"/>
        </a:xfrm>
        <a:prstGeom prst="rect">
          <a:avLst/>
        </a:prstGeom>
      </xdr:spPr>
    </xdr:pic>
    <xdr:clientData/>
  </xdr:twoCellAnchor>
  <xdr:twoCellAnchor editAs="oneCell">
    <xdr:from>
      <xdr:col>2</xdr:col>
      <xdr:colOff>834571</xdr:colOff>
      <xdr:row>21</xdr:row>
      <xdr:rowOff>108857</xdr:rowOff>
    </xdr:from>
    <xdr:to>
      <xdr:col>2</xdr:col>
      <xdr:colOff>2032917</xdr:colOff>
      <xdr:row>21</xdr:row>
      <xdr:rowOff>2478312</xdr:rowOff>
    </xdr:to>
    <xdr:pic>
      <xdr:nvPicPr>
        <xdr:cNvPr id="6" name="Picture 5" descr="6.tiff"/>
        <xdr:cNvPicPr>
          <a:picLocks noChangeAspect="1"/>
        </xdr:cNvPicPr>
      </xdr:nvPicPr>
      <xdr:blipFill>
        <a:blip xmlns:r="http://schemas.openxmlformats.org/officeDocument/2006/relationships" r:embed="rId4"/>
        <a:stretch>
          <a:fillRect/>
        </a:stretch>
      </xdr:blipFill>
      <xdr:spPr>
        <a:xfrm>
          <a:off x="4626428" y="18269857"/>
          <a:ext cx="1198346" cy="23694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70" zoomScaleNormal="60" zoomScalePageLayoutView="60" workbookViewId="0">
      <pane ySplit="8" topLeftCell="A9" activePane="bottomLeft" state="frozen"/>
      <selection pane="bottomLeft" activeCell="D13" sqref="D13"/>
    </sheetView>
  </sheetViews>
  <sheetFormatPr baseColWidth="10" defaultColWidth="10.5703125" defaultRowHeight="18" x14ac:dyDescent="0"/>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80</v>
      </c>
      <c r="B1" s="73"/>
      <c r="I1" s="1"/>
    </row>
    <row r="2" spans="1:10" ht="60" customHeight="1">
      <c r="A2" s="72"/>
      <c r="B2" s="73"/>
      <c r="I2" s="76" t="s">
        <v>83</v>
      </c>
      <c r="J2" s="77"/>
    </row>
    <row r="3" spans="1:10" ht="125" customHeight="1">
      <c r="A3" s="74"/>
      <c r="B3" s="75"/>
      <c r="F3" s="3"/>
      <c r="G3" s="3"/>
      <c r="H3" s="3"/>
      <c r="I3" s="78"/>
      <c r="J3" s="79"/>
    </row>
    <row r="4" spans="1:10" ht="94" customHeight="1">
      <c r="A4" s="80" t="s">
        <v>101</v>
      </c>
      <c r="B4" s="81"/>
      <c r="C4" s="47" t="str">
        <f>IF(E6&gt;=91,"Advanced Objectives Met",IF(E6&gt;=90,"Proficient Objectives Met",IF(E6&gt;=80,"Novice Objectives Met",IF(E6&gt;=70,"Beginner Objectives Met","Objectives Not Yet Met"))))</f>
        <v>Objectives Not Yet Met</v>
      </c>
      <c r="D4" s="47"/>
      <c r="E4" s="47"/>
      <c r="F4" s="11" t="s">
        <v>49</v>
      </c>
      <c r="G4" s="12"/>
      <c r="H4" s="13"/>
      <c r="I4" s="16"/>
      <c r="J4" s="17"/>
    </row>
    <row r="5" spans="1:10" ht="35" customHeight="1">
      <c r="A5" s="82"/>
      <c r="B5" s="83"/>
      <c r="C5" s="4" t="str">
        <f>IF(E6&gt;=90,"A",IF(E6&gt;=80,"B",IF(E6&gt;=70,"C",IF(E6&gt;=60,"D","F"))))</f>
        <v>F</v>
      </c>
      <c r="D5" s="4"/>
      <c r="E5" s="39" t="s">
        <v>4</v>
      </c>
      <c r="F5" s="12"/>
      <c r="G5" s="12"/>
      <c r="H5" s="13" t="s">
        <v>4</v>
      </c>
      <c r="I5" s="84" t="s">
        <v>50</v>
      </c>
      <c r="J5" s="85"/>
    </row>
    <row r="6" spans="1:10" ht="22" customHeight="1">
      <c r="A6" s="82"/>
      <c r="B6" s="83"/>
      <c r="C6" s="48"/>
      <c r="D6" s="10"/>
      <c r="E6" s="45">
        <f>SUM(E9+E10+E11+E12+E13+E14+E16+E15+E17+E19)</f>
        <v>0</v>
      </c>
      <c r="F6" s="14"/>
      <c r="G6" s="14"/>
      <c r="H6" s="13">
        <f>SUM(H9+H10+H11+H12+H13+H14+H16+H15+H17+H19)</f>
        <v>99</v>
      </c>
      <c r="I6" s="84"/>
      <c r="J6" s="85"/>
    </row>
    <row r="7" spans="1:10" ht="35" customHeight="1">
      <c r="A7" s="82"/>
      <c r="B7" s="83"/>
      <c r="C7" s="49"/>
      <c r="D7" s="50"/>
      <c r="E7" s="50"/>
      <c r="F7" s="15"/>
      <c r="G7" s="14"/>
      <c r="H7" s="13"/>
      <c r="I7" s="84"/>
      <c r="J7" s="85"/>
    </row>
    <row r="8" spans="1:10" s="5" customFormat="1" ht="24" customHeight="1">
      <c r="A8" s="18"/>
      <c r="B8" s="19">
        <f>SUM(B10+B11+B13+B14+B15+B16+B17+B19+B12+B9)</f>
        <v>0.99999999999999989</v>
      </c>
      <c r="C8" s="20" t="s">
        <v>51</v>
      </c>
      <c r="D8" s="20" t="s">
        <v>52</v>
      </c>
      <c r="E8" s="20" t="s">
        <v>128</v>
      </c>
      <c r="F8" s="20"/>
      <c r="G8" s="20" t="s">
        <v>52</v>
      </c>
      <c r="H8" s="21" t="s">
        <v>128</v>
      </c>
      <c r="I8" s="21"/>
      <c r="J8" s="22"/>
    </row>
    <row r="9" spans="1:10" ht="83" customHeight="1">
      <c r="A9" s="24" t="s">
        <v>35</v>
      </c>
      <c r="B9" s="25">
        <v>0.1</v>
      </c>
      <c r="C9" s="23" t="str">
        <f>IF(D9="X","Proper Naming Conventions Used","Improper Naming Conventions Used")</f>
        <v>Improper Naming Conventions Used</v>
      </c>
      <c r="D9" s="6"/>
      <c r="E9" s="6">
        <f>IF(D9="X",10,0)</f>
        <v>0</v>
      </c>
      <c r="F9" s="6"/>
      <c r="G9" s="6" t="s">
        <v>107</v>
      </c>
      <c r="H9" s="6">
        <f t="shared" ref="H9" si="0">IF(G9="X",9,0)</f>
        <v>9</v>
      </c>
      <c r="I9" s="61"/>
      <c r="J9" s="62"/>
    </row>
    <row r="10" spans="1:10" ht="86" customHeight="1">
      <c r="A10" s="24" t="s">
        <v>127</v>
      </c>
      <c r="B10" s="25">
        <v>0.1</v>
      </c>
      <c r="C10" s="23" t="str">
        <f>IF(D10="X","minimum of 3 illustrated frames met","minimum of 3 illustrated frames NOT met")</f>
        <v>minimum of 3 illustrated frames NOT met</v>
      </c>
      <c r="D10" s="6"/>
      <c r="E10" s="6">
        <f t="shared" ref="E10:E17" si="1">IF(D10="X",10,0)</f>
        <v>0</v>
      </c>
      <c r="F10" s="6"/>
      <c r="G10" s="6" t="s">
        <v>129</v>
      </c>
      <c r="H10" s="6">
        <f>IF(G10="X",10,0)</f>
        <v>10</v>
      </c>
      <c r="I10" s="86"/>
      <c r="J10" s="87"/>
    </row>
    <row r="11" spans="1:10" ht="87" customHeight="1">
      <c r="A11" s="24" t="s">
        <v>118</v>
      </c>
      <c r="B11" s="25">
        <v>0.1</v>
      </c>
      <c r="C11" s="23" t="str">
        <f>IF(D11="X","Shading has been used well to show volume","No shading used/ Scene looks flat")</f>
        <v>No shading used/ Scene looks flat</v>
      </c>
      <c r="D11" s="6"/>
      <c r="E11" s="6">
        <f t="shared" si="1"/>
        <v>0</v>
      </c>
      <c r="F11" s="6"/>
      <c r="G11" s="6" t="s">
        <v>130</v>
      </c>
      <c r="H11" s="6">
        <f t="shared" ref="H11:H19" si="2">IF(G11="X",10,0)</f>
        <v>10</v>
      </c>
      <c r="I11" s="67"/>
      <c r="J11" s="68"/>
    </row>
    <row r="12" spans="1:10" ht="83" customHeight="1">
      <c r="A12" s="24" t="s">
        <v>119</v>
      </c>
      <c r="B12" s="25">
        <v>0.1</v>
      </c>
      <c r="C12" s="23" t="str">
        <f>IF(D12="X","Shading is used to show Lighting Conditions. Lighting Conditons are consistant with in the scene","No shadows in scene")</f>
        <v>No shadows in scene</v>
      </c>
      <c r="D12" s="6"/>
      <c r="E12" s="6">
        <f t="shared" si="1"/>
        <v>0</v>
      </c>
      <c r="F12" s="6"/>
      <c r="G12" s="6" t="s">
        <v>130</v>
      </c>
      <c r="H12" s="6">
        <f t="shared" ref="H12" si="3">IF(G12="X",10,0)</f>
        <v>10</v>
      </c>
      <c r="I12" s="67"/>
      <c r="J12" s="68"/>
    </row>
    <row r="13" spans="1:10" ht="83" customHeight="1">
      <c r="A13" s="24" t="s">
        <v>42</v>
      </c>
      <c r="B13" s="25">
        <v>0.1</v>
      </c>
      <c r="C13" s="23" t="str">
        <f>IF(D13="X","1,2 or 3 point perspective is used to indicate depth in the scene","Flat or forced perspective in scene.")</f>
        <v>Flat or forced perspective in scene.</v>
      </c>
      <c r="D13" s="6"/>
      <c r="E13" s="6">
        <f t="shared" si="1"/>
        <v>0</v>
      </c>
      <c r="F13" s="6"/>
      <c r="G13" s="6" t="s">
        <v>130</v>
      </c>
      <c r="H13" s="6">
        <f t="shared" si="2"/>
        <v>10</v>
      </c>
      <c r="I13" s="67"/>
      <c r="J13" s="68"/>
    </row>
    <row r="14" spans="1:10" ht="79" customHeight="1">
      <c r="A14" s="24" t="s">
        <v>43</v>
      </c>
      <c r="B14" s="25">
        <v>0.1</v>
      </c>
      <c r="C14" s="23" t="str">
        <f>IF(D14="X","Durations Listed and make sence with the actions taking place","Durations not listed")</f>
        <v>Durations not listed</v>
      </c>
      <c r="D14" s="6"/>
      <c r="E14" s="6">
        <f t="shared" si="1"/>
        <v>0</v>
      </c>
      <c r="F14" s="8"/>
      <c r="G14" s="6" t="s">
        <v>130</v>
      </c>
      <c r="H14" s="6">
        <f t="shared" si="2"/>
        <v>10</v>
      </c>
      <c r="I14" s="67"/>
      <c r="J14" s="68"/>
    </row>
    <row r="15" spans="1:10" ht="73" customHeight="1">
      <c r="A15" s="24" t="s">
        <v>44</v>
      </c>
      <c r="B15" s="25">
        <v>0.1</v>
      </c>
      <c r="C15" s="23" t="str">
        <f>IF(D15="X","Shot numbers listed","Shot numbers not listed")</f>
        <v>Shot numbers not listed</v>
      </c>
      <c r="D15" s="6"/>
      <c r="E15" s="6">
        <f t="shared" si="1"/>
        <v>0</v>
      </c>
      <c r="F15" s="8"/>
      <c r="G15" s="6" t="s">
        <v>130</v>
      </c>
      <c r="H15" s="6">
        <f t="shared" si="2"/>
        <v>10</v>
      </c>
      <c r="I15" s="67"/>
      <c r="J15" s="68"/>
    </row>
    <row r="16" spans="1:10" ht="88" customHeight="1">
      <c r="A16" s="24" t="s">
        <v>45</v>
      </c>
      <c r="B16" s="25">
        <v>0.1</v>
      </c>
      <c r="C16" s="23" t="str">
        <f>IF(D16="X","Written descriptions used and clearly describe action","Written descriptions not used")</f>
        <v>Written descriptions not used</v>
      </c>
      <c r="D16" s="6"/>
      <c r="E16" s="6">
        <f t="shared" si="1"/>
        <v>0</v>
      </c>
      <c r="F16" s="6"/>
      <c r="G16" s="6" t="s">
        <v>130</v>
      </c>
      <c r="H16" s="6">
        <f t="shared" si="2"/>
        <v>10</v>
      </c>
      <c r="I16" s="67"/>
      <c r="J16" s="68"/>
    </row>
    <row r="17" spans="1:10" ht="91" customHeight="1">
      <c r="A17" s="38" t="s">
        <v>46</v>
      </c>
      <c r="B17" s="60">
        <v>0.1</v>
      </c>
      <c r="C17" s="23" t="str">
        <f>IF(D17="X","Composition is used well to create intrest in the scene","Poor composition used               (e.g: Action is centered)")</f>
        <v>Poor composition used               (e.g: Action is centered)</v>
      </c>
      <c r="D17" s="6"/>
      <c r="E17" s="6">
        <f t="shared" si="1"/>
        <v>0</v>
      </c>
      <c r="F17" s="8"/>
      <c r="G17" s="6" t="s">
        <v>130</v>
      </c>
      <c r="H17" s="6">
        <f t="shared" si="2"/>
        <v>10</v>
      </c>
      <c r="I17" s="67"/>
      <c r="J17" s="68"/>
    </row>
    <row r="18" spans="1:10" ht="83" customHeight="1">
      <c r="A18" s="69" t="s">
        <v>131</v>
      </c>
      <c r="B18" s="70"/>
      <c r="C18" s="70"/>
      <c r="D18" s="70"/>
      <c r="E18" s="70"/>
      <c r="F18" s="70"/>
      <c r="G18" s="70"/>
      <c r="H18" s="70"/>
      <c r="I18" s="70"/>
      <c r="J18" s="71"/>
    </row>
    <row r="19" spans="1:10" ht="74" customHeight="1">
      <c r="A19" s="41" t="s">
        <v>63</v>
      </c>
      <c r="B19" s="42">
        <v>0.1</v>
      </c>
      <c r="C19" s="23" t="str">
        <f t="shared" ref="C19" si="4">IF(D19="X","Proper Naming Conventions Used","Improper Naming Conventions Used")</f>
        <v>Improper Naming Conventions Used</v>
      </c>
      <c r="D19" s="6"/>
      <c r="E19" s="6">
        <f>IF(D19="X",10,0)</f>
        <v>0</v>
      </c>
      <c r="F19" s="6"/>
      <c r="G19" s="6" t="s">
        <v>130</v>
      </c>
      <c r="H19" s="6">
        <f t="shared" si="2"/>
        <v>10</v>
      </c>
      <c r="I19" s="67"/>
      <c r="J19" s="68"/>
    </row>
    <row r="20" spans="1:10" ht="201" customHeight="1">
      <c r="A20" s="44"/>
      <c r="B20" s="42"/>
      <c r="C20" s="44"/>
      <c r="D20" s="43"/>
      <c r="E20" s="43"/>
      <c r="F20" s="44"/>
      <c r="G20" s="27"/>
      <c r="H20" s="27"/>
      <c r="I20" s="44"/>
      <c r="J20" s="25"/>
    </row>
  </sheetData>
  <mergeCells count="17">
    <mergeCell ref="I12:J12"/>
    <mergeCell ref="I10:J10"/>
    <mergeCell ref="I11:J11"/>
    <mergeCell ref="I13:J13"/>
    <mergeCell ref="I14:J14"/>
    <mergeCell ref="A1:B3"/>
    <mergeCell ref="I2:J2"/>
    <mergeCell ref="I3:J3"/>
    <mergeCell ref="A4:B7"/>
    <mergeCell ref="I5:J5"/>
    <mergeCell ref="I6:J6"/>
    <mergeCell ref="I7:J7"/>
    <mergeCell ref="I17:J17"/>
    <mergeCell ref="A18:J18"/>
    <mergeCell ref="I19:J19"/>
    <mergeCell ref="I15:J15"/>
    <mergeCell ref="I16:J16"/>
  </mergeCells>
  <phoneticPr fontId="2" type="noConversion"/>
  <conditionalFormatting sqref="C4:E7">
    <cfRule type="expression" dxfId="91" priority="0" stopIfTrue="1">
      <formula>$E$6&gt;=91</formula>
    </cfRule>
    <cfRule type="expression" dxfId="90" priority="1" stopIfTrue="1">
      <formula>$E$6&gt;=90</formula>
    </cfRule>
    <cfRule type="expression" dxfId="89" priority="2" stopIfTrue="1">
      <formula>$E$6&gt;=80</formula>
    </cfRule>
  </conditionalFormatting>
  <conditionalFormatting sqref="C9:C17">
    <cfRule type="expression" dxfId="88" priority="3" stopIfTrue="1">
      <formula>D9="x"</formula>
    </cfRule>
  </conditionalFormatting>
  <conditionalFormatting sqref="C19">
    <cfRule type="expression" dxfId="87" priority="4" stopIfTrue="1">
      <formula>$D$19="x"</formula>
    </cfRule>
  </conditionalFormatting>
  <pageMargins left="0.75" right="0.75" top="1" bottom="1" header="0.5" footer="0.5"/>
  <colBreaks count="1" manualBreakCount="1">
    <brk id="10"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zoomScale="70" zoomScaleNormal="60" zoomScalePageLayoutView="60" workbookViewId="0">
      <pane ySplit="8" topLeftCell="A18" activePane="bottomLeft" state="frozen"/>
      <selection pane="bottomLeft" activeCell="A20" sqref="A20:J20"/>
    </sheetView>
  </sheetViews>
  <sheetFormatPr baseColWidth="10" defaultColWidth="10.5703125" defaultRowHeight="18" x14ac:dyDescent="0"/>
  <cols>
    <col min="1" max="1" width="29.5703125" style="1" customWidth="1"/>
    <col min="2" max="2" width="13" style="9" customWidth="1"/>
    <col min="3" max="3" width="31.7109375" style="1" customWidth="1"/>
    <col min="4" max="4" width="11.28515625" style="1" customWidth="1"/>
    <col min="5" max="5" width="10.5703125" style="1"/>
    <col min="6" max="6" width="31.7109375" style="1" customWidth="1"/>
    <col min="7" max="7" width="12.28515625" style="1" customWidth="1"/>
    <col min="8" max="8" width="11.5703125" style="1" customWidth="1"/>
    <col min="9" max="9" width="37.5703125" style="2" customWidth="1"/>
    <col min="10" max="10" width="16.5703125" style="1" customWidth="1"/>
    <col min="11" max="16384" width="10.5703125" style="1"/>
  </cols>
  <sheetData>
    <row r="1" spans="1:10" ht="17" customHeight="1">
      <c r="A1" s="72" t="s">
        <v>80</v>
      </c>
      <c r="B1" s="92"/>
      <c r="I1" s="1"/>
    </row>
    <row r="2" spans="1:10" ht="60" customHeight="1">
      <c r="A2" s="93"/>
      <c r="B2" s="92"/>
      <c r="I2" s="76" t="s">
        <v>126</v>
      </c>
      <c r="J2" s="77"/>
    </row>
    <row r="3" spans="1:10" ht="125" customHeight="1">
      <c r="A3" s="94"/>
      <c r="B3" s="95"/>
      <c r="F3" s="3"/>
      <c r="G3" s="3"/>
      <c r="H3" s="3"/>
      <c r="I3" s="78"/>
      <c r="J3" s="79"/>
    </row>
    <row r="4" spans="1:10" ht="94" customHeight="1">
      <c r="A4" s="96" t="s">
        <v>8</v>
      </c>
      <c r="B4" s="97"/>
      <c r="C4" s="47" t="str">
        <f>IF(E6&gt;=91,"Advanced Objectives Met",IF(E6&gt;=90,"Proficient Objectives Met",IF(E6&gt;=80,"Novice Objectives Met",IF(E6&gt;=70,"Beginner Objectives Met","Objectives Not Yet Met"))))</f>
        <v>Proficient Objectives Met</v>
      </c>
      <c r="D4" s="47"/>
      <c r="E4" s="47"/>
      <c r="F4" s="52" t="s">
        <v>53</v>
      </c>
      <c r="G4" s="53"/>
      <c r="H4" s="54"/>
      <c r="I4" s="16"/>
      <c r="J4" s="17"/>
    </row>
    <row r="5" spans="1:10" ht="35" customHeight="1">
      <c r="A5" s="98"/>
      <c r="B5" s="98"/>
      <c r="C5" s="4" t="str">
        <f>IF(E6&gt;=90,"A",IF(E6&gt;=80,"B",IF(E6&gt;=70,"C",IF(E6&gt;=60,"D","F"))))</f>
        <v>A</v>
      </c>
      <c r="D5" s="4"/>
      <c r="E5" s="39" t="s">
        <v>4</v>
      </c>
      <c r="F5" s="12"/>
      <c r="G5" s="12"/>
      <c r="H5" s="13" t="s">
        <v>4</v>
      </c>
      <c r="I5" s="84" t="s">
        <v>96</v>
      </c>
      <c r="J5" s="85"/>
    </row>
    <row r="6" spans="1:10" ht="22" customHeight="1">
      <c r="A6" s="98"/>
      <c r="B6" s="98"/>
      <c r="C6" s="48"/>
      <c r="D6" s="10"/>
      <c r="E6" s="45">
        <f>SUM(E9+E10+E11+E13+E12+E14+E15+E16+E17+E18+E19+E21)</f>
        <v>90</v>
      </c>
      <c r="F6" s="14"/>
      <c r="G6" s="65"/>
      <c r="H6" s="12">
        <f>SUM(H9+H10+H11+H13+H12+H14+H15+H16+H17+H18+H19+H21)</f>
        <v>0</v>
      </c>
      <c r="I6" s="99"/>
      <c r="J6" s="85"/>
    </row>
    <row r="7" spans="1:10" ht="35" customHeight="1">
      <c r="A7" s="98"/>
      <c r="B7" s="98"/>
      <c r="C7" s="49"/>
      <c r="D7" s="50"/>
      <c r="E7" s="50"/>
      <c r="F7" s="55"/>
      <c r="G7" s="56"/>
      <c r="H7" s="13"/>
      <c r="I7" s="84"/>
      <c r="J7" s="85"/>
    </row>
    <row r="8" spans="1:10" s="5" customFormat="1" ht="24" customHeight="1">
      <c r="A8" s="18"/>
      <c r="B8" s="32">
        <f>SUM(B9+B10+B11+B12+B13+B14+B15+B16+B17+B18+B19+B21)</f>
        <v>0.99999999999999978</v>
      </c>
      <c r="C8" s="46" t="s">
        <v>76</v>
      </c>
      <c r="D8" s="46" t="s">
        <v>9</v>
      </c>
      <c r="E8" s="46" t="s">
        <v>10</v>
      </c>
      <c r="F8" s="46"/>
      <c r="G8" s="46" t="s">
        <v>9</v>
      </c>
      <c r="H8" s="51" t="s">
        <v>10</v>
      </c>
      <c r="I8" s="21"/>
      <c r="J8" s="22"/>
    </row>
    <row r="9" spans="1:10" ht="83" customHeight="1">
      <c r="A9" s="24" t="s">
        <v>35</v>
      </c>
      <c r="B9" s="25">
        <v>0.1</v>
      </c>
      <c r="C9" s="33" t="str">
        <f>IF(D9="X","Proper Naming Conventions Used","Improper Naming Conventions Used")</f>
        <v>Proper Naming Conventions Used</v>
      </c>
      <c r="D9" s="6" t="s">
        <v>16</v>
      </c>
      <c r="E9" s="6">
        <f>IF(D9="X",10,0)</f>
        <v>10</v>
      </c>
      <c r="F9" s="6"/>
      <c r="G9" s="6"/>
      <c r="H9" s="6">
        <f>IF(G9="X",10,0)</f>
        <v>0</v>
      </c>
      <c r="I9" s="67"/>
      <c r="J9" s="68"/>
    </row>
    <row r="10" spans="1:10" ht="86" customHeight="1">
      <c r="A10" s="24" t="s">
        <v>11</v>
      </c>
      <c r="B10" s="25">
        <v>0.08</v>
      </c>
      <c r="C10" s="33" t="str">
        <f>IF(D10="X","History was deleted on Geometry","History Not deleted")</f>
        <v>History was deleted on Geometry</v>
      </c>
      <c r="D10" s="6" t="s">
        <v>17</v>
      </c>
      <c r="E10" s="6">
        <f>IF(D10="X",8,0)</f>
        <v>8</v>
      </c>
      <c r="F10" s="6"/>
      <c r="G10" s="6"/>
      <c r="H10" s="6">
        <f>IF(G10="X",8,0)</f>
        <v>0</v>
      </c>
      <c r="I10" s="86"/>
      <c r="J10" s="87"/>
    </row>
    <row r="11" spans="1:10" ht="87" customHeight="1">
      <c r="A11" s="24" t="s">
        <v>12</v>
      </c>
      <c r="B11" s="25">
        <v>0.08</v>
      </c>
      <c r="C11" s="33" t="str">
        <f>IF(D11="X","Transfroms were Frozen on Geometry","Transforms Not Frozen")</f>
        <v>Transfroms were Frozen on Geometry</v>
      </c>
      <c r="D11" s="6" t="s">
        <v>18</v>
      </c>
      <c r="E11" s="6">
        <f t="shared" ref="E11:E19" si="0">IF(D11="X",8,0)</f>
        <v>8</v>
      </c>
      <c r="F11" s="6"/>
      <c r="G11" s="6"/>
      <c r="H11" s="6">
        <f t="shared" ref="H11:H19" si="1">IF(G11="X",8,0)</f>
        <v>0</v>
      </c>
      <c r="I11" s="67"/>
      <c r="J11" s="68"/>
    </row>
    <row r="12" spans="1:10" ht="83" customHeight="1">
      <c r="A12" s="24" t="s">
        <v>106</v>
      </c>
      <c r="B12" s="25">
        <v>0.08</v>
      </c>
      <c r="C12" s="33" t="str">
        <f>IF(D12="X","Geometry was Named","Geometry was Not Named")</f>
        <v>Geometry was Named</v>
      </c>
      <c r="D12" s="6" t="s">
        <v>19</v>
      </c>
      <c r="E12" s="6">
        <f t="shared" si="0"/>
        <v>8</v>
      </c>
      <c r="F12" s="6"/>
      <c r="G12" s="6"/>
      <c r="H12" s="6">
        <f t="shared" si="1"/>
        <v>0</v>
      </c>
      <c r="I12" s="67"/>
      <c r="J12" s="68"/>
    </row>
    <row r="13" spans="1:10" ht="79" customHeight="1">
      <c r="A13" s="24" t="s">
        <v>108</v>
      </c>
      <c r="B13" s="25">
        <v>0.08</v>
      </c>
      <c r="C13" s="33" t="str">
        <f>IF(D13="X","Geometry was Snapped to Grid","Geometry was Not Snapped to Grid")</f>
        <v>Geometry was Snapped to Grid</v>
      </c>
      <c r="D13" s="6" t="s">
        <v>20</v>
      </c>
      <c r="E13" s="6">
        <f t="shared" si="0"/>
        <v>8</v>
      </c>
      <c r="F13" s="8"/>
      <c r="G13" s="6"/>
      <c r="H13" s="6">
        <f t="shared" si="1"/>
        <v>0</v>
      </c>
      <c r="I13" s="67"/>
      <c r="J13" s="68"/>
    </row>
    <row r="14" spans="1:10" ht="73" customHeight="1">
      <c r="A14" s="24" t="s">
        <v>109</v>
      </c>
      <c r="B14" s="25">
        <v>0.08</v>
      </c>
      <c r="C14" s="33" t="str">
        <f>IF(D14="X","Pivot was Snapped to Origin","Pivot was Not Snapped to Origin")</f>
        <v>Pivot was Snapped to Origin</v>
      </c>
      <c r="D14" s="6" t="s">
        <v>17</v>
      </c>
      <c r="E14" s="6">
        <f t="shared" si="0"/>
        <v>8</v>
      </c>
      <c r="F14" s="8"/>
      <c r="G14" s="6"/>
      <c r="H14" s="6">
        <f t="shared" si="1"/>
        <v>0</v>
      </c>
      <c r="I14" s="67"/>
      <c r="J14" s="68"/>
    </row>
    <row r="15" spans="1:10" ht="88" customHeight="1">
      <c r="A15" s="24" t="s">
        <v>110</v>
      </c>
      <c r="B15" s="25">
        <v>0.08</v>
      </c>
      <c r="C15" s="33" t="str">
        <f>IF(D15="X","File Opened in 4-view, Wire Frame and Centered","File Not in Presentation View")</f>
        <v>File Opened in 4-view, Wire Frame and Centered</v>
      </c>
      <c r="D15" s="6" t="s">
        <v>17</v>
      </c>
      <c r="E15" s="6">
        <f t="shared" si="0"/>
        <v>8</v>
      </c>
      <c r="F15" s="6"/>
      <c r="G15" s="6"/>
      <c r="H15" s="6">
        <f t="shared" si="1"/>
        <v>0</v>
      </c>
      <c r="I15" s="67"/>
      <c r="J15" s="68"/>
    </row>
    <row r="16" spans="1:10" ht="91" customHeight="1">
      <c r="A16" s="24" t="s">
        <v>111</v>
      </c>
      <c r="B16" s="25">
        <v>0.08</v>
      </c>
      <c r="C16" s="33" t="str">
        <f>IF(D16="X","Prop has fewer than three faces of illegal geometry, nGons or Triangles","Prop has more than 3 faces of Illegal geometry, nGons or Triangles")</f>
        <v>Prop has fewer than three faces of illegal geometry, nGons or Triangles</v>
      </c>
      <c r="D16" s="6" t="s">
        <v>17</v>
      </c>
      <c r="E16" s="6">
        <f t="shared" si="0"/>
        <v>8</v>
      </c>
      <c r="F16" s="8"/>
      <c r="G16" s="6"/>
      <c r="H16" s="6">
        <f t="shared" si="1"/>
        <v>0</v>
      </c>
      <c r="I16" s="67"/>
      <c r="J16" s="68"/>
    </row>
    <row r="17" spans="1:10" ht="84" customHeight="1">
      <c r="A17" s="24" t="s">
        <v>36</v>
      </c>
      <c r="B17" s="25">
        <v>0.08</v>
      </c>
      <c r="C17" s="33" t="str">
        <f>IF(D17="X","Geometry has neat uniformed edge looping that describes the form efficiently and very well","Edge looping is messy or excessive and does not support the form of the prop.")</f>
        <v>Geometry has neat uniformed edge looping that describes the form efficiently and very well</v>
      </c>
      <c r="D17" s="6" t="s">
        <v>17</v>
      </c>
      <c r="E17" s="6">
        <f t="shared" si="0"/>
        <v>8</v>
      </c>
      <c r="F17" s="8"/>
      <c r="G17" s="6"/>
      <c r="H17" s="6">
        <f t="shared" si="1"/>
        <v>0</v>
      </c>
      <c r="I17" s="67"/>
      <c r="J17" s="68"/>
    </row>
    <row r="18" spans="1:10" ht="74" customHeight="1">
      <c r="A18" s="26" t="s">
        <v>115</v>
      </c>
      <c r="B18" s="27">
        <v>0.08</v>
      </c>
      <c r="C18" s="33" t="str">
        <f>IF(D18="X","Prop is between 300-500 polygons","Prop is Not between 300-500 polygons")</f>
        <v>Prop is between 300-500 polygons</v>
      </c>
      <c r="D18" s="6" t="s">
        <v>17</v>
      </c>
      <c r="E18" s="6">
        <f t="shared" si="0"/>
        <v>8</v>
      </c>
      <c r="F18" s="6"/>
      <c r="G18" s="6"/>
      <c r="H18" s="6">
        <f t="shared" si="1"/>
        <v>0</v>
      </c>
      <c r="I18" s="67"/>
      <c r="J18" s="68"/>
    </row>
    <row r="19" spans="1:10" ht="83" customHeight="1">
      <c r="A19" s="28" t="s">
        <v>37</v>
      </c>
      <c r="B19" s="29">
        <v>0.08</v>
      </c>
      <c r="C19" s="34" t="str">
        <f>IF(D19="X","Geometry is Seamless with no Interior Faces","Geometry is Not Seamless and Interior Faces")</f>
        <v>Geometry is Seamless with no Interior Faces</v>
      </c>
      <c r="D19" s="35" t="s">
        <v>17</v>
      </c>
      <c r="E19" s="6">
        <f t="shared" si="0"/>
        <v>8</v>
      </c>
      <c r="F19" s="36"/>
      <c r="G19" s="35"/>
      <c r="H19" s="6">
        <f t="shared" si="1"/>
        <v>0</v>
      </c>
      <c r="I19" s="90"/>
      <c r="J19" s="91"/>
    </row>
    <row r="20" spans="1:10" ht="88" customHeight="1">
      <c r="A20" s="69" t="s">
        <v>65</v>
      </c>
      <c r="B20" s="70"/>
      <c r="C20" s="70"/>
      <c r="D20" s="70"/>
      <c r="E20" s="70"/>
      <c r="F20" s="70"/>
      <c r="G20" s="70"/>
      <c r="H20" s="70"/>
      <c r="I20" s="70"/>
      <c r="J20" s="71"/>
    </row>
    <row r="21" spans="1:10" ht="98" customHeight="1">
      <c r="A21" s="30" t="s">
        <v>48</v>
      </c>
      <c r="B21" s="31">
        <v>0.1</v>
      </c>
      <c r="C21" s="64" t="s">
        <v>135</v>
      </c>
      <c r="D21" s="35"/>
      <c r="E21" s="35">
        <f>IF(D21="X",10,0)</f>
        <v>0</v>
      </c>
      <c r="F21" s="37"/>
      <c r="G21" s="35"/>
      <c r="H21" s="35">
        <f>IF(G21="X",10,0)</f>
        <v>0</v>
      </c>
      <c r="I21" s="88"/>
      <c r="J21" s="89"/>
    </row>
    <row r="22" spans="1:10" ht="201" customHeight="1">
      <c r="A22" s="44"/>
      <c r="B22" s="42" t="s">
        <v>31</v>
      </c>
      <c r="C22" s="44"/>
      <c r="D22" s="43" t="s">
        <v>22</v>
      </c>
      <c r="E22" s="43"/>
      <c r="F22" s="44"/>
      <c r="G22" s="27" t="s">
        <v>64</v>
      </c>
      <c r="H22" s="27"/>
      <c r="I22" s="44"/>
      <c r="J22" s="25" t="s">
        <v>21</v>
      </c>
    </row>
  </sheetData>
  <mergeCells count="20">
    <mergeCell ref="I15:J15"/>
    <mergeCell ref="A1:B3"/>
    <mergeCell ref="I2:J2"/>
    <mergeCell ref="I3:J3"/>
    <mergeCell ref="A4:B7"/>
    <mergeCell ref="I5:J5"/>
    <mergeCell ref="I6:J6"/>
    <mergeCell ref="I7:J7"/>
    <mergeCell ref="I10:J10"/>
    <mergeCell ref="I11:J11"/>
    <mergeCell ref="I12:J12"/>
    <mergeCell ref="I13:J13"/>
    <mergeCell ref="I14:J14"/>
    <mergeCell ref="I9:J9"/>
    <mergeCell ref="I21:J21"/>
    <mergeCell ref="I16:J16"/>
    <mergeCell ref="I17:J17"/>
    <mergeCell ref="I18:J18"/>
    <mergeCell ref="I19:J19"/>
    <mergeCell ref="A20:J20"/>
  </mergeCells>
  <phoneticPr fontId="2" type="noConversion"/>
  <conditionalFormatting sqref="C10">
    <cfRule type="expression" dxfId="86" priority="0" stopIfTrue="1">
      <formula>$D$10="x"</formula>
    </cfRule>
  </conditionalFormatting>
  <conditionalFormatting sqref="C11">
    <cfRule type="expression" dxfId="85" priority="1" stopIfTrue="1">
      <formula>$D$11="x"</formula>
    </cfRule>
  </conditionalFormatting>
  <conditionalFormatting sqref="C12">
    <cfRule type="expression" dxfId="84" priority="2" stopIfTrue="1">
      <formula>$D$12="x"</formula>
    </cfRule>
  </conditionalFormatting>
  <conditionalFormatting sqref="C13">
    <cfRule type="expression" dxfId="83" priority="3" stopIfTrue="1">
      <formula>$D$13="x"</formula>
    </cfRule>
  </conditionalFormatting>
  <conditionalFormatting sqref="C14">
    <cfRule type="expression" dxfId="82" priority="4" stopIfTrue="1">
      <formula>$D$14="x"</formula>
    </cfRule>
  </conditionalFormatting>
  <conditionalFormatting sqref="C15">
    <cfRule type="expression" dxfId="81" priority="5" stopIfTrue="1">
      <formula>$D$15="x"</formula>
    </cfRule>
  </conditionalFormatting>
  <conditionalFormatting sqref="C16">
    <cfRule type="expression" dxfId="80" priority="6" stopIfTrue="1">
      <formula>$D$16="x"</formula>
    </cfRule>
  </conditionalFormatting>
  <conditionalFormatting sqref="C17">
    <cfRule type="expression" dxfId="79" priority="7" stopIfTrue="1">
      <formula>$D$17="x"</formula>
    </cfRule>
  </conditionalFormatting>
  <conditionalFormatting sqref="C19">
    <cfRule type="expression" dxfId="78" priority="8" stopIfTrue="1">
      <formula>$D$19="x"</formula>
    </cfRule>
  </conditionalFormatting>
  <conditionalFormatting sqref="C18">
    <cfRule type="expression" dxfId="77" priority="9" stopIfTrue="1">
      <formula>$D$18="x"</formula>
    </cfRule>
  </conditionalFormatting>
  <conditionalFormatting sqref="C4:E7">
    <cfRule type="expression" dxfId="76" priority="10" stopIfTrue="1">
      <formula>$E$6&gt;=91</formula>
    </cfRule>
    <cfRule type="expression" dxfId="75" priority="11" stopIfTrue="1">
      <formula>$E$6&gt;=90</formula>
    </cfRule>
    <cfRule type="expression" dxfId="74" priority="12" stopIfTrue="1">
      <formula>$E$6&gt;=80</formula>
    </cfRule>
  </conditionalFormatting>
  <conditionalFormatting sqref="C9">
    <cfRule type="expression" dxfId="73" priority="13" stopIfTrue="1">
      <formula>$D$9="x"</formula>
    </cfRule>
  </conditionalFormatting>
  <conditionalFormatting sqref="C21">
    <cfRule type="expression" dxfId="72" priority="14" stopIfTrue="1">
      <formula>$D$21="x"</formula>
    </cfRule>
  </conditionalFormatting>
  <pageMargins left="0.75" right="0.75" top="1" bottom="1" header="0.5" footer="0.5"/>
  <colBreaks count="1" manualBreakCount="1">
    <brk id="10" max="1048575" man="1"/>
  </colBreak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70" zoomScaleNormal="60" zoomScalePageLayoutView="60" workbookViewId="0">
      <pane ySplit="8" topLeftCell="A9" activePane="bottomLeft" state="frozen"/>
      <selection pane="bottomLeft" activeCell="J22" sqref="J22"/>
    </sheetView>
  </sheetViews>
  <sheetFormatPr baseColWidth="10" defaultColWidth="10.5703125" defaultRowHeight="18" x14ac:dyDescent="0"/>
  <cols>
    <col min="1" max="1" width="29.5703125" style="1" customWidth="1"/>
    <col min="2" max="2" width="13" style="9" customWidth="1"/>
    <col min="3" max="3" width="31.7109375" style="1" customWidth="1"/>
    <col min="4" max="4" width="11" style="1" customWidth="1"/>
    <col min="5" max="5" width="11.5703125" style="1" customWidth="1"/>
    <col min="6" max="6" width="31.7109375" style="1" customWidth="1"/>
    <col min="7" max="8" width="12.5703125" style="1" customWidth="1"/>
    <col min="9" max="9" width="32.7109375" style="2" customWidth="1"/>
    <col min="10" max="10" width="20.85546875" style="1" customWidth="1"/>
    <col min="11" max="16384" width="10.5703125" style="1"/>
  </cols>
  <sheetData>
    <row r="1" spans="1:10" ht="17" customHeight="1">
      <c r="A1" s="72" t="s">
        <v>80</v>
      </c>
      <c r="B1" s="92"/>
      <c r="I1" s="1"/>
    </row>
    <row r="2" spans="1:10" ht="60" customHeight="1">
      <c r="A2" s="93"/>
      <c r="B2" s="92"/>
      <c r="I2" s="76" t="s">
        <v>87</v>
      </c>
      <c r="J2" s="77"/>
    </row>
    <row r="3" spans="1:10" ht="125" customHeight="1">
      <c r="A3" s="94"/>
      <c r="B3" s="95"/>
      <c r="F3" s="3"/>
      <c r="G3" s="3"/>
      <c r="H3" s="3"/>
      <c r="I3" s="78"/>
      <c r="J3" s="79"/>
    </row>
    <row r="4" spans="1:10" ht="94" customHeight="1">
      <c r="A4" s="96" t="s">
        <v>116</v>
      </c>
      <c r="B4" s="97"/>
      <c r="C4" s="47" t="str">
        <f>IF(E6&gt;=91,"Advanced Objectives Met",IF(E6&gt;=90,"Proficient Objectives Met",IF(E6&gt;=80,"Novice Objectives Met",IF(E6&gt;=70,"Beginner Objectives Met","Objectives Not Yet Met"))))</f>
        <v>Objectives Not Yet Met</v>
      </c>
      <c r="D4" s="47"/>
      <c r="E4" s="47"/>
      <c r="F4" s="52" t="s">
        <v>53</v>
      </c>
      <c r="G4" s="53"/>
      <c r="H4" s="54"/>
      <c r="I4" s="16"/>
      <c r="J4" s="17"/>
    </row>
    <row r="5" spans="1:10" ht="35" customHeight="1">
      <c r="A5" s="98"/>
      <c r="B5" s="98"/>
      <c r="C5" s="4" t="str">
        <f>IF(E6&gt;=90,"A",IF(E6&gt;=80,"B",IF(E6&gt;=70,"C",IF(E6&gt;=60,"D","F"))))</f>
        <v>F</v>
      </c>
      <c r="D5" s="4"/>
      <c r="E5" s="39" t="s">
        <v>4</v>
      </c>
      <c r="F5" s="12"/>
      <c r="G5" s="12"/>
      <c r="H5" s="13" t="s">
        <v>4</v>
      </c>
      <c r="I5" s="84" t="s">
        <v>5</v>
      </c>
      <c r="J5" s="85"/>
    </row>
    <row r="6" spans="1:10" ht="22" customHeight="1">
      <c r="A6" s="98"/>
      <c r="B6" s="98"/>
      <c r="C6" s="48"/>
      <c r="D6" s="10"/>
      <c r="E6" s="45">
        <f>SUM(E9+E10+E11+E13+E12+E14+E15+E16+E17+E18+E19+E21)</f>
        <v>0</v>
      </c>
      <c r="F6" s="14"/>
      <c r="G6" s="14"/>
      <c r="H6" s="13">
        <f>SUM(H9+H10+H11+H12+H13+H14+H15+H16+H17+H18+H19+H21)</f>
        <v>0</v>
      </c>
      <c r="I6" s="84"/>
      <c r="J6" s="85"/>
    </row>
    <row r="7" spans="1:10" ht="35" customHeight="1">
      <c r="A7" s="98"/>
      <c r="B7" s="98"/>
      <c r="C7" s="49"/>
      <c r="D7" s="50"/>
      <c r="E7" s="50"/>
      <c r="F7" s="55"/>
      <c r="G7" s="56"/>
      <c r="H7" s="57"/>
      <c r="I7" s="84"/>
      <c r="J7" s="85"/>
    </row>
    <row r="8" spans="1:10" s="5" customFormat="1" ht="24" customHeight="1">
      <c r="A8" s="18"/>
      <c r="B8" s="19">
        <f>SUM(B9+B10+B11+B12+B13+B14+B15+B16+B17+B18+B19+B21)</f>
        <v>0.99999999999999978</v>
      </c>
      <c r="C8" s="20" t="s">
        <v>88</v>
      </c>
      <c r="D8" s="20" t="s">
        <v>54</v>
      </c>
      <c r="E8" s="20" t="s">
        <v>55</v>
      </c>
      <c r="F8" s="20"/>
      <c r="G8" s="20" t="s">
        <v>56</v>
      </c>
      <c r="H8" s="21" t="s">
        <v>57</v>
      </c>
      <c r="I8" s="21"/>
      <c r="J8" s="22"/>
    </row>
    <row r="9" spans="1:10" ht="83" customHeight="1">
      <c r="A9" s="24" t="s">
        <v>35</v>
      </c>
      <c r="B9" s="25">
        <v>0.1</v>
      </c>
      <c r="C9" s="33" t="str">
        <f>IF(D9="X","Proper Naming Conventions Used","Improper Naming Conventions Used")</f>
        <v>Improper Naming Conventions Used</v>
      </c>
      <c r="D9" s="6"/>
      <c r="E9" s="6">
        <f>IF(D9="X",10,0)</f>
        <v>0</v>
      </c>
      <c r="F9" s="6"/>
      <c r="G9" s="6"/>
      <c r="H9" s="6">
        <f>IF(G9="X",10,0)</f>
        <v>0</v>
      </c>
      <c r="I9" s="67"/>
      <c r="J9" s="68"/>
    </row>
    <row r="10" spans="1:10" ht="86" customHeight="1">
      <c r="A10" s="24" t="s">
        <v>58</v>
      </c>
      <c r="B10" s="24">
        <v>0.08</v>
      </c>
      <c r="C10" s="23" t="str">
        <f>IF(D10="X","History was deleted on Geometry","History Not deleted")</f>
        <v>History Not deleted</v>
      </c>
      <c r="D10" s="6"/>
      <c r="E10" s="6">
        <f>IF(D10="X",8,0)</f>
        <v>0</v>
      </c>
      <c r="F10" s="6"/>
      <c r="G10" s="6"/>
      <c r="H10" s="6">
        <f>IF(G10="X",8,0)</f>
        <v>0</v>
      </c>
      <c r="I10" s="86"/>
      <c r="J10" s="87"/>
    </row>
    <row r="11" spans="1:10" ht="87" customHeight="1">
      <c r="A11" s="24" t="s">
        <v>59</v>
      </c>
      <c r="B11" s="24">
        <v>0.08</v>
      </c>
      <c r="C11" s="23" t="str">
        <f>IF(D11="X","Transfroms were Frozen on Geometry","Transforms Not Frozen")</f>
        <v>Transforms Not Frozen</v>
      </c>
      <c r="D11" s="6"/>
      <c r="E11" s="6">
        <f t="shared" ref="E11:E19" si="0">IF(D11="X",8,0)</f>
        <v>0</v>
      </c>
      <c r="F11" s="6"/>
      <c r="G11" s="6"/>
      <c r="H11" s="6">
        <f t="shared" ref="H11:H18" si="1">IF(G11="X",8,0)</f>
        <v>0</v>
      </c>
      <c r="I11" s="67"/>
      <c r="J11" s="68"/>
    </row>
    <row r="12" spans="1:10" ht="83" customHeight="1">
      <c r="A12" s="24" t="s">
        <v>60</v>
      </c>
      <c r="B12" s="24">
        <v>0.08</v>
      </c>
      <c r="C12" s="23" t="str">
        <f>IF(D12="X","Geometry was Named","Geometry was Not Named")</f>
        <v>Geometry was Not Named</v>
      </c>
      <c r="D12" s="6"/>
      <c r="E12" s="6">
        <f t="shared" si="0"/>
        <v>0</v>
      </c>
      <c r="F12" s="6"/>
      <c r="G12" s="6"/>
      <c r="H12" s="6">
        <f t="shared" si="1"/>
        <v>0</v>
      </c>
      <c r="I12" s="67"/>
      <c r="J12" s="68"/>
    </row>
    <row r="13" spans="1:10" ht="79" customHeight="1">
      <c r="A13" s="24" t="s">
        <v>61</v>
      </c>
      <c r="B13" s="24">
        <v>0.08</v>
      </c>
      <c r="C13" s="23" t="str">
        <f>IF(D13="X","Geometry was Snapped to Grid","Geometry was Not Snapped to Grid")</f>
        <v>Geometry was Not Snapped to Grid</v>
      </c>
      <c r="D13" s="6"/>
      <c r="E13" s="6">
        <f t="shared" si="0"/>
        <v>0</v>
      </c>
      <c r="F13" s="8"/>
      <c r="G13" s="6"/>
      <c r="H13" s="6">
        <f t="shared" si="1"/>
        <v>0</v>
      </c>
      <c r="I13" s="67"/>
      <c r="J13" s="68"/>
    </row>
    <row r="14" spans="1:10" ht="73" customHeight="1">
      <c r="A14" s="24" t="s">
        <v>62</v>
      </c>
      <c r="B14" s="24">
        <v>0.08</v>
      </c>
      <c r="C14" s="23" t="str">
        <f>IF(D14="X","Pivot was Snapped to Origin","Pivot was Not Snapped to Origin")</f>
        <v>Pivot was Not Snapped to Origin</v>
      </c>
      <c r="D14" s="6"/>
      <c r="E14" s="6">
        <f t="shared" si="0"/>
        <v>0</v>
      </c>
      <c r="F14" s="8"/>
      <c r="G14" s="6"/>
      <c r="H14" s="6">
        <f t="shared" si="1"/>
        <v>0</v>
      </c>
      <c r="I14" s="67"/>
      <c r="J14" s="68"/>
    </row>
    <row r="15" spans="1:10" ht="88" customHeight="1">
      <c r="A15" s="24" t="s">
        <v>0</v>
      </c>
      <c r="B15" s="24">
        <v>0.08</v>
      </c>
      <c r="C15" s="23" t="str">
        <f>IF(D15="X","File Opened in 4-view, Wire Frame and Centered","File Not in Presentation View")</f>
        <v>File Not in Presentation View</v>
      </c>
      <c r="D15" s="6"/>
      <c r="E15" s="6">
        <f t="shared" si="0"/>
        <v>0</v>
      </c>
      <c r="F15" s="6"/>
      <c r="G15" s="6"/>
      <c r="H15" s="6">
        <f t="shared" si="1"/>
        <v>0</v>
      </c>
      <c r="I15" s="67"/>
      <c r="J15" s="68"/>
    </row>
    <row r="16" spans="1:10" ht="91" customHeight="1">
      <c r="A16" s="24" t="s">
        <v>1</v>
      </c>
      <c r="B16" s="24">
        <v>0.08</v>
      </c>
      <c r="C16" s="23" t="str">
        <f>IF(D16="X","Character has no illegal geometry, nGons or Triangles","Character has Illegal geometry, nGons or Triangles")</f>
        <v>Character has Illegal geometry, nGons or Triangles</v>
      </c>
      <c r="D16" s="6"/>
      <c r="E16" s="6">
        <f t="shared" si="0"/>
        <v>0</v>
      </c>
      <c r="F16" s="8"/>
      <c r="G16" s="6"/>
      <c r="H16" s="6">
        <f t="shared" si="1"/>
        <v>0</v>
      </c>
      <c r="I16" s="67"/>
      <c r="J16" s="68"/>
    </row>
    <row r="17" spans="1:10" ht="84" customHeight="1">
      <c r="A17" s="24" t="s">
        <v>117</v>
      </c>
      <c r="B17" s="24">
        <v>0.08</v>
      </c>
      <c r="C17" s="23" t="str">
        <f>IF(D17="X","Geometry has Neat uniformed edge looping that describes the form very well","Edge looping is messy and does not support the form of the Character.")</f>
        <v>Edge looping is messy and does not support the form of the Character.</v>
      </c>
      <c r="D17" s="6"/>
      <c r="E17" s="6">
        <f t="shared" si="0"/>
        <v>0</v>
      </c>
      <c r="F17" s="8"/>
      <c r="G17" s="6"/>
      <c r="H17" s="6">
        <f t="shared" si="1"/>
        <v>0</v>
      </c>
      <c r="I17" s="67"/>
      <c r="J17" s="68"/>
    </row>
    <row r="18" spans="1:10" ht="74" customHeight="1">
      <c r="A18" s="26" t="s">
        <v>29</v>
      </c>
      <c r="B18" s="26">
        <v>0.08</v>
      </c>
      <c r="C18" s="23" t="str">
        <f>IF(D18="X","Character is not between 500-800 polygons","Character is between 500-800 polygons")</f>
        <v>Character is between 500-800 polygons</v>
      </c>
      <c r="D18" s="6"/>
      <c r="E18" s="6">
        <f t="shared" si="0"/>
        <v>0</v>
      </c>
      <c r="F18" s="6"/>
      <c r="G18" s="6"/>
      <c r="H18" s="6">
        <f t="shared" si="1"/>
        <v>0</v>
      </c>
      <c r="I18" s="67"/>
      <c r="J18" s="68"/>
    </row>
    <row r="19" spans="1:10" ht="83" customHeight="1">
      <c r="A19" s="38" t="s">
        <v>30</v>
      </c>
      <c r="B19" s="40">
        <v>0.08</v>
      </c>
      <c r="C19" s="23" t="str">
        <f>IF(D19="X","Character had efficent edgelooping for rigging","All Areas of Deform not added.")</f>
        <v>All Areas of Deform not added.</v>
      </c>
      <c r="D19" s="6"/>
      <c r="E19" s="6">
        <f t="shared" si="0"/>
        <v>0</v>
      </c>
      <c r="F19" s="7"/>
      <c r="G19" s="6"/>
      <c r="H19" s="6">
        <f t="shared" ref="H19" si="2">IF(G19="X",8,0)</f>
        <v>0</v>
      </c>
      <c r="I19" s="67"/>
      <c r="J19" s="68"/>
    </row>
    <row r="20" spans="1:10" ht="83" customHeight="1">
      <c r="A20" s="69" t="s">
        <v>6</v>
      </c>
      <c r="B20" s="100"/>
      <c r="C20" s="100"/>
      <c r="D20" s="100"/>
      <c r="E20" s="100"/>
      <c r="F20" s="100"/>
      <c r="G20" s="100"/>
      <c r="H20" s="100"/>
      <c r="I20" s="100"/>
      <c r="J20" s="101"/>
    </row>
    <row r="21" spans="1:10" ht="83" customHeight="1">
      <c r="A21" s="41" t="s">
        <v>48</v>
      </c>
      <c r="B21" s="41">
        <v>0.1</v>
      </c>
      <c r="C21" s="23" t="str">
        <f>IF(D21="X","Character looks like reference and has appealing shape.","Character has No recognizable proportions/shape of object, no appeal.")</f>
        <v>Character has No recognizable proportions/shape of object, no appeal.</v>
      </c>
      <c r="D21" s="6"/>
      <c r="E21" s="6">
        <f>IF(D21="X",10,0)</f>
        <v>0</v>
      </c>
      <c r="F21" s="23"/>
      <c r="G21" s="7"/>
      <c r="H21" s="6">
        <f>IF(G21="X",10,0)</f>
        <v>0</v>
      </c>
      <c r="I21" s="67"/>
      <c r="J21" s="68"/>
    </row>
    <row r="22" spans="1:10" ht="201" customHeight="1">
      <c r="A22" s="44"/>
      <c r="B22" s="42"/>
      <c r="C22" s="44"/>
      <c r="D22" s="43"/>
      <c r="E22" s="43"/>
      <c r="F22" s="44"/>
      <c r="G22" s="27"/>
      <c r="H22" s="27"/>
      <c r="I22" s="44"/>
      <c r="J22" s="25"/>
    </row>
  </sheetData>
  <mergeCells count="20">
    <mergeCell ref="I16:J16"/>
    <mergeCell ref="I17:J17"/>
    <mergeCell ref="I18:J18"/>
    <mergeCell ref="I19:J19"/>
    <mergeCell ref="I21:J21"/>
    <mergeCell ref="A20:J20"/>
    <mergeCell ref="I15:J15"/>
    <mergeCell ref="A1:B3"/>
    <mergeCell ref="I2:J2"/>
    <mergeCell ref="I3:J3"/>
    <mergeCell ref="A4:B7"/>
    <mergeCell ref="I5:J5"/>
    <mergeCell ref="I6:J6"/>
    <mergeCell ref="I7:J7"/>
    <mergeCell ref="I10:J10"/>
    <mergeCell ref="I11:J11"/>
    <mergeCell ref="I12:J12"/>
    <mergeCell ref="I13:J13"/>
    <mergeCell ref="I14:J14"/>
    <mergeCell ref="I9:J9"/>
  </mergeCells>
  <phoneticPr fontId="2" type="noConversion"/>
  <conditionalFormatting sqref="C10">
    <cfRule type="expression" dxfId="71" priority="0" stopIfTrue="1">
      <formula>$D$10="x"</formula>
    </cfRule>
  </conditionalFormatting>
  <conditionalFormatting sqref="C11">
    <cfRule type="expression" dxfId="70" priority="1" stopIfTrue="1">
      <formula>$D$11="x"</formula>
    </cfRule>
  </conditionalFormatting>
  <conditionalFormatting sqref="C12">
    <cfRule type="expression" dxfId="69" priority="2" stopIfTrue="1">
      <formula>$D$12="x"</formula>
    </cfRule>
  </conditionalFormatting>
  <conditionalFormatting sqref="C13">
    <cfRule type="expression" dxfId="68" priority="3" stopIfTrue="1">
      <formula>$D$13="x"</formula>
    </cfRule>
  </conditionalFormatting>
  <conditionalFormatting sqref="C14">
    <cfRule type="expression" dxfId="67" priority="4" stopIfTrue="1">
      <formula>$D$14="x"</formula>
    </cfRule>
  </conditionalFormatting>
  <conditionalFormatting sqref="C15">
    <cfRule type="expression" dxfId="66" priority="5" stopIfTrue="1">
      <formula>$D$15="x"</formula>
    </cfRule>
  </conditionalFormatting>
  <conditionalFormatting sqref="C16">
    <cfRule type="expression" dxfId="65" priority="6" stopIfTrue="1">
      <formula>$D$16="x"</formula>
    </cfRule>
  </conditionalFormatting>
  <conditionalFormatting sqref="C17">
    <cfRule type="expression" dxfId="64" priority="7" stopIfTrue="1">
      <formula>$D$17="x"</formula>
    </cfRule>
  </conditionalFormatting>
  <conditionalFormatting sqref="C19">
    <cfRule type="expression" dxfId="63" priority="8" stopIfTrue="1">
      <formula>$D$19="x"</formula>
    </cfRule>
  </conditionalFormatting>
  <conditionalFormatting sqref="C4:E7">
    <cfRule type="expression" dxfId="62" priority="9" stopIfTrue="1">
      <formula>$E$6&gt;=91</formula>
    </cfRule>
    <cfRule type="expression" dxfId="61" priority="10" stopIfTrue="1">
      <formula>$E$6&gt;=90</formula>
    </cfRule>
    <cfRule type="expression" dxfId="60" priority="11" stopIfTrue="1">
      <formula>$E$6&gt;=80</formula>
    </cfRule>
  </conditionalFormatting>
  <conditionalFormatting sqref="C9">
    <cfRule type="expression" dxfId="59" priority="12" stopIfTrue="1">
      <formula>$D$9="x"</formula>
    </cfRule>
  </conditionalFormatting>
  <conditionalFormatting sqref="C18">
    <cfRule type="expression" dxfId="58" priority="13" stopIfTrue="1">
      <formula>$D$18="x"</formula>
    </cfRule>
  </conditionalFormatting>
  <conditionalFormatting sqref="C21">
    <cfRule type="expression" dxfId="57" priority="14" stopIfTrue="1">
      <formula>$D$21="x"</formula>
    </cfRule>
  </conditionalFormatting>
  <pageMargins left="0.75" right="0.75" top="1" bottom="1" header="0.5" footer="0.5"/>
  <colBreaks count="1" manualBreakCount="1">
    <brk id="10" max="1048575" man="1"/>
  </col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70" zoomScaleNormal="60" zoomScalePageLayoutView="60" workbookViewId="0">
      <pane ySplit="8" topLeftCell="A9" activePane="bottomLeft" state="frozen"/>
      <selection pane="bottomLeft" activeCell="D9" sqref="D9"/>
    </sheetView>
  </sheetViews>
  <sheetFormatPr baseColWidth="10" defaultColWidth="10.5703125" defaultRowHeight="18" x14ac:dyDescent="0"/>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80</v>
      </c>
      <c r="B1" s="92"/>
      <c r="I1" s="1"/>
    </row>
    <row r="2" spans="1:10" ht="60" customHeight="1">
      <c r="A2" s="93"/>
      <c r="B2" s="92"/>
      <c r="I2" s="76" t="s">
        <v>2</v>
      </c>
      <c r="J2" s="77"/>
    </row>
    <row r="3" spans="1:10" ht="125" customHeight="1">
      <c r="A3" s="94"/>
      <c r="B3" s="95"/>
      <c r="F3" s="3"/>
      <c r="G3" s="3"/>
      <c r="H3" s="3"/>
      <c r="I3" s="78"/>
      <c r="J3" s="79"/>
    </row>
    <row r="4" spans="1:10" ht="94" customHeight="1">
      <c r="A4" s="96" t="s">
        <v>71</v>
      </c>
      <c r="B4" s="97"/>
      <c r="C4" s="47" t="str">
        <f>IF(E6&gt;=91,"Advanced Objectives Met",IF(E6&gt;=90,"Proficient Objectives Met",IF(E6&gt;=80,"Novice Objectives Met",IF(E6&gt;=70,"Beginner Objectives Met","Objectives Not Yet Met"))))</f>
        <v>Objectives Not Yet Met</v>
      </c>
      <c r="D4" s="47"/>
      <c r="E4" s="47"/>
      <c r="F4" s="52" t="s">
        <v>23</v>
      </c>
      <c r="G4" s="53"/>
      <c r="H4" s="54"/>
      <c r="I4" s="16"/>
      <c r="J4" s="17"/>
    </row>
    <row r="5" spans="1:10" ht="35" customHeight="1">
      <c r="A5" s="98"/>
      <c r="B5" s="98"/>
      <c r="C5" s="4" t="str">
        <f>IF(E6&gt;=90,"A",IF(E6&gt;=80,"B",IF(E6&gt;=70,"C",IF(E6&gt;=60,"D","F"))))</f>
        <v>F</v>
      </c>
      <c r="D5" s="4"/>
      <c r="E5" s="39" t="s">
        <v>4</v>
      </c>
      <c r="F5" s="12"/>
      <c r="G5" s="12"/>
      <c r="H5" s="13" t="s">
        <v>4</v>
      </c>
      <c r="I5" s="84" t="s">
        <v>5</v>
      </c>
      <c r="J5" s="85"/>
    </row>
    <row r="6" spans="1:10" ht="22" customHeight="1">
      <c r="A6" s="98"/>
      <c r="B6" s="98"/>
      <c r="C6" s="48"/>
      <c r="D6" s="10"/>
      <c r="E6" s="45">
        <f>SUM(E9+E16+E17+E11+E10+E15+E12+E13+E14+E19+E21+E18)</f>
        <v>0</v>
      </c>
      <c r="F6" s="14"/>
      <c r="G6" s="14"/>
      <c r="H6" s="66">
        <f>SUM(H9+H16+H17+H11+H10+H15+H12+H13+H14+H19+H21+H18)</f>
        <v>0</v>
      </c>
      <c r="I6" s="84"/>
      <c r="J6" s="85"/>
    </row>
    <row r="7" spans="1:10" ht="35" customHeight="1">
      <c r="A7" s="98"/>
      <c r="B7" s="98"/>
      <c r="C7" s="49"/>
      <c r="D7" s="50"/>
      <c r="E7" s="50"/>
      <c r="F7" s="55"/>
      <c r="G7" s="56"/>
      <c r="H7" s="57"/>
      <c r="I7" s="84"/>
      <c r="J7" s="85"/>
    </row>
    <row r="8" spans="1:10" s="5" customFormat="1" ht="24" customHeight="1">
      <c r="A8" s="18"/>
      <c r="B8" s="19">
        <f>SUM(B9+B16+B17+B10+B11+B12+B13+B14+B19+B21+B18+B15)</f>
        <v>0.99999999999999978</v>
      </c>
      <c r="C8" s="20" t="s">
        <v>24</v>
      </c>
      <c r="D8" s="20" t="s">
        <v>25</v>
      </c>
      <c r="E8" s="20" t="s">
        <v>26</v>
      </c>
      <c r="F8" s="20"/>
      <c r="G8" s="20" t="s">
        <v>25</v>
      </c>
      <c r="H8" s="21" t="s">
        <v>26</v>
      </c>
      <c r="I8" s="21"/>
      <c r="J8" s="22"/>
    </row>
    <row r="9" spans="1:10" ht="83" customHeight="1">
      <c r="A9" s="24" t="s">
        <v>35</v>
      </c>
      <c r="B9" s="25">
        <v>0.1</v>
      </c>
      <c r="C9" s="33" t="str">
        <f>IF(D9="X","Proper Naming Conventions Used","Improper Naming Conventions Used")</f>
        <v>Improper Naming Conventions Used</v>
      </c>
      <c r="D9" s="6"/>
      <c r="E9" s="6">
        <f>IF(D9="X",10,0)</f>
        <v>0</v>
      </c>
      <c r="F9" s="6"/>
      <c r="G9" s="6"/>
      <c r="H9" s="6">
        <f>IF(G9="X",10,0)</f>
        <v>0</v>
      </c>
      <c r="I9" s="61"/>
      <c r="J9" s="62"/>
    </row>
    <row r="10" spans="1:10" ht="83" customHeight="1">
      <c r="A10" s="24" t="s">
        <v>114</v>
      </c>
      <c r="B10" s="25">
        <v>0.08</v>
      </c>
      <c r="C10" s="23" t="str">
        <f>IF(D10="X","All Joints are Named","Not All Joints are Named")</f>
        <v>Not All Joints are Named</v>
      </c>
      <c r="D10" s="6"/>
      <c r="E10" s="6">
        <f>IF(D10="X",8,0)</f>
        <v>0</v>
      </c>
      <c r="F10" s="6"/>
      <c r="G10" s="6"/>
      <c r="H10" s="6">
        <f>IF(G10="X",8,0)</f>
        <v>0</v>
      </c>
      <c r="I10" s="86"/>
      <c r="J10" s="87"/>
    </row>
    <row r="11" spans="1:10" ht="79" customHeight="1">
      <c r="A11" s="24" t="s">
        <v>66</v>
      </c>
      <c r="B11" s="25">
        <v>0.08</v>
      </c>
      <c r="C11" s="23" t="str">
        <f>IF(D11="X","All Joints are Oriented with the X axis pointing down the bone","Not All Joints are Oriented Properly")</f>
        <v>Not All Joints are Oriented Properly</v>
      </c>
      <c r="D11" s="6"/>
      <c r="E11" s="6">
        <f t="shared" ref="E11:E17" si="0">IF(D11="X",8,0)</f>
        <v>0</v>
      </c>
      <c r="F11" s="8"/>
      <c r="G11" s="6"/>
      <c r="H11" s="6">
        <f t="shared" ref="H11:H19" si="1">IF(G11="X",8,0)</f>
        <v>0</v>
      </c>
      <c r="I11" s="67"/>
      <c r="J11" s="68"/>
    </row>
    <row r="12" spans="1:10" ht="73" customHeight="1">
      <c r="A12" s="24" t="s">
        <v>67</v>
      </c>
      <c r="B12" s="25">
        <v>0.08</v>
      </c>
      <c r="C12" s="23" t="str">
        <f>IF(D12="X","All Curves are Named","Not All Curves Named")</f>
        <v>Not All Curves Named</v>
      </c>
      <c r="D12" s="6"/>
      <c r="E12" s="6">
        <f t="shared" si="0"/>
        <v>0</v>
      </c>
      <c r="F12" s="8"/>
      <c r="G12" s="6"/>
      <c r="H12" s="6">
        <f t="shared" si="1"/>
        <v>0</v>
      </c>
      <c r="I12" s="67"/>
      <c r="J12" s="68"/>
    </row>
    <row r="13" spans="1:10" ht="88" customHeight="1">
      <c r="A13" s="24" t="s">
        <v>68</v>
      </c>
      <c r="B13" s="25">
        <v>0.08</v>
      </c>
      <c r="C13" s="23" t="str">
        <f>IF(D13="X","Transfroms were Frozen on All Curves","Transforms Not Frozen")</f>
        <v>Transforms Not Frozen</v>
      </c>
      <c r="D13" s="6"/>
      <c r="E13" s="6">
        <f t="shared" si="0"/>
        <v>0</v>
      </c>
      <c r="F13" s="6"/>
      <c r="G13" s="6"/>
      <c r="H13" s="6">
        <f t="shared" si="1"/>
        <v>0</v>
      </c>
      <c r="I13" s="67"/>
      <c r="J13" s="68"/>
    </row>
    <row r="14" spans="1:10" ht="91" customHeight="1">
      <c r="A14" s="24" t="s">
        <v>69</v>
      </c>
      <c r="B14" s="25">
        <v>0.08</v>
      </c>
      <c r="C14" s="23" t="str">
        <f>IF(D14="X","History was deleted on All Curves","History was Not deleted on All Curves")</f>
        <v>History was Not deleted on All Curves</v>
      </c>
      <c r="D14" s="6"/>
      <c r="E14" s="6">
        <f t="shared" si="0"/>
        <v>0</v>
      </c>
      <c r="F14" s="8"/>
      <c r="G14" s="6"/>
      <c r="H14" s="6">
        <f t="shared" si="1"/>
        <v>0</v>
      </c>
      <c r="I14" s="67"/>
      <c r="J14" s="68"/>
    </row>
    <row r="15" spans="1:10" ht="86" customHeight="1">
      <c r="A15" s="24" t="s">
        <v>112</v>
      </c>
      <c r="B15" s="25">
        <v>0.08</v>
      </c>
      <c r="C15" s="23" t="str">
        <f>IF(D15="X","Geometry was Named","Geometry was Not Named")</f>
        <v>Geometry was Not Named</v>
      </c>
      <c r="D15" s="6"/>
      <c r="E15" s="6">
        <f t="shared" si="0"/>
        <v>0</v>
      </c>
      <c r="F15" s="6"/>
      <c r="G15" s="6"/>
      <c r="H15" s="6">
        <f t="shared" si="1"/>
        <v>0</v>
      </c>
      <c r="I15" s="67"/>
      <c r="J15" s="68"/>
    </row>
    <row r="16" spans="1:10" ht="86" customHeight="1">
      <c r="A16" s="24" t="s">
        <v>82</v>
      </c>
      <c r="B16" s="25">
        <v>0.08</v>
      </c>
      <c r="C16" s="23" t="str">
        <f>IF(D16="X","History was deleted on All Geometry","History was Not deleted on All Geometry")</f>
        <v>History was Not deleted on All Geometry</v>
      </c>
      <c r="D16" s="6"/>
      <c r="E16" s="6">
        <f t="shared" si="0"/>
        <v>0</v>
      </c>
      <c r="F16" s="6"/>
      <c r="G16" s="6"/>
      <c r="H16" s="6">
        <f t="shared" si="1"/>
        <v>0</v>
      </c>
      <c r="I16" s="67"/>
      <c r="J16" s="68"/>
    </row>
    <row r="17" spans="1:10" ht="87" customHeight="1">
      <c r="A17" s="24" t="s">
        <v>113</v>
      </c>
      <c r="B17" s="25">
        <v>0.08</v>
      </c>
      <c r="C17" s="23" t="str">
        <f>IF(D17="X","Transfroms were Frozen on Geometry","Transforms Not Frozen")</f>
        <v>Transforms Not Frozen</v>
      </c>
      <c r="D17" s="6"/>
      <c r="E17" s="6">
        <f t="shared" si="0"/>
        <v>0</v>
      </c>
      <c r="F17" s="6"/>
      <c r="G17" s="6"/>
      <c r="H17" s="6">
        <f t="shared" si="1"/>
        <v>0</v>
      </c>
      <c r="I17" s="67"/>
      <c r="J17" s="102"/>
    </row>
    <row r="18" spans="1:10" ht="83" customHeight="1">
      <c r="A18" s="26" t="s">
        <v>70</v>
      </c>
      <c r="B18" s="27">
        <v>0.08</v>
      </c>
      <c r="C18" s="23" t="str">
        <f>IF(D18="X","Geometry is seperated properly and Attached to the rig","Geometry is Not Attached.")</f>
        <v>Geometry is Not Attached.</v>
      </c>
      <c r="D18" s="6"/>
      <c r="E18" s="6">
        <f>IF(D18="X",8,0)</f>
        <v>0</v>
      </c>
      <c r="F18" s="7"/>
      <c r="G18" s="6"/>
      <c r="H18" s="6">
        <f t="shared" si="1"/>
        <v>0</v>
      </c>
      <c r="I18" s="67"/>
      <c r="J18" s="68"/>
    </row>
    <row r="19" spans="1:10" ht="84" customHeight="1">
      <c r="A19" s="28" t="s">
        <v>47</v>
      </c>
      <c r="B19" s="28">
        <v>0.08</v>
      </c>
      <c r="C19" s="23" t="str">
        <f>IF(D19="X","There are no transforms on the Y and Z axis of any Child Joints and there are no Rotations on any Joint","There are transforms on the Y and/or Z axis of any Child Joints and/or there are Rotations on any Joint")</f>
        <v>There are transforms on the Y and/or Z axis of any Child Joints and/or there are Rotations on any Joint</v>
      </c>
      <c r="D19" s="6"/>
      <c r="E19" s="6">
        <f>IF(D19="X",8,0)</f>
        <v>0</v>
      </c>
      <c r="F19" s="8"/>
      <c r="G19" s="6"/>
      <c r="H19" s="6">
        <f t="shared" si="1"/>
        <v>0</v>
      </c>
      <c r="I19" s="67"/>
      <c r="J19" s="102"/>
    </row>
    <row r="20" spans="1:10" ht="83" customHeight="1">
      <c r="A20" s="69" t="s">
        <v>97</v>
      </c>
      <c r="B20" s="70"/>
      <c r="C20" s="70"/>
      <c r="D20" s="70"/>
      <c r="E20" s="70"/>
      <c r="F20" s="70"/>
      <c r="G20" s="70"/>
      <c r="H20" s="70"/>
      <c r="I20" s="70"/>
      <c r="J20" s="71"/>
    </row>
    <row r="21" spans="1:10" ht="74" customHeight="1">
      <c r="A21" s="59" t="s">
        <v>7</v>
      </c>
      <c r="B21" s="63">
        <v>0.1</v>
      </c>
      <c r="C21" s="23" t="str">
        <f>IF(D21="X","Rig functions well.","Rig does not fuction well.")</f>
        <v>Rig does not fuction well.</v>
      </c>
      <c r="D21" s="6"/>
      <c r="E21" s="6">
        <f>IF(D21="X",8,0)</f>
        <v>0</v>
      </c>
      <c r="F21" s="6"/>
      <c r="G21" s="6"/>
      <c r="H21" s="6">
        <f t="shared" ref="H21" si="2">IF(G21="X",10,0)</f>
        <v>0</v>
      </c>
      <c r="I21" s="67"/>
      <c r="J21" s="68"/>
    </row>
    <row r="22" spans="1:10" ht="201" customHeight="1">
      <c r="A22" s="44"/>
      <c r="B22" s="42"/>
      <c r="C22" s="44"/>
      <c r="D22" s="43"/>
      <c r="E22" s="43"/>
      <c r="F22" s="44"/>
      <c r="G22" s="27"/>
      <c r="H22" s="27"/>
      <c r="I22" s="44"/>
      <c r="J22" s="25"/>
    </row>
  </sheetData>
  <mergeCells count="19">
    <mergeCell ref="A1:B3"/>
    <mergeCell ref="I2:J2"/>
    <mergeCell ref="I3:J3"/>
    <mergeCell ref="A4:B7"/>
    <mergeCell ref="I5:J5"/>
    <mergeCell ref="I6:J6"/>
    <mergeCell ref="I7:J7"/>
    <mergeCell ref="I10:J10"/>
    <mergeCell ref="I11:J11"/>
    <mergeCell ref="I12:J12"/>
    <mergeCell ref="I14:J14"/>
    <mergeCell ref="I21:J21"/>
    <mergeCell ref="I18:J18"/>
    <mergeCell ref="I13:J13"/>
    <mergeCell ref="I15:J15"/>
    <mergeCell ref="A20:J20"/>
    <mergeCell ref="I19:J19"/>
    <mergeCell ref="I16:J16"/>
    <mergeCell ref="I17:J17"/>
  </mergeCells>
  <phoneticPr fontId="2" type="noConversion"/>
  <conditionalFormatting sqref="C24">
    <cfRule type="expression" dxfId="56" priority="0" stopIfTrue="1">
      <formula>$D$24="x"</formula>
    </cfRule>
  </conditionalFormatting>
  <conditionalFormatting sqref="C10">
    <cfRule type="expression" dxfId="55" priority="1" stopIfTrue="1">
      <formula>$D$10="x"</formula>
    </cfRule>
  </conditionalFormatting>
  <conditionalFormatting sqref="C11">
    <cfRule type="expression" dxfId="54" priority="2" stopIfTrue="1">
      <formula>$D$11="x"</formula>
    </cfRule>
  </conditionalFormatting>
  <conditionalFormatting sqref="C12">
    <cfRule type="expression" dxfId="53" priority="3" stopIfTrue="1">
      <formula>$D$12="x"</formula>
    </cfRule>
  </conditionalFormatting>
  <conditionalFormatting sqref="C13">
    <cfRule type="expression" dxfId="52" priority="4" stopIfTrue="1">
      <formula>$D$13="x"</formula>
    </cfRule>
  </conditionalFormatting>
  <conditionalFormatting sqref="C14">
    <cfRule type="expression" dxfId="51" priority="5" stopIfTrue="1">
      <formula>$D$14="x"</formula>
    </cfRule>
  </conditionalFormatting>
  <conditionalFormatting sqref="C15">
    <cfRule type="expression" dxfId="50" priority="6" stopIfTrue="1">
      <formula>$D$15="x"</formula>
    </cfRule>
  </conditionalFormatting>
  <conditionalFormatting sqref="C25">
    <cfRule type="expression" dxfId="49" priority="7" stopIfTrue="1">
      <formula>$D$25="x"</formula>
    </cfRule>
  </conditionalFormatting>
  <conditionalFormatting sqref="C4:E7 H6">
    <cfRule type="expression" dxfId="48" priority="8" stopIfTrue="1">
      <formula>$E$6&gt;=91</formula>
    </cfRule>
    <cfRule type="expression" dxfId="47" priority="9" stopIfTrue="1">
      <formula>$E$6&gt;=90</formula>
    </cfRule>
    <cfRule type="expression" dxfId="46" priority="10" stopIfTrue="1">
      <formula>$E$6&gt;=80</formula>
    </cfRule>
  </conditionalFormatting>
  <conditionalFormatting sqref="C18:C19 C23">
    <cfRule type="expression" dxfId="45" priority="11" stopIfTrue="1">
      <formula>D18="x"</formula>
    </cfRule>
  </conditionalFormatting>
  <conditionalFormatting sqref="C16">
    <cfRule type="expression" dxfId="44" priority="12" stopIfTrue="1">
      <formula>$D$16="x"</formula>
    </cfRule>
  </conditionalFormatting>
  <conditionalFormatting sqref="C17">
    <cfRule type="expression" dxfId="43" priority="13" stopIfTrue="1">
      <formula>$D$17="x"</formula>
    </cfRule>
  </conditionalFormatting>
  <conditionalFormatting sqref="C9">
    <cfRule type="expression" dxfId="42" priority="14" stopIfTrue="1">
      <formula>$D$9="x"</formula>
    </cfRule>
  </conditionalFormatting>
  <conditionalFormatting sqref="C21">
    <cfRule type="expression" dxfId="41" priority="15" stopIfTrue="1">
      <formula>$D$21="x"</formula>
    </cfRule>
  </conditionalFormatting>
  <pageMargins left="0.75" right="0.75" top="1" bottom="1" header="0.5" footer="0.5"/>
  <colBreaks count="1" manualBreakCount="1">
    <brk id="10" max="1048575" man="1"/>
  </col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70" zoomScaleNormal="60" zoomScalePageLayoutView="60" workbookViewId="0">
      <pane ySplit="8" topLeftCell="A9" activePane="bottomLeft" state="frozen"/>
      <selection pane="bottomLeft" activeCell="G19" sqref="G19"/>
    </sheetView>
  </sheetViews>
  <sheetFormatPr baseColWidth="10" defaultColWidth="10.5703125" defaultRowHeight="18" x14ac:dyDescent="0"/>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80</v>
      </c>
      <c r="B1" s="73"/>
      <c r="I1" s="1"/>
    </row>
    <row r="2" spans="1:10" ht="60" customHeight="1">
      <c r="A2" s="72"/>
      <c r="B2" s="73"/>
      <c r="I2" s="76" t="s">
        <v>2</v>
      </c>
      <c r="J2" s="77"/>
    </row>
    <row r="3" spans="1:10" ht="125" customHeight="1">
      <c r="A3" s="74"/>
      <c r="B3" s="75"/>
      <c r="F3" s="3"/>
      <c r="G3" s="3"/>
      <c r="H3" s="3"/>
      <c r="I3" s="78"/>
      <c r="J3" s="79"/>
    </row>
    <row r="4" spans="1:10" ht="94" customHeight="1">
      <c r="A4" s="80" t="s">
        <v>92</v>
      </c>
      <c r="B4" s="81"/>
      <c r="C4" s="47" t="str">
        <f>IF(E6&gt;=91,"Advanced Objectives Met",IF(E6&gt;=90,"Proficient Objectives Met",IF(E6&gt;=80,"Novice Objectives Met",IF(E6&gt;=70,"Beginner Objectives Met","Objectives Not Met"))))</f>
        <v>Objectives Not Met</v>
      </c>
      <c r="D4" s="47"/>
      <c r="E4" s="47"/>
      <c r="F4" s="11" t="s">
        <v>3</v>
      </c>
      <c r="G4" s="12"/>
      <c r="H4" s="13"/>
      <c r="I4" s="16"/>
      <c r="J4" s="17"/>
    </row>
    <row r="5" spans="1:10" ht="35" customHeight="1">
      <c r="A5" s="82"/>
      <c r="B5" s="83"/>
      <c r="C5" s="4" t="str">
        <f>IF(E6&gt;=90,"A",IF(E6&gt;=80,"B",IF(E6&gt;=70,"C",IF(E6&gt;=60,"D","F"))))</f>
        <v>F</v>
      </c>
      <c r="D5" s="4"/>
      <c r="E5" s="39" t="s">
        <v>4</v>
      </c>
      <c r="F5" s="12"/>
      <c r="G5" s="12"/>
      <c r="H5" s="13" t="s">
        <v>4</v>
      </c>
      <c r="I5" s="84" t="s">
        <v>5</v>
      </c>
      <c r="J5" s="85"/>
    </row>
    <row r="6" spans="1:10" ht="22" customHeight="1">
      <c r="A6" s="82"/>
      <c r="B6" s="83"/>
      <c r="C6" s="48"/>
      <c r="D6" s="10"/>
      <c r="E6" s="45">
        <f>SUM(E10+E11+E12+E14+E15+E16+E18+E19+E9+E13)</f>
        <v>0</v>
      </c>
      <c r="F6" s="14"/>
      <c r="G6" s="14"/>
      <c r="H6" s="13">
        <f>SUM(H10+H11+H12+H14+H15+H16+H18+H19+H9+H13)</f>
        <v>0</v>
      </c>
      <c r="I6" s="84"/>
      <c r="J6" s="85"/>
    </row>
    <row r="7" spans="1:10" ht="35" customHeight="1">
      <c r="A7" s="82"/>
      <c r="B7" s="83"/>
      <c r="C7" s="49"/>
      <c r="D7" s="50"/>
      <c r="E7" s="50"/>
      <c r="F7" s="15"/>
      <c r="G7" s="14"/>
      <c r="H7" s="13"/>
      <c r="I7" s="84"/>
      <c r="J7" s="85"/>
    </row>
    <row r="8" spans="1:10" s="5" customFormat="1" ht="24" customHeight="1">
      <c r="A8" s="18"/>
      <c r="B8" s="19">
        <f>SUM(B10+B9+B11+B12+B14+B15+B16+B18+B13)</f>
        <v>1</v>
      </c>
      <c r="C8" s="20" t="s">
        <v>89</v>
      </c>
      <c r="D8" s="20" t="s">
        <v>90</v>
      </c>
      <c r="E8" s="20" t="s">
        <v>91</v>
      </c>
      <c r="F8" s="20"/>
      <c r="G8" s="20" t="s">
        <v>75</v>
      </c>
      <c r="H8" s="21" t="s">
        <v>91</v>
      </c>
      <c r="I8" s="21"/>
      <c r="J8" s="22"/>
    </row>
    <row r="9" spans="1:10" ht="83" customHeight="1">
      <c r="A9" s="24" t="s">
        <v>35</v>
      </c>
      <c r="B9" s="25">
        <v>0.11</v>
      </c>
      <c r="C9" s="23" t="str">
        <f>IF(D9="X","Proper Naming Conventions Used","Improper Naming Conventions Used")</f>
        <v>Improper Naming Conventions Used</v>
      </c>
      <c r="D9" s="6"/>
      <c r="E9" s="6">
        <f>IF(D9="X",11,0)</f>
        <v>0</v>
      </c>
      <c r="F9" s="6"/>
      <c r="G9" s="6"/>
      <c r="H9" s="6">
        <f>IF(G9="X",11,0)</f>
        <v>0</v>
      </c>
      <c r="I9" s="61"/>
      <c r="J9" s="62"/>
    </row>
    <row r="10" spans="1:10" ht="86" customHeight="1">
      <c r="A10" s="24" t="s">
        <v>98</v>
      </c>
      <c r="B10" s="25">
        <v>0.11</v>
      </c>
      <c r="C10" s="23" t="str">
        <f>IF(D10="X","Your camera shot and actions were exactly what was depicted in your storyboard outline. ","Your camera shot and actions were Not exactly what was depicted in your storyboard outline. ")</f>
        <v xml:space="preserve">Your camera shot and actions were Not exactly what was depicted in your storyboard outline. </v>
      </c>
      <c r="D10" s="6"/>
      <c r="E10" s="6">
        <f t="shared" ref="E10:E16" si="0">IF(D10="X",11,0)</f>
        <v>0</v>
      </c>
      <c r="F10" s="6"/>
      <c r="G10" s="6"/>
      <c r="H10" s="6">
        <f t="shared" ref="H10:H16" si="1">IF(G10="X",11,0)</f>
        <v>0</v>
      </c>
      <c r="I10" s="86"/>
      <c r="J10" s="87"/>
    </row>
    <row r="11" spans="1:10" ht="79" customHeight="1">
      <c r="A11" s="24" t="s">
        <v>99</v>
      </c>
      <c r="B11" s="25">
        <v>0.11</v>
      </c>
      <c r="C11" s="23" t="str">
        <f>IF(D11="X","Over all good Timing. Very natural feeling to the motion. Very convincing weight of the character.","Over all timing of scene is poor, does not have a natural feeling to the motion and weight of the character.")</f>
        <v>Over all timing of scene is poor, does not have a natural feeling to the motion and weight of the character.</v>
      </c>
      <c r="D11" s="6"/>
      <c r="E11" s="6">
        <f t="shared" si="0"/>
        <v>0</v>
      </c>
      <c r="F11" s="8"/>
      <c r="G11" s="6"/>
      <c r="H11" s="6">
        <f t="shared" si="1"/>
        <v>0</v>
      </c>
      <c r="I11" s="67"/>
      <c r="J11" s="68"/>
    </row>
    <row r="12" spans="1:10" ht="73" customHeight="1">
      <c r="A12" s="24" t="s">
        <v>15</v>
      </c>
      <c r="B12" s="25">
        <v>0.11</v>
      </c>
      <c r="C12" s="23" t="str">
        <f>IF(D12="X","Clearly reads in a very believable and recognizable manner","Not clearly readable. No recognizable motions.")</f>
        <v>Not clearly readable. No recognizable motions.</v>
      </c>
      <c r="D12" s="6"/>
      <c r="E12" s="6">
        <f t="shared" si="0"/>
        <v>0</v>
      </c>
      <c r="F12" s="8"/>
      <c r="G12" s="6"/>
      <c r="H12" s="6">
        <f t="shared" si="1"/>
        <v>0</v>
      </c>
      <c r="I12" s="67"/>
      <c r="J12" s="68"/>
    </row>
    <row r="13" spans="1:10" ht="88" customHeight="1">
      <c r="A13" s="24" t="s">
        <v>100</v>
      </c>
      <c r="B13" s="25">
        <v>0.11</v>
      </c>
      <c r="C13" s="23" t="str">
        <f>IF(D13="X","Your camera shot and actions were exactly what was depicted in your storyboard outline. ","Your camera shot and actions were NOT exactly what was depicted in your Final storyboard.")</f>
        <v>Your camera shot and actions were NOT exactly what was depicted in your Final storyboard.</v>
      </c>
      <c r="D13" s="6"/>
      <c r="E13" s="6">
        <f t="shared" si="0"/>
        <v>0</v>
      </c>
      <c r="F13" s="6"/>
      <c r="G13" s="6"/>
      <c r="H13" s="6">
        <f t="shared" si="1"/>
        <v>0</v>
      </c>
      <c r="I13" s="67"/>
      <c r="J13" s="68"/>
    </row>
    <row r="14" spans="1:10" ht="88" customHeight="1">
      <c r="A14" s="24" t="s">
        <v>14</v>
      </c>
      <c r="B14" s="25">
        <v>0.11</v>
      </c>
      <c r="C14" s="23" t="str">
        <f>IF(D14="X","Great spacing between poses to create your animation.","Spacing between poses does not work well, does not match timing.")</f>
        <v>Spacing between poses does not work well, does not match timing.</v>
      </c>
      <c r="D14" s="6"/>
      <c r="E14" s="6">
        <f t="shared" si="0"/>
        <v>0</v>
      </c>
      <c r="F14" s="6"/>
      <c r="G14" s="6"/>
      <c r="H14" s="6">
        <f t="shared" si="1"/>
        <v>0</v>
      </c>
      <c r="I14" s="67"/>
      <c r="J14" s="68"/>
    </row>
    <row r="15" spans="1:10" ht="91" customHeight="1">
      <c r="A15" s="38" t="s">
        <v>13</v>
      </c>
      <c r="B15" s="38">
        <v>0.11</v>
      </c>
      <c r="C15" s="23" t="str">
        <f>IF(D15="X","Expressive Key Poses that define your action.","Key poses do not define action well.")</f>
        <v>Key poses do not define action well.</v>
      </c>
      <c r="D15" s="6"/>
      <c r="E15" s="6">
        <f t="shared" si="0"/>
        <v>0</v>
      </c>
      <c r="F15" s="8"/>
      <c r="G15" s="6"/>
      <c r="H15" s="6">
        <f t="shared" si="1"/>
        <v>0</v>
      </c>
      <c r="I15" s="67"/>
      <c r="J15" s="68"/>
    </row>
    <row r="16" spans="1:10" ht="84" customHeight="1">
      <c r="A16" s="38" t="s">
        <v>133</v>
      </c>
      <c r="B16" s="38">
        <v>0.11</v>
      </c>
      <c r="C16" s="23" t="str">
        <f>IF(D16="X","Great variation in your timing. Not everything is moving at the same rate.","There is no variation in your timing, everything is moving at the same rate throughout your scene.")</f>
        <v>There is no variation in your timing, everything is moving at the same rate throughout your scene.</v>
      </c>
      <c r="D16" s="6"/>
      <c r="E16" s="6">
        <f t="shared" si="0"/>
        <v>0</v>
      </c>
      <c r="F16" s="8"/>
      <c r="G16" s="6"/>
      <c r="H16" s="6">
        <f t="shared" si="1"/>
        <v>0</v>
      </c>
      <c r="I16" s="67"/>
      <c r="J16" s="68"/>
    </row>
    <row r="17" spans="1:10" ht="83" customHeight="1">
      <c r="A17" s="69" t="s">
        <v>131</v>
      </c>
      <c r="B17" s="70"/>
      <c r="C17" s="70"/>
      <c r="D17" s="70"/>
      <c r="E17" s="70"/>
      <c r="F17" s="70"/>
      <c r="G17" s="70"/>
      <c r="H17" s="70"/>
      <c r="I17" s="70"/>
      <c r="J17" s="71"/>
    </row>
    <row r="18" spans="1:10" ht="74" customHeight="1">
      <c r="A18" s="41" t="s">
        <v>132</v>
      </c>
      <c r="B18" s="42">
        <v>0.12</v>
      </c>
      <c r="C18" s="23" t="str">
        <f>IF(D18="X","You have used a large amount of the 12 principlas of animation.","The 12 principals are not used in your scene.")</f>
        <v>The 12 principals are not used in your scene.</v>
      </c>
      <c r="D18" s="6"/>
      <c r="E18" s="6">
        <f>IF(D18="X",12,0)</f>
        <v>0</v>
      </c>
      <c r="F18" s="6"/>
      <c r="G18" s="6"/>
      <c r="H18" s="6">
        <f>IF(G18="X",12,0)</f>
        <v>0</v>
      </c>
      <c r="I18" s="67"/>
      <c r="J18" s="68"/>
    </row>
    <row r="19" spans="1:10" ht="201" customHeight="1">
      <c r="A19" s="44"/>
      <c r="B19" s="42"/>
      <c r="C19" s="44"/>
      <c r="D19" s="43"/>
      <c r="E19" s="43"/>
      <c r="F19" s="44"/>
      <c r="G19" s="27"/>
      <c r="H19" s="27"/>
      <c r="I19" s="44"/>
      <c r="J19" s="25"/>
    </row>
  </sheetData>
  <mergeCells count="16">
    <mergeCell ref="I15:J15"/>
    <mergeCell ref="I16:J16"/>
    <mergeCell ref="I18:J18"/>
    <mergeCell ref="A17:J17"/>
    <mergeCell ref="I14:J14"/>
    <mergeCell ref="I10:J10"/>
    <mergeCell ref="I11:J11"/>
    <mergeCell ref="I12:J12"/>
    <mergeCell ref="I13:J13"/>
    <mergeCell ref="A1:B3"/>
    <mergeCell ref="I2:J2"/>
    <mergeCell ref="I3:J3"/>
    <mergeCell ref="A4:B7"/>
    <mergeCell ref="I5:J5"/>
    <mergeCell ref="I6:J6"/>
    <mergeCell ref="I7:J7"/>
  </mergeCells>
  <phoneticPr fontId="2" type="noConversion"/>
  <conditionalFormatting sqref="C4:E7">
    <cfRule type="expression" dxfId="40" priority="0" stopIfTrue="1">
      <formula>$E$6&gt;=91</formula>
    </cfRule>
    <cfRule type="expression" dxfId="39" priority="1" stopIfTrue="1">
      <formula>$E$6&gt;=90</formula>
    </cfRule>
    <cfRule type="expression" dxfId="38" priority="2" stopIfTrue="1">
      <formula>$E$6&gt;=80</formula>
    </cfRule>
  </conditionalFormatting>
  <conditionalFormatting sqref="C9:C16">
    <cfRule type="expression" dxfId="37" priority="3" stopIfTrue="1">
      <formula>D9="x"</formula>
    </cfRule>
  </conditionalFormatting>
  <conditionalFormatting sqref="C18">
    <cfRule type="expression" dxfId="36" priority="4" stopIfTrue="1">
      <formula>$D$18="x"</formula>
    </cfRule>
  </conditionalFormatting>
  <pageMargins left="0.75" right="0.75" top="1" bottom="1" header="0.5" footer="0.5"/>
  <colBreaks count="1" manualBreakCount="1">
    <brk id="10" max="1048575" man="1"/>
  </col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70" zoomScaleNormal="60" zoomScalePageLayoutView="60" workbookViewId="0">
      <pane ySplit="8" topLeftCell="A9" activePane="bottomLeft" state="frozen"/>
      <selection pane="bottomLeft" activeCell="M22" sqref="M22"/>
    </sheetView>
  </sheetViews>
  <sheetFormatPr baseColWidth="10" defaultColWidth="10.5703125" defaultRowHeight="18" x14ac:dyDescent="0"/>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80</v>
      </c>
      <c r="B1" s="92"/>
      <c r="I1" s="1"/>
    </row>
    <row r="2" spans="1:10" ht="60" customHeight="1">
      <c r="A2" s="93"/>
      <c r="B2" s="92"/>
      <c r="I2" s="76" t="s">
        <v>2</v>
      </c>
      <c r="J2" s="77"/>
    </row>
    <row r="3" spans="1:10" ht="125" customHeight="1">
      <c r="A3" s="94"/>
      <c r="B3" s="95"/>
      <c r="F3" s="3"/>
      <c r="G3" s="3"/>
      <c r="H3" s="3"/>
      <c r="I3" s="78"/>
      <c r="J3" s="79"/>
    </row>
    <row r="4" spans="1:10" ht="94" customHeight="1">
      <c r="A4" s="96" t="s">
        <v>38</v>
      </c>
      <c r="B4" s="97"/>
      <c r="C4" s="47" t="str">
        <f>IF(E6&gt;=91,"Advanced Objectives Met",IF(E6&gt;=90,"Proficient Objectives Met",IF(E6&gt;=80,"Novice Objectives Met",IF(E6&gt;=70,"Beginner Objectives Met","Objectives Not Yet Met"))))</f>
        <v>Objectives Not Yet Met</v>
      </c>
      <c r="D4" s="47"/>
      <c r="E4" s="47"/>
      <c r="F4" s="52" t="s">
        <v>3</v>
      </c>
      <c r="G4" s="53"/>
      <c r="H4" s="54"/>
      <c r="I4" s="16"/>
      <c r="J4" s="17"/>
    </row>
    <row r="5" spans="1:10" ht="35" customHeight="1">
      <c r="A5" s="98"/>
      <c r="B5" s="98"/>
      <c r="C5" s="4" t="str">
        <f>IF(E6&gt;=90,"A",IF(E6&gt;=80,"B",IF(E6&gt;=70,"C",IF(E6&gt;=60,"D","F"))))</f>
        <v>F</v>
      </c>
      <c r="D5" s="4"/>
      <c r="E5" s="39" t="s">
        <v>4</v>
      </c>
      <c r="F5" s="12"/>
      <c r="G5" s="12"/>
      <c r="H5" s="13" t="s">
        <v>4</v>
      </c>
      <c r="I5" s="84" t="s">
        <v>5</v>
      </c>
      <c r="J5" s="85"/>
    </row>
    <row r="6" spans="1:10" ht="22" customHeight="1">
      <c r="A6" s="98"/>
      <c r="B6" s="98"/>
      <c r="C6" s="48"/>
      <c r="D6" s="10"/>
      <c r="E6" s="45">
        <f>SUM(E9+E10+E11+E13+E12+E14+E15+E16+E17+E18+E19+E21)</f>
        <v>0</v>
      </c>
      <c r="F6" s="14"/>
      <c r="G6" s="65"/>
      <c r="H6" s="12">
        <f>SUM(H9+H10+H11+H13+H12+H14+H15+H16+H17+H18+H19+H21)</f>
        <v>0</v>
      </c>
      <c r="I6" s="99"/>
      <c r="J6" s="85"/>
    </row>
    <row r="7" spans="1:10" ht="35" customHeight="1">
      <c r="A7" s="98"/>
      <c r="B7" s="98"/>
      <c r="C7" s="49"/>
      <c r="D7" s="50"/>
      <c r="E7" s="50"/>
      <c r="F7" s="55"/>
      <c r="G7" s="56"/>
      <c r="H7" s="57"/>
      <c r="I7" s="84"/>
      <c r="J7" s="85"/>
    </row>
    <row r="8" spans="1:10" s="5" customFormat="1" ht="24" customHeight="1">
      <c r="A8" s="18"/>
      <c r="B8" s="19">
        <f>SUM(B9+B10+B11+B12+B13+B14+B15+B16+B17+B18+B19+B21)</f>
        <v>0.99999999999999978</v>
      </c>
      <c r="C8" s="20" t="s">
        <v>88</v>
      </c>
      <c r="D8" s="20" t="s">
        <v>27</v>
      </c>
      <c r="E8" s="20" t="s">
        <v>72</v>
      </c>
      <c r="F8" s="20"/>
      <c r="G8" s="20" t="s">
        <v>73</v>
      </c>
      <c r="H8" s="21" t="s">
        <v>72</v>
      </c>
      <c r="I8" s="21"/>
      <c r="J8" s="22"/>
    </row>
    <row r="9" spans="1:10" ht="83" customHeight="1">
      <c r="A9" s="24" t="s">
        <v>35</v>
      </c>
      <c r="B9" s="25">
        <v>0.1</v>
      </c>
      <c r="C9" s="33" t="str">
        <f>IF(D9="X","Proper Naming Conventions Used","Improper Naming Conventions Used")</f>
        <v>Improper Naming Conventions Used</v>
      </c>
      <c r="D9" s="6"/>
      <c r="E9" s="6">
        <f>IF(D9="X",10,0)</f>
        <v>0</v>
      </c>
      <c r="F9" s="6"/>
      <c r="G9" s="6"/>
      <c r="H9" s="6">
        <f>IF(G9="X",10,0)</f>
        <v>0</v>
      </c>
      <c r="I9" s="61"/>
      <c r="J9" s="62"/>
    </row>
    <row r="10" spans="1:10" ht="86" customHeight="1">
      <c r="A10" s="24" t="s">
        <v>39</v>
      </c>
      <c r="B10" s="24">
        <v>0.08</v>
      </c>
      <c r="C10" s="23" t="str">
        <f>IF(D10="X","UV's mapped well, minimal stretching","UV's NOT mapped well, SIGNIFICANT stretching")</f>
        <v>UV's NOT mapped well, SIGNIFICANT stretching</v>
      </c>
      <c r="D10" s="6"/>
      <c r="E10" s="6">
        <f>IF(D10="X",8,0)</f>
        <v>0</v>
      </c>
      <c r="F10" s="7"/>
      <c r="G10" s="6"/>
      <c r="H10" s="6">
        <f>IF(G10="X",8,0)</f>
        <v>0</v>
      </c>
      <c r="I10" s="86"/>
      <c r="J10" s="87"/>
    </row>
    <row r="11" spans="1:10" ht="87" customHeight="1">
      <c r="A11" s="24" t="s">
        <v>40</v>
      </c>
      <c r="B11" s="24">
        <v>0.08</v>
      </c>
      <c r="C11" s="23" t="str">
        <f>IF(D11="X","Seams is appropriate for the UV. Strategically place  in the least obvious location.","No seems were sewn together.")</f>
        <v>No seems were sewn together.</v>
      </c>
      <c r="D11" s="6"/>
      <c r="E11" s="6">
        <f t="shared" ref="E11:E19" si="0">IF(D11="X",8,0)</f>
        <v>0</v>
      </c>
      <c r="F11" s="7"/>
      <c r="G11" s="6"/>
      <c r="H11" s="6">
        <f t="shared" ref="H11:H19" si="1">IF(G11="X",8,0)</f>
        <v>0</v>
      </c>
      <c r="I11" s="67"/>
      <c r="J11" s="68"/>
    </row>
    <row r="12" spans="1:10" ht="83" customHeight="1">
      <c r="A12" s="24" t="s">
        <v>41</v>
      </c>
      <c r="B12" s="24">
        <v>0.08</v>
      </c>
      <c r="C12" s="23" t="str">
        <f>IF(D12="X","Great use of the zero to one space, you utilized all the space that you could with your UV shell.","UV's were not mapped in the zero to one space, or not mapped at all. ")</f>
        <v xml:space="preserve">UV's were not mapped in the zero to one space, or not mapped at all. </v>
      </c>
      <c r="D12" s="6"/>
      <c r="E12" s="6">
        <f t="shared" si="0"/>
        <v>0</v>
      </c>
      <c r="F12" s="7"/>
      <c r="G12" s="6"/>
      <c r="H12" s="6">
        <f t="shared" si="1"/>
        <v>0</v>
      </c>
      <c r="I12" s="67"/>
      <c r="J12" s="68"/>
    </row>
    <row r="13" spans="1:10" ht="79" customHeight="1">
      <c r="A13" s="24" t="s">
        <v>84</v>
      </c>
      <c r="B13" s="24">
        <v>0.08</v>
      </c>
      <c r="C13" s="23" t="str">
        <f>IF(D13="X","The  Geometry and pivot were placed at the origin.","Both geometry and pivot were not placed at the origin.")</f>
        <v>Both geometry and pivot were not placed at the origin.</v>
      </c>
      <c r="D13" s="6"/>
      <c r="E13" s="6">
        <f t="shared" si="0"/>
        <v>0</v>
      </c>
      <c r="F13" s="7"/>
      <c r="G13" s="6"/>
      <c r="H13" s="6">
        <f t="shared" si="1"/>
        <v>0</v>
      </c>
      <c r="I13" s="67"/>
      <c r="J13" s="68"/>
    </row>
    <row r="14" spans="1:10" ht="73" customHeight="1">
      <c r="A14" s="24" t="s">
        <v>85</v>
      </c>
      <c r="B14" s="24">
        <v>0.08</v>
      </c>
      <c r="C14" s="23" t="str">
        <f>IF(D14="X","at least of 3 layers used in creation of texture","LESS THAN 3 layers used in creation of texture, or No Photoshop file submitted.")</f>
        <v>LESS THAN 3 layers used in creation of texture, or No Photoshop file submitted.</v>
      </c>
      <c r="D14" s="6"/>
      <c r="E14" s="6">
        <f t="shared" si="0"/>
        <v>0</v>
      </c>
      <c r="F14" s="7"/>
      <c r="G14" s="6"/>
      <c r="H14" s="6">
        <f t="shared" si="1"/>
        <v>0</v>
      </c>
      <c r="I14" s="67"/>
      <c r="J14" s="68"/>
    </row>
    <row r="15" spans="1:10" ht="88" customHeight="1">
      <c r="A15" s="24" t="s">
        <v>102</v>
      </c>
      <c r="B15" s="24">
        <v>0.08</v>
      </c>
      <c r="C15" s="23" t="str">
        <f>IF(D15="X","Time was taken to organize your scene. All Photoshop layers were named. ","Scene has no organization. No layers were named, or was not submitted.")</f>
        <v>Scene has no organization. No layers were named, or was not submitted.</v>
      </c>
      <c r="D15" s="6"/>
      <c r="E15" s="6">
        <f t="shared" si="0"/>
        <v>0</v>
      </c>
      <c r="F15" s="7"/>
      <c r="G15" s="6"/>
      <c r="H15" s="6">
        <f t="shared" si="1"/>
        <v>0</v>
      </c>
      <c r="I15" s="67"/>
      <c r="J15" s="68"/>
    </row>
    <row r="16" spans="1:10" ht="91" customHeight="1">
      <c r="A16" s="24" t="s">
        <v>103</v>
      </c>
      <c r="B16" s="24">
        <v>0.08</v>
      </c>
      <c r="C16" s="23" t="str">
        <f>IF(D16="X","UV snapshot is the correct resolution of 1024 X 1024.","The UV snapshot was not the proper resolution, or was not submitted.")</f>
        <v>The UV snapshot was not the proper resolution, or was not submitted.</v>
      </c>
      <c r="D16" s="6"/>
      <c r="E16" s="6">
        <f t="shared" si="0"/>
        <v>0</v>
      </c>
      <c r="F16" s="7"/>
      <c r="G16" s="6"/>
      <c r="H16" s="6">
        <f t="shared" si="1"/>
        <v>0</v>
      </c>
      <c r="I16" s="67"/>
      <c r="J16" s="68"/>
    </row>
    <row r="17" spans="1:10" ht="84" customHeight="1">
      <c r="A17" s="24" t="s">
        <v>104</v>
      </c>
      <c r="B17" s="24">
        <v>0.08</v>
      </c>
      <c r="C17" s="23" t="str">
        <f>IF(D17="X","Texture appears on geometry properly, good render.","Texture DOES NOT appear on geometry properly, POOR render.")</f>
        <v>Texture DOES NOT appear on geometry properly, POOR render.</v>
      </c>
      <c r="D17" s="6"/>
      <c r="E17" s="6">
        <f t="shared" si="0"/>
        <v>0</v>
      </c>
      <c r="F17" s="7"/>
      <c r="G17" s="6"/>
      <c r="H17" s="6">
        <f t="shared" si="1"/>
        <v>0</v>
      </c>
      <c r="I17" s="67"/>
      <c r="J17" s="68"/>
    </row>
    <row r="18" spans="1:10" ht="74" customHeight="1">
      <c r="A18" s="26" t="s">
        <v>105</v>
      </c>
      <c r="B18" s="26">
        <v>0.08</v>
      </c>
      <c r="C18" s="23" t="str">
        <f>IF(D18="X","The use of shadow and light is used well to describe shape and volume of the form.","There is no use of light and shadow to describe the shape or volume of the form.")</f>
        <v>There is no use of light and shadow to describe the shape or volume of the form.</v>
      </c>
      <c r="D18" s="6"/>
      <c r="E18" s="6">
        <f t="shared" si="0"/>
        <v>0</v>
      </c>
      <c r="F18" s="23"/>
      <c r="G18" s="6"/>
      <c r="H18" s="6">
        <f t="shared" si="1"/>
        <v>0</v>
      </c>
      <c r="I18" s="67"/>
      <c r="J18" s="68"/>
    </row>
    <row r="19" spans="1:10" ht="83" customHeight="1">
      <c r="A19" s="38" t="s">
        <v>28</v>
      </c>
      <c r="B19" s="40">
        <v>0.08</v>
      </c>
      <c r="C19" s="23" t="str">
        <f>IF(D19="X","Great placement of the texture on the geometry, the features are perfectly placed on the geometry.","The texture is not mapped on the geometry.")</f>
        <v>The texture is not mapped on the geometry.</v>
      </c>
      <c r="D19" s="6"/>
      <c r="E19" s="6">
        <f t="shared" si="0"/>
        <v>0</v>
      </c>
      <c r="F19" s="7"/>
      <c r="G19" s="6"/>
      <c r="H19" s="6">
        <f t="shared" si="1"/>
        <v>0</v>
      </c>
      <c r="I19" s="67"/>
      <c r="J19" s="68"/>
    </row>
    <row r="20" spans="1:10" ht="83" customHeight="1">
      <c r="A20" s="69" t="s">
        <v>97</v>
      </c>
      <c r="B20" s="70"/>
      <c r="C20" s="70"/>
      <c r="D20" s="70"/>
      <c r="E20" s="70"/>
      <c r="F20" s="70"/>
      <c r="G20" s="70"/>
      <c r="H20" s="70"/>
      <c r="I20" s="70"/>
      <c r="J20" s="71"/>
    </row>
    <row r="21" spans="1:10" ht="83" customHeight="1">
      <c r="A21" s="41" t="s">
        <v>48</v>
      </c>
      <c r="B21" s="41">
        <v>0.1</v>
      </c>
      <c r="C21" s="23" t="str">
        <f>IF(D21="X","Creative, interesting, and unique texture.","MINIMAL or NO EFFORT in texture creation")</f>
        <v>MINIMAL or NO EFFORT in texture creation</v>
      </c>
      <c r="D21" s="6"/>
      <c r="E21" s="6">
        <f>IF(D21="X",10,0)</f>
        <v>0</v>
      </c>
      <c r="F21" s="23"/>
      <c r="G21" s="7"/>
      <c r="H21" s="6">
        <f>IF(G21="X",10,0)</f>
        <v>0</v>
      </c>
      <c r="I21" s="67"/>
      <c r="J21" s="68"/>
    </row>
    <row r="22" spans="1:10" ht="201" customHeight="1">
      <c r="A22" s="44"/>
      <c r="B22" s="42"/>
      <c r="C22" s="44"/>
      <c r="D22" s="43"/>
      <c r="E22" s="43"/>
      <c r="F22" s="44"/>
      <c r="G22" s="27"/>
      <c r="H22" s="27"/>
      <c r="I22" s="44"/>
      <c r="J22" s="25"/>
    </row>
  </sheetData>
  <mergeCells count="19">
    <mergeCell ref="I16:J16"/>
    <mergeCell ref="I17:J17"/>
    <mergeCell ref="I18:J18"/>
    <mergeCell ref="I19:J19"/>
    <mergeCell ref="I21:J21"/>
    <mergeCell ref="A20:J20"/>
    <mergeCell ref="I15:J15"/>
    <mergeCell ref="A1:B3"/>
    <mergeCell ref="I2:J2"/>
    <mergeCell ref="I3:J3"/>
    <mergeCell ref="A4:B7"/>
    <mergeCell ref="I5:J5"/>
    <mergeCell ref="I6:J6"/>
    <mergeCell ref="I7:J7"/>
    <mergeCell ref="I10:J10"/>
    <mergeCell ref="I11:J11"/>
    <mergeCell ref="I12:J12"/>
    <mergeCell ref="I13:J13"/>
    <mergeCell ref="I14:J14"/>
  </mergeCells>
  <phoneticPr fontId="2" type="noConversion"/>
  <conditionalFormatting sqref="C10">
    <cfRule type="expression" dxfId="35" priority="0" stopIfTrue="1">
      <formula>$D$10="x"</formula>
    </cfRule>
  </conditionalFormatting>
  <conditionalFormatting sqref="C11">
    <cfRule type="expression" dxfId="34" priority="1" stopIfTrue="1">
      <formula>$D$11="x"</formula>
    </cfRule>
  </conditionalFormatting>
  <conditionalFormatting sqref="C12">
    <cfRule type="expression" dxfId="33" priority="2" stopIfTrue="1">
      <formula>$D$12="x"</formula>
    </cfRule>
  </conditionalFormatting>
  <conditionalFormatting sqref="C13">
    <cfRule type="expression" dxfId="32" priority="3" stopIfTrue="1">
      <formula>$D$13="x"</formula>
    </cfRule>
  </conditionalFormatting>
  <conditionalFormatting sqref="C14">
    <cfRule type="expression" dxfId="31" priority="4" stopIfTrue="1">
      <formula>$D$14="x"</formula>
    </cfRule>
  </conditionalFormatting>
  <conditionalFormatting sqref="C15">
    <cfRule type="expression" dxfId="30" priority="5" stopIfTrue="1">
      <formula>$D$15="x"</formula>
    </cfRule>
  </conditionalFormatting>
  <conditionalFormatting sqref="C16">
    <cfRule type="expression" dxfId="29" priority="6" stopIfTrue="1">
      <formula>$D$16="x"</formula>
    </cfRule>
  </conditionalFormatting>
  <conditionalFormatting sqref="C17">
    <cfRule type="expression" dxfId="28" priority="7" stopIfTrue="1">
      <formula>$D$17="x"</formula>
    </cfRule>
  </conditionalFormatting>
  <conditionalFormatting sqref="C19">
    <cfRule type="expression" dxfId="27" priority="8" stopIfTrue="1">
      <formula>$D$19="x"</formula>
    </cfRule>
  </conditionalFormatting>
  <conditionalFormatting sqref="C4:E7">
    <cfRule type="expression" dxfId="26" priority="9" stopIfTrue="1">
      <formula>$E$6&gt;=91</formula>
    </cfRule>
    <cfRule type="expression" dxfId="25" priority="10" stopIfTrue="1">
      <formula>$E$6&gt;=90</formula>
    </cfRule>
    <cfRule type="expression" dxfId="24" priority="11" stopIfTrue="1">
      <formula>$E$6&gt;=80</formula>
    </cfRule>
  </conditionalFormatting>
  <conditionalFormatting sqref="C9">
    <cfRule type="expression" dxfId="23" priority="12" stopIfTrue="1">
      <formula>$D$9="x"</formula>
    </cfRule>
  </conditionalFormatting>
  <conditionalFormatting sqref="C18">
    <cfRule type="expression" dxfId="22" priority="13" stopIfTrue="1">
      <formula>$D$18="x"</formula>
    </cfRule>
  </conditionalFormatting>
  <conditionalFormatting sqref="C21">
    <cfRule type="expression" dxfId="21" priority="14" stopIfTrue="1">
      <formula>$D$21="x"</formula>
    </cfRule>
  </conditionalFormatting>
  <pageMargins left="0.75" right="0.75" top="1" bottom="1" header="0.5" footer="0.5"/>
  <colBreaks count="1" manualBreakCount="1">
    <brk id="10" max="1048575"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70" zoomScaleNormal="60" zoomScalePageLayoutView="60" workbookViewId="0">
      <pane ySplit="8" topLeftCell="A9" activePane="bottomLeft" state="frozen"/>
      <selection pane="bottomLeft" activeCell="D21" sqref="D21"/>
    </sheetView>
  </sheetViews>
  <sheetFormatPr baseColWidth="10" defaultColWidth="10.5703125" defaultRowHeight="18" x14ac:dyDescent="0"/>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80</v>
      </c>
      <c r="B1" s="92"/>
      <c r="I1" s="1"/>
    </row>
    <row r="2" spans="1:10" ht="60" customHeight="1">
      <c r="A2" s="93"/>
      <c r="B2" s="92"/>
      <c r="I2" s="76" t="s">
        <v>2</v>
      </c>
      <c r="J2" s="77"/>
    </row>
    <row r="3" spans="1:10" ht="125" customHeight="1">
      <c r="A3" s="94"/>
      <c r="B3" s="95"/>
      <c r="F3" s="3"/>
      <c r="G3" s="3"/>
      <c r="H3" s="3"/>
      <c r="I3" s="78"/>
      <c r="J3" s="79"/>
    </row>
    <row r="4" spans="1:10" ht="94" customHeight="1">
      <c r="A4" s="103" t="s">
        <v>78</v>
      </c>
      <c r="B4" s="104"/>
      <c r="C4" s="47" t="str">
        <f>IF(E6&gt;=91,"Advanced Objectives Met",IF(E6&gt;=90,"Proficient Objectives Met",IF(E6&gt;=80,"Novice Objectives Met",IF(E6&gt;=70,"Beginner Objectives Met","Objectives Not Yet Met"))))</f>
        <v>Objectives Not Yet Met</v>
      </c>
      <c r="D4" s="47"/>
      <c r="E4" s="47"/>
      <c r="F4" s="52" t="s">
        <v>74</v>
      </c>
      <c r="G4" s="53"/>
      <c r="H4" s="54"/>
      <c r="I4" s="16"/>
      <c r="J4" s="17"/>
    </row>
    <row r="5" spans="1:10" ht="35" customHeight="1">
      <c r="A5" s="105"/>
      <c r="B5" s="106"/>
      <c r="C5" s="4" t="str">
        <f>IF(E6&gt;=90,"A",IF(E6&gt;=80,"B",IF(E6&gt;=70,"C",IF(E6&gt;=60,"D","F"))))</f>
        <v>F</v>
      </c>
      <c r="D5" s="4"/>
      <c r="E5" s="39" t="s">
        <v>4</v>
      </c>
      <c r="F5" s="12"/>
      <c r="G5" s="12"/>
      <c r="H5" s="13" t="s">
        <v>4</v>
      </c>
      <c r="I5" s="84" t="s">
        <v>5</v>
      </c>
      <c r="J5" s="85"/>
    </row>
    <row r="6" spans="1:10" ht="22" customHeight="1">
      <c r="A6" s="105"/>
      <c r="B6" s="106"/>
      <c r="C6" s="48"/>
      <c r="D6" s="10"/>
      <c r="E6" s="45">
        <f>SUM(E9+E10+E11+E12+E13+E14+E15+E17+E18+E20+E16)</f>
        <v>0</v>
      </c>
      <c r="F6" s="14"/>
      <c r="G6" s="14"/>
      <c r="H6" s="13">
        <f>SUM(H10+H11+H12+H13+H16)</f>
        <v>0</v>
      </c>
      <c r="I6" s="84"/>
      <c r="J6" s="85"/>
    </row>
    <row r="7" spans="1:10" ht="35" customHeight="1">
      <c r="A7" s="105"/>
      <c r="B7" s="106"/>
      <c r="C7" s="49"/>
      <c r="D7" s="50"/>
      <c r="E7" s="50"/>
      <c r="F7" s="55"/>
      <c r="G7" s="56"/>
      <c r="H7" s="57"/>
      <c r="I7" s="84"/>
      <c r="J7" s="85"/>
    </row>
    <row r="8" spans="1:10" s="5" customFormat="1" ht="24" customHeight="1">
      <c r="A8" s="18"/>
      <c r="B8" s="19">
        <f>SUM(B9+B16+B10+B11+B12+B13+B14+B15+B17+B18+B20)</f>
        <v>0.99999999999999978</v>
      </c>
      <c r="C8" s="20" t="s">
        <v>89</v>
      </c>
      <c r="D8" s="20" t="s">
        <v>75</v>
      </c>
      <c r="E8" s="20" t="s">
        <v>91</v>
      </c>
      <c r="F8" s="20"/>
      <c r="G8" s="20" t="s">
        <v>75</v>
      </c>
      <c r="H8" s="21" t="s">
        <v>91</v>
      </c>
      <c r="I8" s="21"/>
      <c r="J8" s="22"/>
    </row>
    <row r="9" spans="1:10" ht="83" customHeight="1">
      <c r="A9" s="24" t="s">
        <v>35</v>
      </c>
      <c r="B9" s="25">
        <v>0.09</v>
      </c>
      <c r="C9" s="23" t="str">
        <f>IF(D9="X","Proper Naming Conventions Used","Improper Naming Conventions Used")</f>
        <v>Improper Naming Conventions Used</v>
      </c>
      <c r="D9" s="6"/>
      <c r="E9" s="6">
        <f>IF(D9="X",9,0)</f>
        <v>0</v>
      </c>
      <c r="F9" s="6"/>
      <c r="G9" s="6"/>
      <c r="H9" s="6">
        <f t="shared" ref="H9" si="0">IF(G9="X",9,0)</f>
        <v>0</v>
      </c>
      <c r="I9" s="61"/>
      <c r="J9" s="62"/>
    </row>
    <row r="10" spans="1:10" ht="86" customHeight="1">
      <c r="A10" s="24" t="s">
        <v>122</v>
      </c>
      <c r="B10" s="25">
        <v>0.09</v>
      </c>
      <c r="C10" s="23" t="str">
        <f>IF(D10="X","All Materals are Lambert and there are no textures applied","All Materals are NOT Lambert and/or there are textures applied")</f>
        <v>All Materals are NOT Lambert and/or there are textures applied</v>
      </c>
      <c r="D10" s="6"/>
      <c r="E10" s="6">
        <f t="shared" ref="E10:E18" si="1">IF(D10="X",9,0)</f>
        <v>0</v>
      </c>
      <c r="F10" s="6"/>
      <c r="G10" s="6"/>
      <c r="H10" s="6">
        <f>IF(G10="X",10,0)</f>
        <v>0</v>
      </c>
      <c r="I10" s="86"/>
      <c r="J10" s="87"/>
    </row>
    <row r="11" spans="1:10" ht="87" customHeight="1">
      <c r="A11" s="24" t="s">
        <v>123</v>
      </c>
      <c r="B11" s="25">
        <v>0.09</v>
      </c>
      <c r="C11" s="23" t="str">
        <f>IF(D11="X","All Materals are Named","Not All Materials are Named")</f>
        <v>Not All Materials are Named</v>
      </c>
      <c r="D11" s="6"/>
      <c r="E11" s="6">
        <f t="shared" si="1"/>
        <v>0</v>
      </c>
      <c r="F11" s="6"/>
      <c r="G11" s="6"/>
      <c r="H11" s="6">
        <f t="shared" ref="H11:H20" si="2">IF(G11="X",10,0)</f>
        <v>0</v>
      </c>
      <c r="I11" s="67"/>
      <c r="J11" s="68"/>
    </row>
    <row r="12" spans="1:10" ht="84" customHeight="1">
      <c r="A12" s="24" t="s">
        <v>124</v>
      </c>
      <c r="B12" s="25">
        <v>0.09</v>
      </c>
      <c r="C12" s="23" t="str">
        <f>IF(D12="X","All Materals are Colored","Not All Materials are Colored")</f>
        <v>Not All Materials are Colored</v>
      </c>
      <c r="D12" s="6"/>
      <c r="E12" s="6">
        <f t="shared" si="1"/>
        <v>0</v>
      </c>
      <c r="F12" s="8"/>
      <c r="G12" s="6"/>
      <c r="H12" s="6">
        <f t="shared" ref="H12" si="3">IF(G12="X",10,0)</f>
        <v>0</v>
      </c>
      <c r="I12" s="67"/>
      <c r="J12" s="68"/>
    </row>
    <row r="13" spans="1:10" ht="83" customHeight="1">
      <c r="A13" s="24" t="s">
        <v>125</v>
      </c>
      <c r="B13" s="25">
        <v>0.09</v>
      </c>
      <c r="C13" s="23" t="str">
        <f>IF(D13="X","Required 3 light set up in your scene.","No Lights added.")</f>
        <v>No Lights added.</v>
      </c>
      <c r="D13" s="6"/>
      <c r="E13" s="6">
        <f t="shared" si="1"/>
        <v>0</v>
      </c>
      <c r="F13" s="6"/>
      <c r="G13" s="6"/>
      <c r="H13" s="6">
        <f t="shared" si="2"/>
        <v>0</v>
      </c>
      <c r="I13" s="67"/>
      <c r="J13" s="68"/>
    </row>
    <row r="14" spans="1:10" ht="83" customHeight="1">
      <c r="A14" s="24" t="s">
        <v>32</v>
      </c>
      <c r="B14" s="25">
        <v>0.09</v>
      </c>
      <c r="C14" s="23" t="str">
        <f>IF(D14="X","No Lights are left white.","There are lights with out color applied")</f>
        <v>There are lights with out color applied</v>
      </c>
      <c r="D14" s="6"/>
      <c r="E14" s="6">
        <f t="shared" si="1"/>
        <v>0</v>
      </c>
      <c r="F14" s="7"/>
      <c r="G14" s="6"/>
      <c r="H14" s="6">
        <f>IF(G14="X",10,0)</f>
        <v>0</v>
      </c>
      <c r="I14" s="67"/>
      <c r="J14" s="68"/>
    </row>
    <row r="15" spans="1:10" ht="79" customHeight="1">
      <c r="A15" s="24" t="s">
        <v>33</v>
      </c>
      <c r="B15" s="25">
        <v>0.09</v>
      </c>
      <c r="C15" s="23" t="str">
        <f>IF(D15="X","At least one light with raytrace shadows on in  the scene.","No Ray Trace Shadows in scene.")</f>
        <v>No Ray Trace Shadows in scene.</v>
      </c>
      <c r="D15" s="6"/>
      <c r="E15" s="6">
        <f t="shared" si="1"/>
        <v>0</v>
      </c>
      <c r="F15" s="8"/>
      <c r="G15" s="6"/>
      <c r="H15" s="6">
        <f t="shared" si="2"/>
        <v>0</v>
      </c>
      <c r="I15" s="67"/>
      <c r="J15" s="68"/>
    </row>
    <row r="16" spans="1:10" ht="74" customHeight="1">
      <c r="A16" s="24" t="s">
        <v>34</v>
      </c>
      <c r="B16" s="25">
        <v>0.09</v>
      </c>
      <c r="C16" s="23" t="str">
        <f>IF(D16="X","All render settings were correct.","The Majority or All of the render settings are not adjusted.")</f>
        <v>The Majority or All of the render settings are not adjusted.</v>
      </c>
      <c r="D16" s="6"/>
      <c r="E16" s="6">
        <f t="shared" si="1"/>
        <v>0</v>
      </c>
      <c r="F16" s="8"/>
      <c r="G16" s="6"/>
      <c r="H16" s="6">
        <f>IF(G16="X",10,0)</f>
        <v>0</v>
      </c>
      <c r="I16" s="67"/>
      <c r="J16" s="68"/>
    </row>
    <row r="17" spans="1:10" ht="73" customHeight="1">
      <c r="A17" s="26" t="s">
        <v>81</v>
      </c>
      <c r="B17" s="27">
        <v>0.09</v>
      </c>
      <c r="C17" s="23" t="str">
        <f>IF(D17="X","IBL is placed in scene.","No IBL in scene.")</f>
        <v>No IBL in scene.</v>
      </c>
      <c r="D17" s="6"/>
      <c r="E17" s="6">
        <f t="shared" si="1"/>
        <v>0</v>
      </c>
      <c r="F17" s="8"/>
      <c r="G17" s="6"/>
      <c r="H17" s="6">
        <f t="shared" si="2"/>
        <v>0</v>
      </c>
      <c r="I17" s="67"/>
      <c r="J17" s="102"/>
    </row>
    <row r="18" spans="1:10" ht="88" customHeight="1">
      <c r="A18" s="40" t="s">
        <v>120</v>
      </c>
      <c r="B18" s="43">
        <v>0.09</v>
      </c>
      <c r="C18" s="23" t="str">
        <f>IF(D18="X","IBL has Ramp in scene.","No Ramp attached to IBL.")</f>
        <v>No Ramp attached to IBL.</v>
      </c>
      <c r="D18" s="6"/>
      <c r="E18" s="6">
        <f t="shared" si="1"/>
        <v>0</v>
      </c>
      <c r="F18" s="6"/>
      <c r="G18" s="6"/>
      <c r="H18" s="6">
        <f t="shared" si="2"/>
        <v>0</v>
      </c>
      <c r="I18" s="67"/>
      <c r="J18" s="68"/>
    </row>
    <row r="19" spans="1:10" ht="83" customHeight="1">
      <c r="A19" s="69" t="s">
        <v>65</v>
      </c>
      <c r="B19" s="70"/>
      <c r="C19" s="70"/>
      <c r="D19" s="70"/>
      <c r="E19" s="70"/>
      <c r="F19" s="70"/>
      <c r="G19" s="70"/>
      <c r="H19" s="70"/>
      <c r="I19" s="70"/>
      <c r="J19" s="71"/>
    </row>
    <row r="20" spans="1:10" ht="91" customHeight="1">
      <c r="A20" s="41" t="s">
        <v>121</v>
      </c>
      <c r="B20" s="42">
        <v>0.1</v>
      </c>
      <c r="C20" s="23" t="str">
        <f>IF(D20="X","Appealing scene. A good amount of work was put into finishing up the environment.","Scene was not completed. Environment looks like not much work has gone into it.")</f>
        <v>Scene was not completed. Environment looks like not much work has gone into it.</v>
      </c>
      <c r="D20" s="6"/>
      <c r="E20" s="6">
        <f t="shared" ref="E20" si="4">IF(D20="X",10,0)</f>
        <v>0</v>
      </c>
      <c r="F20" s="23"/>
      <c r="G20" s="6"/>
      <c r="H20" s="6">
        <f t="shared" si="2"/>
        <v>0</v>
      </c>
      <c r="I20" s="67"/>
      <c r="J20" s="68"/>
    </row>
    <row r="21" spans="1:10" ht="201" customHeight="1">
      <c r="A21" s="44"/>
      <c r="B21" s="42"/>
      <c r="C21" s="44"/>
      <c r="D21" s="43"/>
      <c r="E21" s="43"/>
      <c r="F21" s="44"/>
      <c r="G21" s="27"/>
      <c r="H21" s="27"/>
      <c r="I21" s="44"/>
      <c r="J21" s="25"/>
    </row>
    <row r="22" spans="1:10">
      <c r="C22" s="9"/>
    </row>
  </sheetData>
  <mergeCells count="18">
    <mergeCell ref="I20:J20"/>
    <mergeCell ref="I14:J14"/>
    <mergeCell ref="I18:J18"/>
    <mergeCell ref="I17:J17"/>
    <mergeCell ref="I16:J16"/>
    <mergeCell ref="A19:J19"/>
    <mergeCell ref="A1:B3"/>
    <mergeCell ref="I2:J2"/>
    <mergeCell ref="I3:J3"/>
    <mergeCell ref="A4:B7"/>
    <mergeCell ref="I5:J5"/>
    <mergeCell ref="I6:J6"/>
    <mergeCell ref="I7:J7"/>
    <mergeCell ref="I12:J12"/>
    <mergeCell ref="I10:J10"/>
    <mergeCell ref="I11:J11"/>
    <mergeCell ref="I13:J13"/>
    <mergeCell ref="I15:J15"/>
  </mergeCells>
  <phoneticPr fontId="2" type="noConversion"/>
  <conditionalFormatting sqref="C10">
    <cfRule type="expression" dxfId="20" priority="0" stopIfTrue="1">
      <formula>$D$10="x"</formula>
    </cfRule>
  </conditionalFormatting>
  <conditionalFormatting sqref="C11">
    <cfRule type="expression" dxfId="19" priority="1" stopIfTrue="1">
      <formula>$D$11="x"</formula>
    </cfRule>
  </conditionalFormatting>
  <conditionalFormatting sqref="C12">
    <cfRule type="expression" dxfId="18" priority="2" stopIfTrue="1">
      <formula>$D$12="x"</formula>
    </cfRule>
  </conditionalFormatting>
  <conditionalFormatting sqref="C13">
    <cfRule type="expression" dxfId="17" priority="3" stopIfTrue="1">
      <formula>$D$13="x"</formula>
    </cfRule>
  </conditionalFormatting>
  <conditionalFormatting sqref="C15">
    <cfRule type="expression" dxfId="16" priority="4" stopIfTrue="1">
      <formula>$D$15="x"</formula>
    </cfRule>
  </conditionalFormatting>
  <conditionalFormatting sqref="C18">
    <cfRule type="expression" dxfId="15" priority="5" stopIfTrue="1">
      <formula>$D$18="x"</formula>
    </cfRule>
  </conditionalFormatting>
  <conditionalFormatting sqref="C14">
    <cfRule type="expression" dxfId="14" priority="6" stopIfTrue="1">
      <formula>$D$14="x"</formula>
    </cfRule>
  </conditionalFormatting>
  <conditionalFormatting sqref="C16">
    <cfRule type="expression" dxfId="13" priority="7" stopIfTrue="1">
      <formula>$D$16="x"</formula>
    </cfRule>
  </conditionalFormatting>
  <conditionalFormatting sqref="C17">
    <cfRule type="expression" dxfId="12" priority="8" stopIfTrue="1">
      <formula>$D$17="x"</formula>
    </cfRule>
  </conditionalFormatting>
  <conditionalFormatting sqref="C4:E7">
    <cfRule type="expression" dxfId="11" priority="9" stopIfTrue="1">
      <formula>$E$6&gt;=91</formula>
    </cfRule>
    <cfRule type="expression" dxfId="10" priority="10" stopIfTrue="1">
      <formula>$E$6&gt;=90</formula>
    </cfRule>
    <cfRule type="expression" dxfId="9" priority="11" stopIfTrue="1">
      <formula>$E$6&gt;=80</formula>
    </cfRule>
  </conditionalFormatting>
  <conditionalFormatting sqref="C9">
    <cfRule type="expression" dxfId="8" priority="12" stopIfTrue="1">
      <formula>$D$9="x"</formula>
    </cfRule>
  </conditionalFormatting>
  <conditionalFormatting sqref="C20">
    <cfRule type="expression" dxfId="7" priority="13" stopIfTrue="1">
      <formula>$D$20="x"</formula>
    </cfRule>
  </conditionalFormatting>
  <pageMargins left="0.75" right="0.75" top="1" bottom="1" header="0.5" footer="0.5"/>
  <colBreaks count="1" manualBreakCount="1">
    <brk id="10" max="1048575" man="1"/>
  </col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0" zoomScaleNormal="60" zoomScalePageLayoutView="60" workbookViewId="0">
      <pane ySplit="8" topLeftCell="A14" activePane="bottomLeft" state="frozen"/>
      <selection pane="bottomLeft" activeCell="A12" sqref="A12:J12"/>
    </sheetView>
  </sheetViews>
  <sheetFormatPr baseColWidth="10" defaultColWidth="10.5703125" defaultRowHeight="18" x14ac:dyDescent="0"/>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17" style="1" customWidth="1"/>
    <col min="9" max="9" width="33.140625" style="2" customWidth="1"/>
    <col min="10" max="10" width="15.5703125" style="1" customWidth="1"/>
    <col min="11" max="16384" width="10.5703125" style="1"/>
  </cols>
  <sheetData>
    <row r="1" spans="1:10" ht="17" customHeight="1">
      <c r="A1" s="72" t="s">
        <v>80</v>
      </c>
      <c r="B1" s="92"/>
      <c r="I1" s="1"/>
    </row>
    <row r="2" spans="1:10" ht="60" customHeight="1">
      <c r="A2" s="93"/>
      <c r="B2" s="92"/>
      <c r="I2" s="76" t="s">
        <v>2</v>
      </c>
      <c r="J2" s="77"/>
    </row>
    <row r="3" spans="1:10" ht="125" customHeight="1">
      <c r="A3" s="94"/>
      <c r="B3" s="95"/>
      <c r="F3" s="3"/>
      <c r="G3" s="3"/>
      <c r="H3" s="3"/>
      <c r="I3" s="78"/>
      <c r="J3" s="79"/>
    </row>
    <row r="4" spans="1:10" ht="94" customHeight="1">
      <c r="A4" s="107" t="s">
        <v>79</v>
      </c>
      <c r="B4" s="108"/>
      <c r="C4" s="47" t="str">
        <f>IF(E6&gt;=91,"Advanced Objectives Met",IF(E6&gt;=90,"Proficient Objectives Met",IF(E6&gt;=80,"Novice Objectives Met",IF(E6&gt;=70,"Beginner Objectives Met","Objectives Not Yet Met"))))</f>
        <v>Objectives Not Yet Met</v>
      </c>
      <c r="D4" s="47"/>
      <c r="E4" s="47"/>
      <c r="F4" s="11" t="s">
        <v>3</v>
      </c>
      <c r="G4" s="12"/>
      <c r="H4" s="13"/>
      <c r="I4" s="16"/>
      <c r="J4" s="17"/>
    </row>
    <row r="5" spans="1:10" ht="35" customHeight="1">
      <c r="A5" s="108"/>
      <c r="B5" s="108"/>
      <c r="C5" s="4" t="str">
        <f>IF(E6&gt;=90,"A",IF(E6&gt;=80,"B",IF(E6&gt;=70,"C",IF(E6&gt;=60,"D","F"))))</f>
        <v>F</v>
      </c>
      <c r="D5" s="4"/>
      <c r="E5" s="39" t="s">
        <v>4</v>
      </c>
      <c r="F5" s="12"/>
      <c r="G5" s="12"/>
      <c r="H5" s="13" t="s">
        <v>4</v>
      </c>
      <c r="I5" s="84" t="s">
        <v>5</v>
      </c>
      <c r="J5" s="85"/>
    </row>
    <row r="6" spans="1:10" ht="22" customHeight="1">
      <c r="A6" s="108"/>
      <c r="B6" s="108"/>
      <c r="C6" s="48"/>
      <c r="D6" s="10"/>
      <c r="E6" s="45">
        <f>SUM(E9+E10+E13+E11)</f>
        <v>0</v>
      </c>
      <c r="F6" s="14"/>
      <c r="G6" s="14"/>
      <c r="H6" s="58">
        <f>SUM(H9+H10+H11+H13)</f>
        <v>100</v>
      </c>
      <c r="I6" s="84"/>
      <c r="J6" s="85"/>
    </row>
    <row r="7" spans="1:10" ht="35" customHeight="1">
      <c r="A7" s="108"/>
      <c r="B7" s="108"/>
      <c r="C7" s="49"/>
      <c r="D7" s="50"/>
      <c r="E7" s="50"/>
      <c r="F7" s="15"/>
      <c r="G7" s="14"/>
      <c r="H7" s="13"/>
      <c r="I7" s="84"/>
      <c r="J7" s="85"/>
    </row>
    <row r="8" spans="1:10" s="5" customFormat="1" ht="24" customHeight="1">
      <c r="A8" s="18"/>
      <c r="B8" s="19">
        <f>SUM(B9+B10+B11+B13+B14)</f>
        <v>1</v>
      </c>
      <c r="C8" s="20" t="s">
        <v>89</v>
      </c>
      <c r="D8" s="20" t="s">
        <v>75</v>
      </c>
      <c r="E8" s="20" t="s">
        <v>91</v>
      </c>
      <c r="F8" s="20"/>
      <c r="G8" s="20" t="s">
        <v>75</v>
      </c>
      <c r="H8" s="21" t="s">
        <v>91</v>
      </c>
      <c r="I8" s="21"/>
      <c r="J8" s="22"/>
    </row>
    <row r="9" spans="1:10" ht="86" customHeight="1">
      <c r="A9" s="24" t="s">
        <v>94</v>
      </c>
      <c r="B9" s="25">
        <v>0.25</v>
      </c>
      <c r="C9" s="23" t="str">
        <f>IF(D9="X","Your file and naming conventions were turned in correctly and is formatted with H.264 Codec settings.","Your file and naming conventions were NOT turned in correctly and/or is Not formatted with H.264 Codec settings.")</f>
        <v>Your file and naming conventions were NOT turned in correctly and/or is Not formatted with H.264 Codec settings.</v>
      </c>
      <c r="D9" s="6"/>
      <c r="E9" s="6">
        <f>IF(D9="X",25,0)</f>
        <v>0</v>
      </c>
      <c r="F9" s="6"/>
      <c r="G9" s="6" t="s">
        <v>77</v>
      </c>
      <c r="H9" s="6">
        <f>IF(G9="X",25,0)</f>
        <v>25</v>
      </c>
      <c r="I9" s="86"/>
      <c r="J9" s="87"/>
    </row>
    <row r="10" spans="1:10" ht="87" customHeight="1">
      <c r="A10" s="24" t="s">
        <v>95</v>
      </c>
      <c r="B10" s="25">
        <v>0.25</v>
      </c>
      <c r="C10" s="23" t="str">
        <f>IF(D10="X","You have chosen the correct settings at 24fps and your movie is 6 sec long.","You have Not chosen the correct settings at 24fps and/or your movie is Not 6 sec long.")</f>
        <v>You have Not chosen the correct settings at 24fps and/or your movie is Not 6 sec long.</v>
      </c>
      <c r="D10" s="6"/>
      <c r="E10" s="6">
        <f t="shared" ref="E10:E13" si="0">IF(D10="X",25,0)</f>
        <v>0</v>
      </c>
      <c r="F10" s="6"/>
      <c r="G10" s="6" t="s">
        <v>77</v>
      </c>
      <c r="H10" s="6">
        <f t="shared" ref="H10:H13" si="1">IF(G10="X",25,0)</f>
        <v>25</v>
      </c>
      <c r="I10" s="67"/>
      <c r="J10" s="68"/>
    </row>
    <row r="11" spans="1:10" ht="83" customHeight="1">
      <c r="A11" s="24" t="s">
        <v>134</v>
      </c>
      <c r="B11" s="25">
        <v>0.25</v>
      </c>
      <c r="C11" s="23" t="str">
        <f>IF(D11="X","Your resolution was correctly set at 720x405.","You did not change your resolution to 720x405.")</f>
        <v>You did not change your resolution to 720x405.</v>
      </c>
      <c r="D11" s="6"/>
      <c r="E11" s="6">
        <f t="shared" si="0"/>
        <v>0</v>
      </c>
      <c r="F11" s="23" t="s">
        <v>93</v>
      </c>
      <c r="G11" s="6" t="s">
        <v>77</v>
      </c>
      <c r="H11" s="6">
        <f t="shared" si="1"/>
        <v>25</v>
      </c>
      <c r="I11" s="67"/>
      <c r="J11" s="68"/>
    </row>
    <row r="12" spans="1:10" ht="83" customHeight="1">
      <c r="A12" s="69" t="s">
        <v>65</v>
      </c>
      <c r="B12" s="70"/>
      <c r="C12" s="70"/>
      <c r="D12" s="70"/>
      <c r="E12" s="70"/>
      <c r="F12" s="70"/>
      <c r="G12" s="70"/>
      <c r="H12" s="70"/>
      <c r="I12" s="70"/>
      <c r="J12" s="71"/>
    </row>
    <row r="13" spans="1:10" ht="79" customHeight="1">
      <c r="A13" s="41" t="s">
        <v>86</v>
      </c>
      <c r="B13" s="42">
        <v>0.25</v>
      </c>
      <c r="C13" s="23" t="str">
        <f>IF(D13="X","Frames in order, IBL Present, Overall composition is done well.
","Frames out of order, and/or IBL NOT Present, and/or  Overall composition is Poor.")</f>
        <v>Frames out of order, and/or IBL NOT Present, and/or  Overall composition is Poor.</v>
      </c>
      <c r="D13" s="6"/>
      <c r="E13" s="6">
        <f t="shared" si="0"/>
        <v>0</v>
      </c>
      <c r="F13" s="23"/>
      <c r="G13" s="6" t="s">
        <v>77</v>
      </c>
      <c r="H13" s="6">
        <f t="shared" si="1"/>
        <v>25</v>
      </c>
      <c r="I13" s="67"/>
      <c r="J13" s="68"/>
    </row>
    <row r="14" spans="1:10" ht="201" customHeight="1">
      <c r="A14" s="44"/>
      <c r="B14" s="42"/>
      <c r="C14" s="44"/>
      <c r="D14" s="43"/>
      <c r="E14" s="43"/>
      <c r="F14" s="44"/>
      <c r="G14" s="27"/>
      <c r="H14" s="27"/>
      <c r="I14" s="44"/>
      <c r="J14" s="25"/>
    </row>
  </sheetData>
  <mergeCells count="12">
    <mergeCell ref="I9:J9"/>
    <mergeCell ref="I10:J10"/>
    <mergeCell ref="I11:J11"/>
    <mergeCell ref="I13:J13"/>
    <mergeCell ref="A12:J12"/>
    <mergeCell ref="A1:B3"/>
    <mergeCell ref="I2:J2"/>
    <mergeCell ref="I3:J3"/>
    <mergeCell ref="A4:B7"/>
    <mergeCell ref="I5:J5"/>
    <mergeCell ref="I6:J6"/>
    <mergeCell ref="I7:J7"/>
  </mergeCells>
  <phoneticPr fontId="2" type="noConversion"/>
  <conditionalFormatting sqref="C10">
    <cfRule type="expression" dxfId="6" priority="0" stopIfTrue="1">
      <formula>$D$10="x"</formula>
    </cfRule>
  </conditionalFormatting>
  <conditionalFormatting sqref="C11">
    <cfRule type="expression" dxfId="5" priority="1" stopIfTrue="1">
      <formula>$D$11="x"</formula>
    </cfRule>
  </conditionalFormatting>
  <conditionalFormatting sqref="C9">
    <cfRule type="expression" dxfId="4" priority="2" stopIfTrue="1">
      <formula>$D$9="x"</formula>
    </cfRule>
  </conditionalFormatting>
  <conditionalFormatting sqref="C4:E7">
    <cfRule type="expression" dxfId="3" priority="3" stopIfTrue="1">
      <formula>$E$6&gt;=91</formula>
    </cfRule>
    <cfRule type="expression" dxfId="2" priority="4" stopIfTrue="1">
      <formula>$E$6&gt;=90</formula>
    </cfRule>
    <cfRule type="expression" dxfId="1" priority="5" stopIfTrue="1">
      <formula>$E$6&gt;=80</formula>
    </cfRule>
  </conditionalFormatting>
  <conditionalFormatting sqref="C13">
    <cfRule type="expression" dxfId="0" priority="6" stopIfTrue="1">
      <formula>$D$13="x"</formula>
    </cfRule>
  </conditionalFormatting>
  <pageMargins left="0.75" right="0.75" top="1" bottom="1" header="0.5" footer="0.5"/>
  <colBreaks count="1" manualBreakCount="1">
    <brk id="10"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Storyboard</vt:lpstr>
      <vt:lpstr>Prop</vt:lpstr>
      <vt:lpstr>Character</vt:lpstr>
      <vt:lpstr>Rig</vt:lpstr>
      <vt:lpstr>Animation</vt:lpstr>
      <vt:lpstr>Texture</vt:lpstr>
      <vt:lpstr>Shading &amp; Lighting</vt:lpstr>
      <vt:lpstr>Final Render</vt:lpstr>
    </vt:vector>
  </TitlesOfParts>
  <Company>Full Sail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Technical Services</dc:creator>
  <cp:lastModifiedBy>Debbie Walker</cp:lastModifiedBy>
  <dcterms:created xsi:type="dcterms:W3CDTF">2011-06-29T16:22:15Z</dcterms:created>
  <dcterms:modified xsi:type="dcterms:W3CDTF">2015-04-02T05:27:11Z</dcterms:modified>
</cp:coreProperties>
</file>