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pessoa/repositorios/Fluxo_Editorial/dados/"/>
    </mc:Choice>
  </mc:AlternateContent>
  <xr:revisionPtr revIDLastSave="0" documentId="13_ncr:1_{D35020B1-4DD0-CB44-B0C6-6E349FC2547E}" xr6:coauthVersionLast="45" xr6:coauthVersionMax="45" xr10:uidLastSave="{00000000-0000-0000-0000-000000000000}"/>
  <bookViews>
    <workbookView xWindow="-38060" yWindow="1020" windowWidth="37280" windowHeight="20140" activeTab="1" xr2:uid="{65A40DB1-9662-402A-9A88-8271FB79FF7C}"/>
  </bookViews>
  <sheets>
    <sheet name="EXECUTADO 2019" sheetId="4" r:id="rId1"/>
    <sheet name="EXECUTADO 2020" sheetId="3" r:id="rId2"/>
    <sheet name="EXECUTADO" sheetId="1" state="hidden" r:id="rId3"/>
    <sheet name="EXERCÍCIO" sheetId="2" r:id="rId4"/>
  </sheets>
  <definedNames>
    <definedName name="_xlnm._FilterDatabase" localSheetId="1" hidden="1">'EXECUTADO 2020'!$A$1:$Z$43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1" i="3" l="1"/>
  <c r="T61" i="3"/>
  <c r="E61" i="3"/>
  <c r="U60" i="3"/>
  <c r="T60" i="3"/>
  <c r="E60" i="3"/>
  <c r="U59" i="3"/>
  <c r="T59" i="3"/>
  <c r="E59" i="3"/>
  <c r="U58" i="3"/>
  <c r="T58" i="3"/>
  <c r="E58" i="3"/>
  <c r="U57" i="3"/>
  <c r="T57" i="3"/>
  <c r="E57" i="3"/>
  <c r="U56" i="3"/>
  <c r="T56" i="3"/>
  <c r="E56" i="3"/>
  <c r="U83" i="3"/>
  <c r="T83" i="3"/>
  <c r="E83" i="3"/>
  <c r="U82" i="3"/>
  <c r="T82" i="3"/>
  <c r="E82" i="3"/>
  <c r="U81" i="3"/>
  <c r="T81" i="3"/>
  <c r="E81" i="3"/>
  <c r="U80" i="3"/>
  <c r="T80" i="3"/>
  <c r="E80" i="3"/>
  <c r="U79" i="3"/>
  <c r="T79" i="3"/>
  <c r="E79" i="3"/>
  <c r="U78" i="3"/>
  <c r="T78" i="3"/>
  <c r="E78" i="3"/>
  <c r="U77" i="3"/>
  <c r="T77" i="3"/>
  <c r="E77" i="3"/>
  <c r="U76" i="3"/>
  <c r="T76" i="3"/>
  <c r="E76" i="3"/>
  <c r="U75" i="3"/>
  <c r="T75" i="3"/>
  <c r="E75" i="3"/>
  <c r="U74" i="3"/>
  <c r="T74" i="3"/>
  <c r="E74" i="3"/>
  <c r="U73" i="3"/>
  <c r="T73" i="3"/>
  <c r="E73" i="3"/>
  <c r="U72" i="3"/>
  <c r="T72" i="3"/>
  <c r="E72" i="3"/>
  <c r="U71" i="3"/>
  <c r="T71" i="3"/>
  <c r="E71" i="3"/>
  <c r="U70" i="3"/>
  <c r="T70" i="3"/>
  <c r="E70" i="3"/>
  <c r="U69" i="3"/>
  <c r="T69" i="3"/>
  <c r="E69" i="3"/>
  <c r="U68" i="3"/>
  <c r="T68" i="3"/>
  <c r="E68" i="3"/>
  <c r="U67" i="3"/>
  <c r="T67" i="3"/>
  <c r="E67" i="3"/>
  <c r="U66" i="3"/>
  <c r="T66" i="3"/>
  <c r="E66" i="3"/>
  <c r="U65" i="3"/>
  <c r="T65" i="3"/>
  <c r="E65" i="3"/>
  <c r="U64" i="3"/>
  <c r="T64" i="3"/>
  <c r="E64" i="3"/>
  <c r="U63" i="3"/>
  <c r="T63" i="3"/>
  <c r="E63" i="3"/>
  <c r="U55" i="3"/>
  <c r="T55" i="3"/>
  <c r="E55" i="3"/>
  <c r="U54" i="3"/>
  <c r="T54" i="3"/>
  <c r="E54" i="3"/>
  <c r="U53" i="3"/>
  <c r="T53" i="3"/>
  <c r="E53" i="3"/>
  <c r="U52" i="3"/>
  <c r="T52" i="3"/>
  <c r="E52" i="3"/>
  <c r="U62" i="3"/>
  <c r="T62" i="3"/>
  <c r="E62" i="3"/>
  <c r="U51" i="3"/>
  <c r="T51" i="3"/>
  <c r="E51" i="3"/>
  <c r="U50" i="3"/>
  <c r="T50" i="3"/>
  <c r="E50" i="3"/>
  <c r="U49" i="3"/>
  <c r="T49" i="3"/>
  <c r="E49" i="3"/>
  <c r="U48" i="3"/>
  <c r="T48" i="3"/>
  <c r="E48" i="3"/>
  <c r="U47" i="3"/>
  <c r="T47" i="3"/>
  <c r="E47" i="3"/>
  <c r="U46" i="3"/>
  <c r="T46" i="3"/>
  <c r="E46" i="3"/>
  <c r="U45" i="3"/>
  <c r="T45" i="3"/>
  <c r="E45" i="3"/>
  <c r="U44" i="3"/>
  <c r="T44" i="3"/>
  <c r="E44" i="3"/>
  <c r="W71" i="4" l="1"/>
  <c r="U71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2" i="4"/>
  <c r="T71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2" i="4"/>
  <c r="U43" i="3"/>
  <c r="T43" i="3"/>
  <c r="E43" i="3"/>
  <c r="U42" i="3"/>
  <c r="T42" i="3"/>
  <c r="E42" i="3"/>
  <c r="U41" i="3"/>
  <c r="T41" i="3"/>
  <c r="E41" i="3"/>
  <c r="U40" i="3"/>
  <c r="T40" i="3"/>
  <c r="E40" i="3"/>
  <c r="U39" i="3"/>
  <c r="T39" i="3"/>
  <c r="E39" i="3"/>
  <c r="U38" i="3"/>
  <c r="T38" i="3"/>
  <c r="E38" i="3"/>
  <c r="U37" i="3"/>
  <c r="T37" i="3"/>
  <c r="E37" i="3"/>
  <c r="U36" i="3"/>
  <c r="T36" i="3"/>
  <c r="E36" i="3"/>
  <c r="U35" i="3"/>
  <c r="T35" i="3"/>
  <c r="E35" i="3"/>
  <c r="U34" i="3"/>
  <c r="T34" i="3"/>
  <c r="E34" i="3"/>
  <c r="U33" i="3"/>
  <c r="T33" i="3"/>
  <c r="E33" i="3"/>
  <c r="U32" i="3"/>
  <c r="T32" i="3"/>
  <c r="E32" i="3"/>
  <c r="U31" i="3"/>
  <c r="T31" i="3"/>
  <c r="E31" i="3"/>
  <c r="U30" i="3"/>
  <c r="T30" i="3"/>
  <c r="E30" i="3"/>
  <c r="U29" i="3"/>
  <c r="T29" i="3"/>
  <c r="E29" i="3"/>
  <c r="U28" i="3"/>
  <c r="T28" i="3"/>
  <c r="E28" i="3"/>
  <c r="U27" i="3"/>
  <c r="T27" i="3"/>
  <c r="E27" i="3"/>
  <c r="U26" i="3"/>
  <c r="T26" i="3"/>
  <c r="E26" i="3"/>
  <c r="U25" i="3"/>
  <c r="T25" i="3"/>
  <c r="E25" i="3"/>
  <c r="U24" i="3"/>
  <c r="T24" i="3"/>
  <c r="E24" i="3"/>
  <c r="U23" i="3"/>
  <c r="T23" i="3"/>
  <c r="E23" i="3"/>
  <c r="U22" i="3"/>
  <c r="T22" i="3"/>
  <c r="E22" i="3"/>
  <c r="U21" i="3"/>
  <c r="T21" i="3"/>
  <c r="E21" i="3"/>
  <c r="U20" i="3"/>
  <c r="T20" i="3"/>
  <c r="E20" i="3"/>
  <c r="U19" i="3"/>
  <c r="T19" i="3"/>
  <c r="E19" i="3"/>
  <c r="U18" i="3"/>
  <c r="T18" i="3"/>
  <c r="E18" i="3"/>
  <c r="U17" i="3"/>
  <c r="T17" i="3"/>
  <c r="E17" i="3"/>
  <c r="U16" i="3"/>
  <c r="T16" i="3"/>
  <c r="E16" i="3"/>
  <c r="U15" i="3"/>
  <c r="T15" i="3"/>
  <c r="E15" i="3"/>
  <c r="U14" i="3"/>
  <c r="T14" i="3"/>
  <c r="E14" i="3"/>
  <c r="U13" i="3"/>
  <c r="T13" i="3"/>
  <c r="E13" i="3"/>
  <c r="U12" i="3"/>
  <c r="T12" i="3"/>
  <c r="E12" i="3"/>
  <c r="U11" i="3"/>
  <c r="T11" i="3"/>
  <c r="E11" i="3"/>
  <c r="U10" i="3"/>
  <c r="T10" i="3"/>
  <c r="E10" i="3"/>
  <c r="U9" i="3"/>
  <c r="T9" i="3"/>
  <c r="E9" i="3"/>
  <c r="U8" i="3"/>
  <c r="T8" i="3"/>
  <c r="E8" i="3"/>
  <c r="U7" i="3"/>
  <c r="T7" i="3"/>
  <c r="E7" i="3"/>
  <c r="U6" i="3"/>
  <c r="T6" i="3"/>
  <c r="E6" i="3"/>
  <c r="U5" i="3"/>
  <c r="T5" i="3"/>
  <c r="E5" i="3"/>
  <c r="U4" i="3"/>
  <c r="T4" i="3"/>
  <c r="E4" i="3"/>
  <c r="U3" i="3"/>
  <c r="T3" i="3"/>
  <c r="E3" i="3"/>
  <c r="U2" i="3"/>
  <c r="T2" i="3"/>
  <c r="E2" i="3"/>
  <c r="V69" i="4" l="1"/>
  <c r="V68" i="4"/>
  <c r="E68" i="4"/>
  <c r="E70" i="4"/>
  <c r="E69" i="4"/>
  <c r="V60" i="4"/>
  <c r="T2" i="2"/>
  <c r="W69" i="4"/>
  <c r="W68" i="4"/>
  <c r="W42" i="4"/>
  <c r="V42" i="4"/>
  <c r="E42" i="4"/>
  <c r="W41" i="4"/>
  <c r="V41" i="4"/>
  <c r="E41" i="4"/>
  <c r="W40" i="4"/>
  <c r="V40" i="4"/>
  <c r="E40" i="4"/>
  <c r="W39" i="4"/>
  <c r="V39" i="4"/>
  <c r="E39" i="4"/>
  <c r="W38" i="4"/>
  <c r="V38" i="4"/>
  <c r="E38" i="4"/>
  <c r="W37" i="4"/>
  <c r="V37" i="4"/>
  <c r="E37" i="4"/>
  <c r="W36" i="4"/>
  <c r="V36" i="4"/>
  <c r="E36" i="4"/>
  <c r="W35" i="4"/>
  <c r="V35" i="4"/>
  <c r="E35" i="4"/>
  <c r="W34" i="4"/>
  <c r="V34" i="4"/>
  <c r="E34" i="4"/>
  <c r="W33" i="4"/>
  <c r="V33" i="4"/>
  <c r="E33" i="4"/>
  <c r="W32" i="4"/>
  <c r="V32" i="4"/>
  <c r="E32" i="4"/>
  <c r="W31" i="4"/>
  <c r="V31" i="4"/>
  <c r="E31" i="4"/>
  <c r="W30" i="4"/>
  <c r="V30" i="4"/>
  <c r="E30" i="4"/>
  <c r="W29" i="4"/>
  <c r="V29" i="4"/>
  <c r="E29" i="4"/>
  <c r="W28" i="4"/>
  <c r="V28" i="4"/>
  <c r="E28" i="4"/>
  <c r="W27" i="4"/>
  <c r="V27" i="4"/>
  <c r="E27" i="4"/>
  <c r="W26" i="4"/>
  <c r="V26" i="4"/>
  <c r="E26" i="4"/>
  <c r="W25" i="4"/>
  <c r="V25" i="4"/>
  <c r="E25" i="4"/>
  <c r="W24" i="4"/>
  <c r="V24" i="4"/>
  <c r="E24" i="4"/>
  <c r="W23" i="4"/>
  <c r="V23" i="4"/>
  <c r="E23" i="4"/>
  <c r="W22" i="4"/>
  <c r="V22" i="4"/>
  <c r="E22" i="4"/>
  <c r="W21" i="4"/>
  <c r="V21" i="4"/>
  <c r="E21" i="4"/>
  <c r="W20" i="4"/>
  <c r="V20" i="4"/>
  <c r="E20" i="4"/>
  <c r="W19" i="4"/>
  <c r="V19" i="4"/>
  <c r="E19" i="4"/>
  <c r="W18" i="4"/>
  <c r="V18" i="4"/>
  <c r="E18" i="4"/>
  <c r="W17" i="4"/>
  <c r="V17" i="4"/>
  <c r="E17" i="4"/>
  <c r="W16" i="4"/>
  <c r="V16" i="4"/>
  <c r="E16" i="4"/>
  <c r="W15" i="4"/>
  <c r="V15" i="4"/>
  <c r="E15" i="4"/>
  <c r="W14" i="4"/>
  <c r="V14" i="4"/>
  <c r="E14" i="4"/>
  <c r="W13" i="4"/>
  <c r="V13" i="4"/>
  <c r="E13" i="4"/>
  <c r="W12" i="4"/>
  <c r="V12" i="4"/>
  <c r="E12" i="4"/>
  <c r="W11" i="4"/>
  <c r="V11" i="4"/>
  <c r="E11" i="4"/>
  <c r="W10" i="4"/>
  <c r="V10" i="4"/>
  <c r="E10" i="4"/>
  <c r="W9" i="4"/>
  <c r="V9" i="4"/>
  <c r="E9" i="4"/>
  <c r="W8" i="4"/>
  <c r="V8" i="4"/>
  <c r="E8" i="4"/>
  <c r="W7" i="4"/>
  <c r="V7" i="4"/>
  <c r="E7" i="4"/>
  <c r="W6" i="4"/>
  <c r="V6" i="4"/>
  <c r="E6" i="4"/>
  <c r="W5" i="4"/>
  <c r="V5" i="4"/>
  <c r="E5" i="4"/>
  <c r="W4" i="4"/>
  <c r="V4" i="4"/>
  <c r="E4" i="4"/>
  <c r="W3" i="4"/>
  <c r="V3" i="4"/>
  <c r="E3" i="4"/>
  <c r="W70" i="4"/>
  <c r="W67" i="4"/>
  <c r="V67" i="4"/>
  <c r="E67" i="4"/>
  <c r="W66" i="4"/>
  <c r="V66" i="4"/>
  <c r="E66" i="4"/>
  <c r="W65" i="4"/>
  <c r="V65" i="4"/>
  <c r="E65" i="4"/>
  <c r="W64" i="4"/>
  <c r="V64" i="4"/>
  <c r="E64" i="4"/>
  <c r="W63" i="4"/>
  <c r="V63" i="4"/>
  <c r="E63" i="4"/>
  <c r="W62" i="4"/>
  <c r="V62" i="4"/>
  <c r="E62" i="4"/>
  <c r="W61" i="4"/>
  <c r="V61" i="4"/>
  <c r="E61" i="4"/>
  <c r="W60" i="4"/>
  <c r="E60" i="4"/>
  <c r="W59" i="4"/>
  <c r="V59" i="4"/>
  <c r="E59" i="4"/>
  <c r="W58" i="4"/>
  <c r="V58" i="4"/>
  <c r="E58" i="4"/>
  <c r="W57" i="4"/>
  <c r="V57" i="4"/>
  <c r="E57" i="4"/>
  <c r="W56" i="4"/>
  <c r="V56" i="4"/>
  <c r="E56" i="4"/>
  <c r="W55" i="4"/>
  <c r="V55" i="4"/>
  <c r="E55" i="4"/>
  <c r="W54" i="4"/>
  <c r="V54" i="4"/>
  <c r="E54" i="4"/>
  <c r="W53" i="4"/>
  <c r="V53" i="4"/>
  <c r="E53" i="4"/>
  <c r="W52" i="4"/>
  <c r="V52" i="4"/>
  <c r="E52" i="4"/>
  <c r="W51" i="4"/>
  <c r="V51" i="4"/>
  <c r="E51" i="4"/>
  <c r="W50" i="4"/>
  <c r="V50" i="4"/>
  <c r="E50" i="4"/>
  <c r="W49" i="4"/>
  <c r="V49" i="4"/>
  <c r="E49" i="4"/>
  <c r="W48" i="4"/>
  <c r="V48" i="4"/>
  <c r="E48" i="4"/>
  <c r="W47" i="4"/>
  <c r="V47" i="4"/>
  <c r="E47" i="4"/>
  <c r="W46" i="4"/>
  <c r="V46" i="4"/>
  <c r="E46" i="4"/>
  <c r="W45" i="4"/>
  <c r="V45" i="4"/>
  <c r="E45" i="4"/>
  <c r="W44" i="4"/>
  <c r="V44" i="4"/>
  <c r="E44" i="4"/>
  <c r="W43" i="4"/>
  <c r="V43" i="4"/>
  <c r="E43" i="4"/>
  <c r="W2" i="4"/>
  <c r="V2" i="4"/>
  <c r="E2" i="4"/>
  <c r="E75" i="4" l="1"/>
  <c r="V75" i="4"/>
  <c r="E76" i="4"/>
  <c r="E74" i="4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T46" i="2"/>
  <c r="U41" i="2" l="1"/>
  <c r="E40" i="2"/>
  <c r="E36" i="2"/>
  <c r="E33" i="2"/>
  <c r="U29" i="2"/>
  <c r="U28" i="2"/>
  <c r="U24" i="2"/>
  <c r="E21" i="2"/>
  <c r="U20" i="2"/>
  <c r="U17" i="2"/>
  <c r="E16" i="2"/>
  <c r="E12" i="2"/>
  <c r="E9" i="2"/>
  <c r="U4" i="2"/>
  <c r="E32" i="2"/>
  <c r="E8" i="2"/>
  <c r="E42" i="2"/>
  <c r="E38" i="2"/>
  <c r="U37" i="2"/>
  <c r="E26" i="2"/>
  <c r="E25" i="2"/>
  <c r="E22" i="2"/>
  <c r="E13" i="2"/>
  <c r="E10" i="2"/>
  <c r="E6" i="2"/>
  <c r="E5" i="2"/>
  <c r="E17" i="2"/>
  <c r="U2" i="2"/>
  <c r="T48" i="2"/>
  <c r="T47" i="2"/>
  <c r="T66" i="1"/>
  <c r="U66" i="1"/>
  <c r="S70" i="1"/>
  <c r="C70" i="1"/>
  <c r="F66" i="1"/>
  <c r="T70" i="1"/>
  <c r="E66" i="1"/>
  <c r="D66" i="1"/>
  <c r="C66" i="1"/>
  <c r="U5" i="1"/>
  <c r="T5" i="1"/>
  <c r="U43" i="2"/>
  <c r="U39" i="2"/>
  <c r="E35" i="2"/>
  <c r="E34" i="2"/>
  <c r="U31" i="2"/>
  <c r="U30" i="2"/>
  <c r="U27" i="2"/>
  <c r="U23" i="2"/>
  <c r="U19" i="2"/>
  <c r="E18" i="2"/>
  <c r="U15" i="2"/>
  <c r="E14" i="2"/>
  <c r="U11" i="2"/>
  <c r="U7" i="2"/>
  <c r="U3" i="2"/>
  <c r="E2" i="2"/>
  <c r="T26" i="2"/>
  <c r="E7" i="1"/>
  <c r="T28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7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T3" i="2"/>
  <c r="U68" i="1"/>
  <c r="U67" i="1"/>
  <c r="T68" i="1"/>
  <c r="T67" i="1"/>
  <c r="F67" i="1"/>
  <c r="T4" i="1"/>
  <c r="T3" i="1"/>
  <c r="U2" i="1"/>
  <c r="T2" i="1"/>
  <c r="E2" i="1"/>
  <c r="T43" i="1"/>
  <c r="T57" i="1"/>
  <c r="T48" i="1"/>
  <c r="T45" i="1"/>
  <c r="T42" i="1"/>
  <c r="T41" i="1"/>
  <c r="T40" i="1"/>
  <c r="T39" i="1"/>
  <c r="T38" i="1"/>
  <c r="T37" i="1"/>
  <c r="T34" i="1"/>
  <c r="T33" i="1"/>
  <c r="T32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U8" i="1"/>
  <c r="E68" i="1"/>
  <c r="D68" i="1"/>
  <c r="C68" i="1"/>
  <c r="D67" i="1"/>
  <c r="E67" i="1" s="1"/>
  <c r="C67" i="1"/>
  <c r="E62" i="1"/>
  <c r="E61" i="1"/>
  <c r="E60" i="1"/>
  <c r="E59" i="1"/>
  <c r="E58" i="1"/>
  <c r="U57" i="1"/>
  <c r="E57" i="1"/>
  <c r="F68" i="1" s="1"/>
  <c r="E56" i="1"/>
  <c r="E55" i="1"/>
  <c r="E54" i="1"/>
  <c r="E53" i="1"/>
  <c r="E52" i="1"/>
  <c r="E51" i="1"/>
  <c r="E50" i="1"/>
  <c r="E49" i="1"/>
  <c r="U48" i="1"/>
  <c r="E48" i="1"/>
  <c r="E47" i="1"/>
  <c r="E46" i="1"/>
  <c r="U45" i="1"/>
  <c r="E45" i="1"/>
  <c r="E44" i="1"/>
  <c r="U43" i="1"/>
  <c r="E43" i="1"/>
  <c r="U42" i="1"/>
  <c r="E42" i="1"/>
  <c r="U41" i="1"/>
  <c r="E41" i="1"/>
  <c r="U40" i="1"/>
  <c r="E40" i="1"/>
  <c r="U39" i="1"/>
  <c r="E39" i="1"/>
  <c r="U38" i="1"/>
  <c r="E38" i="1"/>
  <c r="U37" i="1"/>
  <c r="E37" i="1"/>
  <c r="E36" i="1"/>
  <c r="E35" i="1"/>
  <c r="U34" i="1"/>
  <c r="E34" i="1"/>
  <c r="U33" i="1"/>
  <c r="E33" i="1"/>
  <c r="U32" i="1"/>
  <c r="E32" i="1"/>
  <c r="E31" i="1"/>
  <c r="U30" i="1"/>
  <c r="E30" i="1"/>
  <c r="U29" i="1"/>
  <c r="E29" i="1"/>
  <c r="U28" i="1"/>
  <c r="E28" i="1"/>
  <c r="U27" i="1"/>
  <c r="E27" i="1"/>
  <c r="U26" i="1"/>
  <c r="E26" i="1"/>
  <c r="U25" i="1"/>
  <c r="E25" i="1"/>
  <c r="U24" i="1"/>
  <c r="E24" i="1"/>
  <c r="U23" i="1"/>
  <c r="E23" i="1"/>
  <c r="U22" i="1"/>
  <c r="E22" i="1"/>
  <c r="U21" i="1"/>
  <c r="E21" i="1"/>
  <c r="U20" i="1"/>
  <c r="E20" i="1"/>
  <c r="U19" i="1"/>
  <c r="E19" i="1"/>
  <c r="U18" i="1"/>
  <c r="E18" i="1"/>
  <c r="U17" i="1"/>
  <c r="E17" i="1"/>
  <c r="U16" i="1"/>
  <c r="E16" i="1"/>
  <c r="U15" i="1"/>
  <c r="E15" i="1"/>
  <c r="U14" i="1"/>
  <c r="E14" i="1"/>
  <c r="U13" i="1"/>
  <c r="E13" i="1"/>
  <c r="U12" i="1"/>
  <c r="E12" i="1"/>
  <c r="U11" i="1"/>
  <c r="E11" i="1"/>
  <c r="U10" i="1"/>
  <c r="E10" i="1"/>
  <c r="U9" i="1"/>
  <c r="E9" i="1"/>
  <c r="E8" i="1"/>
  <c r="U7" i="1"/>
  <c r="U6" i="1"/>
  <c r="E6" i="1"/>
  <c r="E5" i="1"/>
  <c r="U4" i="1"/>
  <c r="E4" i="1"/>
  <c r="U3" i="1"/>
  <c r="E3" i="1"/>
  <c r="U32" i="2" l="1"/>
  <c r="U9" i="2"/>
  <c r="U25" i="2"/>
  <c r="U5" i="2"/>
  <c r="U21" i="2"/>
  <c r="U13" i="2"/>
  <c r="E29" i="2"/>
  <c r="U26" i="2"/>
  <c r="U33" i="2"/>
  <c r="E41" i="2"/>
  <c r="U35" i="2"/>
  <c r="E39" i="2"/>
  <c r="E43" i="2"/>
  <c r="E48" i="2" s="1"/>
  <c r="E24" i="2"/>
  <c r="U34" i="2"/>
  <c r="U38" i="2"/>
  <c r="U6" i="2"/>
  <c r="U10" i="2"/>
  <c r="U14" i="2"/>
  <c r="U18" i="2"/>
  <c r="U22" i="2"/>
  <c r="E30" i="2"/>
  <c r="E3" i="2"/>
  <c r="E4" i="2"/>
  <c r="U12" i="2"/>
  <c r="E37" i="2"/>
  <c r="U16" i="2"/>
  <c r="E20" i="2"/>
  <c r="U42" i="2"/>
  <c r="U8" i="2"/>
  <c r="E28" i="2"/>
  <c r="E31" i="2"/>
  <c r="E7" i="2"/>
  <c r="E11" i="2"/>
  <c r="E15" i="2"/>
  <c r="E19" i="2"/>
  <c r="E23" i="2"/>
  <c r="E27" i="2"/>
  <c r="U36" i="2"/>
  <c r="U40" i="2"/>
  <c r="U45" i="2" l="1"/>
  <c r="U46" i="2" s="1"/>
  <c r="E46" i="2"/>
  <c r="E47" i="2"/>
  <c r="V76" i="4" l="1"/>
  <c r="V71" i="4"/>
  <c r="V70" i="4"/>
  <c r="V74" i="4"/>
</calcChain>
</file>

<file path=xl/sharedStrings.xml><?xml version="1.0" encoding="utf-8"?>
<sst xmlns="http://schemas.openxmlformats.org/spreadsheetml/2006/main" count="3945" uniqueCount="661">
  <si>
    <t>ENTIDADE</t>
  </si>
  <si>
    <t>PUBLICAÇÃO</t>
  </si>
  <si>
    <t>Nº de páginas WORD</t>
  </si>
  <si>
    <t>Nº de páginas estimado</t>
  </si>
  <si>
    <t>COMPLEXIDADE</t>
  </si>
  <si>
    <t>FORNECEDOR</t>
  </si>
  <si>
    <t>DESCRIÇÃO</t>
  </si>
  <si>
    <t>Nº DA PLANILHA</t>
  </si>
  <si>
    <t>CUSTO TOTAL</t>
  </si>
  <si>
    <t>DATA DE ENVIO</t>
  </si>
  <si>
    <t>DATA DE APROVAÇÃO</t>
  </si>
  <si>
    <t>ANÁLISTA RESPONSÁVEL</t>
  </si>
  <si>
    <t>SOLICITAÇÃO DE COMPRAS</t>
  </si>
  <si>
    <t>PEDIDO DE COMPRAS</t>
  </si>
  <si>
    <t>STATUS DE PGTO</t>
  </si>
  <si>
    <t>NOTA FISCAL</t>
  </si>
  <si>
    <t>DATA DE PGTO</t>
  </si>
  <si>
    <t>Nº de páginas finais</t>
  </si>
  <si>
    <t>STATUS</t>
  </si>
  <si>
    <t>CNI</t>
  </si>
  <si>
    <t>Relatório de Atividades da DJ</t>
  </si>
  <si>
    <t>01</t>
  </si>
  <si>
    <t>Alta</t>
  </si>
  <si>
    <t>Editorar</t>
  </si>
  <si>
    <t xml:space="preserve">Adaptação de projeto gráfico </t>
  </si>
  <si>
    <t>233694</t>
  </si>
  <si>
    <t>Walner</t>
  </si>
  <si>
    <t>041993</t>
  </si>
  <si>
    <t>185844</t>
  </si>
  <si>
    <t>Pago</t>
  </si>
  <si>
    <t>NF 730</t>
  </si>
  <si>
    <t>22/03/2020</t>
  </si>
  <si>
    <t>---</t>
  </si>
  <si>
    <t>Efeitos da gestão sobre a produtividade daas empresas</t>
  </si>
  <si>
    <t>48</t>
  </si>
  <si>
    <t>Média</t>
  </si>
  <si>
    <t>Adaptação de projeto gráfico, editoração e finalização, gráficos e PDF interativo</t>
  </si>
  <si>
    <t>233867</t>
  </si>
  <si>
    <t>André</t>
  </si>
  <si>
    <t>042260</t>
  </si>
  <si>
    <t>186503</t>
  </si>
  <si>
    <t>NF 731</t>
  </si>
  <si>
    <t>Foram faturadas 52 páginas com complexidade média.</t>
  </si>
  <si>
    <t>Programas de Ajuste</t>
  </si>
  <si>
    <t>Adaptação de projeto gráfico, editoração e finalização</t>
  </si>
  <si>
    <t>233895</t>
  </si>
  <si>
    <t>042387</t>
  </si>
  <si>
    <t>186970</t>
  </si>
  <si>
    <t>NF 737</t>
  </si>
  <si>
    <t>22/04/2020</t>
  </si>
  <si>
    <t>66</t>
  </si>
  <si>
    <t>Foram faturadas 66 páginas. PAGA NO PERÍODO DA QUARENTENA.</t>
  </si>
  <si>
    <t>SENAI</t>
  </si>
  <si>
    <t>Manual para desenvolvimento de recursos didáticos</t>
  </si>
  <si>
    <t xml:space="preserve">Adaptação de projeto gráfico, editoração e finalização, infográfico, gráficos, tabelas e PDF interativo </t>
  </si>
  <si>
    <t>233885</t>
  </si>
  <si>
    <t>341811</t>
  </si>
  <si>
    <t>NF 750</t>
  </si>
  <si>
    <t>22/05/2020</t>
  </si>
  <si>
    <t>86</t>
  </si>
  <si>
    <t>Foram faturadas 86 páginas.</t>
  </si>
  <si>
    <t>Metodologia SENAI de Desenvolvimento</t>
  </si>
  <si>
    <t>233886</t>
  </si>
  <si>
    <t>341813</t>
  </si>
  <si>
    <t>NF 751</t>
  </si>
  <si>
    <t>68</t>
  </si>
  <si>
    <t xml:space="preserve">Foram faturadas 68 páginas. </t>
  </si>
  <si>
    <t>Guia CT e QB</t>
  </si>
  <si>
    <t>Baixa</t>
  </si>
  <si>
    <t xml:space="preserve">Adaptação de projeto gráfico, editoração e finalização, infográfico, tabelas e PDF interativo </t>
  </si>
  <si>
    <t>233887</t>
  </si>
  <si>
    <t>341814</t>
  </si>
  <si>
    <t>NF 752</t>
  </si>
  <si>
    <t>46</t>
  </si>
  <si>
    <t>Foram faturadas 46 páginas.</t>
  </si>
  <si>
    <t>Guia Customizado</t>
  </si>
  <si>
    <t>24</t>
  </si>
  <si>
    <t>233888</t>
  </si>
  <si>
    <t>341815</t>
  </si>
  <si>
    <t>NF 753</t>
  </si>
  <si>
    <t>30</t>
  </si>
  <si>
    <t>Foram faturadas 30 páginas.</t>
  </si>
  <si>
    <t>Guia Autoinstrucionais</t>
  </si>
  <si>
    <t>Adaptação de projeto gráfico, editoração e finalização por página e PDF interativo</t>
  </si>
  <si>
    <t>233889</t>
  </si>
  <si>
    <t>341816</t>
  </si>
  <si>
    <t>NF 754</t>
  </si>
  <si>
    <t>20</t>
  </si>
  <si>
    <t>Foram faturadas 20 páginas.</t>
  </si>
  <si>
    <t>Guia Adaptativo</t>
  </si>
  <si>
    <t>22</t>
  </si>
  <si>
    <t>Adaptação de projeto gráfico, editoração e finalização e PDF interativo</t>
  </si>
  <si>
    <t>233890</t>
  </si>
  <si>
    <t>15-Mai</t>
  </si>
  <si>
    <t>341959</t>
  </si>
  <si>
    <t>NF 763</t>
  </si>
  <si>
    <t>22/06/2020</t>
  </si>
  <si>
    <t>Guia Microlearning</t>
  </si>
  <si>
    <t>233891</t>
  </si>
  <si>
    <t>341960</t>
  </si>
  <si>
    <t>NF 764</t>
  </si>
  <si>
    <t>Foram faturadas 22 páginas.</t>
  </si>
  <si>
    <t>Templates</t>
  </si>
  <si>
    <t>233892</t>
  </si>
  <si>
    <t>341817</t>
  </si>
  <si>
    <t>NF 757</t>
  </si>
  <si>
    <t>Foram faturadas 24 páginas.</t>
  </si>
  <si>
    <t>Agenda Jurídica da Indústria 2020</t>
  </si>
  <si>
    <t>Adaptação de projeto gráfico, editoração e finalização por página</t>
  </si>
  <si>
    <t>233884</t>
  </si>
  <si>
    <t>042516</t>
  </si>
  <si>
    <t>187821</t>
  </si>
  <si>
    <t>NF 733</t>
  </si>
  <si>
    <t>176</t>
  </si>
  <si>
    <t>Foram faturadas 176 páginas.</t>
  </si>
  <si>
    <t>Agenda Internacional da Indústria 2020</t>
  </si>
  <si>
    <t>Editoração e finalização por página e PDF interativo</t>
  </si>
  <si>
    <t>233896</t>
  </si>
  <si>
    <t>042586</t>
  </si>
  <si>
    <t>187276</t>
  </si>
  <si>
    <t>NF 738</t>
  </si>
  <si>
    <t>84</t>
  </si>
  <si>
    <t>Foram faturadas 84 págnias. PAGA NO PERÍODO DA QUARENTENA.</t>
  </si>
  <si>
    <t>O Brasil e os Códigos de Liberalização da OCDE</t>
  </si>
  <si>
    <t>98</t>
  </si>
  <si>
    <t>233893</t>
  </si>
  <si>
    <t>042526</t>
  </si>
  <si>
    <t>187274</t>
  </si>
  <si>
    <t>NF 732</t>
  </si>
  <si>
    <t>Foram faturadas 98 páginas.</t>
  </si>
  <si>
    <t>Planejamento estratégico da MEI</t>
  </si>
  <si>
    <t>Adaptação de projeto gráfico, editoração e PDF interativo</t>
  </si>
  <si>
    <t>233898</t>
  </si>
  <si>
    <t>042621</t>
  </si>
  <si>
    <t>187884</t>
  </si>
  <si>
    <t>NF 746</t>
  </si>
  <si>
    <t>38</t>
  </si>
  <si>
    <t>Planilha recebida não tem assinatura original da gestora. / Foram faturadas 38 páginas. PAGA NO PERÍODO DA QUARENTENA.</t>
  </si>
  <si>
    <t>Tradução dos Relatórios EUA e EU sobre distorções na China</t>
  </si>
  <si>
    <t>Adaptação de projeto gráfico, editoração e finalização, infográfico, gráficos e PDF interativo</t>
  </si>
  <si>
    <t>233903</t>
  </si>
  <si>
    <t>042788</t>
  </si>
  <si>
    <t>187882</t>
  </si>
  <si>
    <t>NF 740</t>
  </si>
  <si>
    <t>88</t>
  </si>
  <si>
    <t>Foram faturadas 88 páginas. PAGA NO PERÍODO DA QUARENTENA.</t>
  </si>
  <si>
    <t>Estudo sobre Medidas Compensatórias aplicadas contra a China</t>
  </si>
  <si>
    <t>233904</t>
  </si>
  <si>
    <t>042790</t>
  </si>
  <si>
    <t>187883</t>
  </si>
  <si>
    <t>NF 741</t>
  </si>
  <si>
    <t>Foram faturadas 68 páginas. PAGA NO PERÍODO DA QUARENTENA.</t>
  </si>
  <si>
    <t>Agenda Legislativa 2020</t>
  </si>
  <si>
    <t>233908</t>
  </si>
  <si>
    <t>042835</t>
  </si>
  <si>
    <t>187887</t>
  </si>
  <si>
    <t>NF 743</t>
  </si>
  <si>
    <t>296</t>
  </si>
  <si>
    <t>Foram faturadas 296 páginas. PAGA NO PERÍODO DA QUARENTENA.</t>
  </si>
  <si>
    <t>Circular Economy Strategic Path For Brazilian Industry</t>
  </si>
  <si>
    <t>233909</t>
  </si>
  <si>
    <t>042954</t>
  </si>
  <si>
    <t>188093</t>
  </si>
  <si>
    <t>NF 744</t>
  </si>
  <si>
    <t>76</t>
  </si>
  <si>
    <t>Foram faturadas 76 páginas. PAGA NO PERÍODO DA QUARENTENA.</t>
  </si>
  <si>
    <t>Caderno de Ações e Resultados 2019</t>
  </si>
  <si>
    <t>100</t>
  </si>
  <si>
    <t>Adaptação de projeto gráfico, editoração e finalização por página, infográfico e PDF interativo</t>
  </si>
  <si>
    <t>233899</t>
  </si>
  <si>
    <t>043005</t>
  </si>
  <si>
    <t>188420</t>
  </si>
  <si>
    <t>NF 739</t>
  </si>
  <si>
    <t>Planilha atualizada dia 20/03 - SC antiga 042655 / Foram faturadas 86 páginas. PAGA NO PERÍODO DA QUARENTENA.</t>
  </si>
  <si>
    <t>Cartilha de Licenciamento Ambiental</t>
  </si>
  <si>
    <t>15</t>
  </si>
  <si>
    <t>Editoração e finalização por página</t>
  </si>
  <si>
    <t>233910</t>
  </si>
  <si>
    <t>043006</t>
  </si>
  <si>
    <t>188072</t>
  </si>
  <si>
    <t>NF 745</t>
  </si>
  <si>
    <t>PAGA NO PERÍODO DA QUARENTENA. Foram faturadas 15 páginas.</t>
  </si>
  <si>
    <t>LGPD O que a sua empresa precisa saber</t>
  </si>
  <si>
    <t>235092</t>
  </si>
  <si>
    <t>043037</t>
  </si>
  <si>
    <t>188421</t>
  </si>
  <si>
    <t>NF 747</t>
  </si>
  <si>
    <t>SESI</t>
  </si>
  <si>
    <t>Panorama Rede SESI</t>
  </si>
  <si>
    <t>78</t>
  </si>
  <si>
    <t>120</t>
  </si>
  <si>
    <t>233906</t>
  </si>
  <si>
    <t>01-Abr</t>
  </si>
  <si>
    <t>226040</t>
  </si>
  <si>
    <t>NF 761</t>
  </si>
  <si>
    <t>108</t>
  </si>
  <si>
    <t>Planilha atualizada dia 31/03. Foram faturadas 108 páginas.</t>
  </si>
  <si>
    <t>Competições científicas como forma de estímulo ao pensamento crítico</t>
  </si>
  <si>
    <t>233839</t>
  </si>
  <si>
    <t>03-Abr</t>
  </si>
  <si>
    <t>341684</t>
  </si>
  <si>
    <t>NF 735</t>
  </si>
  <si>
    <t>Planilha atualizada dia 03/04. Foram faturadas 120 páginas. PAGA NO PERÍODO DA QUARENTENA.</t>
  </si>
  <si>
    <t>Pocket ALI 2020</t>
  </si>
  <si>
    <t>233907</t>
  </si>
  <si>
    <t>06-Abr</t>
  </si>
  <si>
    <t>043107</t>
  </si>
  <si>
    <t>188456</t>
  </si>
  <si>
    <t>NF 742</t>
  </si>
  <si>
    <t>Planilha atualizada dia 03/04 - SC antiga 042833 / Foram faturadas 38 páginas. PAGA NO PERÍODO DA QUARENTENA.</t>
  </si>
  <si>
    <t>Manual sobre Cooperação Regulatória</t>
  </si>
  <si>
    <t>Adaptação de projeto gráfico, editoração e finalização por página, infográficos e PDF interativo</t>
  </si>
  <si>
    <t>235193</t>
  </si>
  <si>
    <t>07-Abr</t>
  </si>
  <si>
    <t>08-Abr</t>
  </si>
  <si>
    <t>043132</t>
  </si>
  <si>
    <t>188459</t>
  </si>
  <si>
    <t>NF 766</t>
  </si>
  <si>
    <t>Foram faturadas 66 páginas.</t>
  </si>
  <si>
    <t>Resultados e Desafios 2019</t>
  </si>
  <si>
    <t>235195</t>
  </si>
  <si>
    <t>13-Abr</t>
  </si>
  <si>
    <t>226189</t>
  </si>
  <si>
    <t>NF 767</t>
  </si>
  <si>
    <t>57</t>
  </si>
  <si>
    <t>Foram faturadas 57 páginas.</t>
  </si>
  <si>
    <t>-</t>
  </si>
  <si>
    <t>IEL</t>
  </si>
  <si>
    <t>Bioeconomia e a Indústria</t>
  </si>
  <si>
    <t>235142</t>
  </si>
  <si>
    <t>17-Abr</t>
  </si>
  <si>
    <t>043203</t>
  </si>
  <si>
    <t>188937</t>
  </si>
  <si>
    <t>Empenhado</t>
  </si>
  <si>
    <t>Impactos jurídicos da saída do Brasil</t>
  </si>
  <si>
    <t>235305</t>
  </si>
  <si>
    <t>29-Abr</t>
  </si>
  <si>
    <t>30-Abr</t>
  </si>
  <si>
    <t>043257</t>
  </si>
  <si>
    <t>188819</t>
  </si>
  <si>
    <t>NF 768</t>
  </si>
  <si>
    <t>82</t>
  </si>
  <si>
    <t>Foram faturadas 82 páginas.</t>
  </si>
  <si>
    <t>Análise dos impactos regulatórios da ratificação do protocolo de nagoia</t>
  </si>
  <si>
    <t xml:space="preserve">235313 </t>
  </si>
  <si>
    <t>07-Mai</t>
  </si>
  <si>
    <t>08-Mai</t>
  </si>
  <si>
    <t>043463</t>
  </si>
  <si>
    <t>189512</t>
  </si>
  <si>
    <t>NF 769</t>
  </si>
  <si>
    <t>Foram faturadas 84 páginas.</t>
  </si>
  <si>
    <t>Documento de referência para implantação das DCNs de engenharia</t>
  </si>
  <si>
    <t>Adaptação de projeto gráfico, editoração e finalização por página, infográficos, ilustração e PDF interativo</t>
  </si>
  <si>
    <t>235320</t>
  </si>
  <si>
    <t>043712</t>
  </si>
  <si>
    <t>190325</t>
  </si>
  <si>
    <t>NF 779</t>
  </si>
  <si>
    <t>22/07/2020</t>
  </si>
  <si>
    <t>Planilha atualizada dia 04/06. SC antiga 043412 desconsiderada. Foram faturadas 84 páginas.</t>
  </si>
  <si>
    <t>LGPD O que a sua empresa precisa saber (ADITIVO)</t>
  </si>
  <si>
    <t>Acréscimo de 25% sobre o valor pactuado inicialmente devido ao número 4 de alterações na publicação editorial</t>
  </si>
  <si>
    <t>11-Mai</t>
  </si>
  <si>
    <t>043462</t>
  </si>
  <si>
    <t>189187</t>
  </si>
  <si>
    <t>NF 765</t>
  </si>
  <si>
    <t>Acrécimo de 25% a partir da 4ª alteração.</t>
  </si>
  <si>
    <t>Enquadramento dos cursos d´Água: Conceitos básicos em apoio à gestão</t>
  </si>
  <si>
    <t>Adaptação de projeto gráfico, editoração, gráficos e PDF interativo.</t>
  </si>
  <si>
    <t>235331</t>
  </si>
  <si>
    <t>19-Mai</t>
  </si>
  <si>
    <t>21-Mai</t>
  </si>
  <si>
    <t>043532</t>
  </si>
  <si>
    <t>189330</t>
  </si>
  <si>
    <t>CR errado na planilha. SC 043515 cancelada</t>
  </si>
  <si>
    <t>Relatório de Gestão 2019 - SENAI</t>
  </si>
  <si>
    <t>168</t>
  </si>
  <si>
    <t>Progeto gráfico (relatório), editoração e finalização, infográfico, gráficos, tabelas, ilustração e PDF interativo.</t>
  </si>
  <si>
    <t>13-Mai</t>
  </si>
  <si>
    <t>341820</t>
  </si>
  <si>
    <t>NF 755</t>
  </si>
  <si>
    <t>Foram faturadas 168 páginas.</t>
  </si>
  <si>
    <t>Relatório de Gestão 2019 - SESI</t>
  </si>
  <si>
    <t>162</t>
  </si>
  <si>
    <t>226041</t>
  </si>
  <si>
    <t>NF 756</t>
  </si>
  <si>
    <t>Foram faturadas 162 páginas.</t>
  </si>
  <si>
    <t>OMC Sem Orgão de Apelação</t>
  </si>
  <si>
    <t>235353</t>
  </si>
  <si>
    <t>18-Mai</t>
  </si>
  <si>
    <t>043716</t>
  </si>
  <si>
    <t>190007</t>
  </si>
  <si>
    <t>NF 780</t>
  </si>
  <si>
    <t>54</t>
  </si>
  <si>
    <t>Planilha atualizada. SC antiga 043626 desconsiderada por causa da exclusão do PDF interativo. Foram faturadas 54 páginas.</t>
  </si>
  <si>
    <t>Roadmap</t>
  </si>
  <si>
    <t>Projeto gráfico, editoração e finalização e PDF interativo</t>
  </si>
  <si>
    <t>235469</t>
  </si>
  <si>
    <t>22-Mai</t>
  </si>
  <si>
    <t>043512</t>
  </si>
  <si>
    <t>189231</t>
  </si>
  <si>
    <t>NF 781</t>
  </si>
  <si>
    <t>Foram faturadas 48 páginas.</t>
  </si>
  <si>
    <t>Pesquisa de Percepção do Corpo Diplomático</t>
  </si>
  <si>
    <t>235495</t>
  </si>
  <si>
    <t>27-Mai</t>
  </si>
  <si>
    <t>28-Mai</t>
  </si>
  <si>
    <t>043589</t>
  </si>
  <si>
    <t>189948</t>
  </si>
  <si>
    <t>NF 782</t>
  </si>
  <si>
    <t>Foram faturadas 100 páginas.</t>
  </si>
  <si>
    <t>Acordo para evitar a dupla tributação entre Brasil e Reino Unido</t>
  </si>
  <si>
    <t>235502</t>
  </si>
  <si>
    <t>043628</t>
  </si>
  <si>
    <t>189349</t>
  </si>
  <si>
    <t>NF 783</t>
  </si>
  <si>
    <t>36</t>
  </si>
  <si>
    <t>Foram faturadas 36 páginas.</t>
  </si>
  <si>
    <t>Compatibilidade da cláusula de arbitragem com os acordos para evitar a dupla tributação</t>
  </si>
  <si>
    <t>235509</t>
  </si>
  <si>
    <t>043715</t>
  </si>
  <si>
    <t>190006</t>
  </si>
  <si>
    <t>NF 784</t>
  </si>
  <si>
    <t>Agenda para os Estados Unidos</t>
  </si>
  <si>
    <t>235511</t>
  </si>
  <si>
    <t>043808</t>
  </si>
  <si>
    <t>189944</t>
  </si>
  <si>
    <t>Modelos Aduaneiros Globais</t>
  </si>
  <si>
    <t>Adaptação de projeto gráfico, editoração e finalização, infográfico e gráfico</t>
  </si>
  <si>
    <t>235519</t>
  </si>
  <si>
    <t>043750</t>
  </si>
  <si>
    <t>190348</t>
  </si>
  <si>
    <t>NF 786</t>
  </si>
  <si>
    <t>Planilha não constava PDF interativo. Foram faturadas 78 páginas.</t>
  </si>
  <si>
    <t>Agenda para a Alemanha</t>
  </si>
  <si>
    <t>235520</t>
  </si>
  <si>
    <t>043810</t>
  </si>
  <si>
    <t>189945</t>
  </si>
  <si>
    <t>Agenda para o Japão</t>
  </si>
  <si>
    <t>235534</t>
  </si>
  <si>
    <t>043811</t>
  </si>
  <si>
    <t>189946</t>
  </si>
  <si>
    <t>A agenda ambiental e de químicos da OCDE e o Brasil</t>
  </si>
  <si>
    <t>235512</t>
  </si>
  <si>
    <t>043831</t>
  </si>
  <si>
    <t>190349</t>
  </si>
  <si>
    <t>NF 785</t>
  </si>
  <si>
    <t>Agenda para Argentina</t>
  </si>
  <si>
    <t>235650</t>
  </si>
  <si>
    <t>043813</t>
  </si>
  <si>
    <t>189947</t>
  </si>
  <si>
    <t>Agenda of The United States</t>
  </si>
  <si>
    <t>235652</t>
  </si>
  <si>
    <t>043881</t>
  </si>
  <si>
    <t>190100</t>
  </si>
  <si>
    <t>Agenda para o BRICS</t>
  </si>
  <si>
    <t>235651</t>
  </si>
  <si>
    <t>043883</t>
  </si>
  <si>
    <t>190099</t>
  </si>
  <si>
    <t>Governança de dados</t>
  </si>
  <si>
    <t>235664</t>
  </si>
  <si>
    <t>043992</t>
  </si>
  <si>
    <t>Normas &amp; Políticas de uso</t>
  </si>
  <si>
    <t>235665</t>
  </si>
  <si>
    <t>043993</t>
  </si>
  <si>
    <t>190350</t>
  </si>
  <si>
    <t>Bioeconomia e a Indústria (ADITIVO)</t>
  </si>
  <si>
    <t>043995</t>
  </si>
  <si>
    <t>190351</t>
  </si>
  <si>
    <t>Relatório Integrado SESI</t>
  </si>
  <si>
    <t>Criação, adaptação de projeto gráfico e elaboração de manual</t>
  </si>
  <si>
    <t>20/07</t>
  </si>
  <si>
    <t>Em aprovação</t>
  </si>
  <si>
    <t>Relatório Integrado SENAI</t>
  </si>
  <si>
    <t>Relatório de Atividades 2019 - SESI / SENAI / IEL - ID 233900</t>
  </si>
  <si>
    <t>Icomunicação</t>
  </si>
  <si>
    <t>Criação de projeto gráfico e editoração</t>
  </si>
  <si>
    <t>001/2020</t>
  </si>
  <si>
    <t>225979</t>
  </si>
  <si>
    <t>NF 1305</t>
  </si>
  <si>
    <t>Guia MSEP - Ensino Superior</t>
  </si>
  <si>
    <t>235513</t>
  </si>
  <si>
    <t>Guia de Operacionalização da MSEP</t>
  </si>
  <si>
    <t>235514</t>
  </si>
  <si>
    <t>MSEP / 1º Guia da Prática Pedagógica</t>
  </si>
  <si>
    <t>235700</t>
  </si>
  <si>
    <t>MSEP / 2º Guia da Prática Pedagógica</t>
  </si>
  <si>
    <t>235701</t>
  </si>
  <si>
    <t>Guia de Operalização PSAI Sustentável</t>
  </si>
  <si>
    <t>235710</t>
  </si>
  <si>
    <t>GERAL</t>
  </si>
  <si>
    <t>MÉDIA</t>
  </si>
  <si>
    <t>EDITORAR</t>
  </si>
  <si>
    <t>ICOMUNICAÇÃO</t>
  </si>
  <si>
    <t>Variação nº de págs finais sobre nº de págs estimado</t>
  </si>
  <si>
    <t>Variação nº de págs do o Word sobre nº de págs finais</t>
  </si>
  <si>
    <t>MÉDIA por páginas</t>
  </si>
  <si>
    <t>MÉDIA geral</t>
  </si>
  <si>
    <t>Variação nº de págs estimado sobre nº de págs Word</t>
  </si>
  <si>
    <t>Reuso CE</t>
  </si>
  <si>
    <t>140</t>
  </si>
  <si>
    <t>Reuso PE</t>
  </si>
  <si>
    <t>Processo De Internalização Dos Atos Internacionais No Brasil</t>
  </si>
  <si>
    <t>Manual de orientações da ouvidoria do Sesi e do Senai</t>
  </si>
  <si>
    <t>Guia de Propriedade Intelectual para o Jornalista</t>
  </si>
  <si>
    <t>Relatório Anual de Atividades do SESI, SENAI e IEL 2018</t>
  </si>
  <si>
    <t>Aprimoramentos no sistema de apoio ao exportador</t>
  </si>
  <si>
    <t>Financiamento Climático</t>
  </si>
  <si>
    <t>Ações e Resultados MEI 2018</t>
  </si>
  <si>
    <t>Pesquisa Sindical 2018</t>
  </si>
  <si>
    <t>Avaliação do Mecanismo de Consultas Antecipadas</t>
  </si>
  <si>
    <t>Recuperação Energética</t>
  </si>
  <si>
    <t>Resultados e Desafios - Fechamento 2018 rateio 57,39%</t>
  </si>
  <si>
    <t>Agenda para o Mercosul 2019 - Um novo impulso para o bloco</t>
  </si>
  <si>
    <t>O Tratamento da China como economia de mercado após 2016</t>
  </si>
  <si>
    <t>Aprimoramento de instrumentos de alteração tarifária</t>
  </si>
  <si>
    <t>E-Social Manual para aplicação de orientações/Gestor</t>
  </si>
  <si>
    <t>E-Social Manual para aplicação de orientações/Empregado</t>
  </si>
  <si>
    <t xml:space="preserve">Compatibilidade do sistema público de financiamento e garantias de crédito às exportações </t>
  </si>
  <si>
    <t>Critérios para uma nova agenda de política industrial</t>
  </si>
  <si>
    <t>Avanços da gestão dos sistemas SESI - SENAI - IEL rateio 57,39%</t>
  </si>
  <si>
    <t>Conselho de usuários de transporte marítimo</t>
  </si>
  <si>
    <t>Avaliação de lacunas e alternativas para impulsionar o reúso de água no Brasil e desafios de regulação 3ª etapa - RJ</t>
  </si>
  <si>
    <t>Comparação internacional sobre a especificação do gás natural e as potenciais oportunidades para o desenvolvimento da indústria química brasileira</t>
  </si>
  <si>
    <t>Manual de Acordos Previdenciários</t>
  </si>
  <si>
    <t>Reuso PB</t>
  </si>
  <si>
    <t>30 Casos de Inovação MIOLO</t>
  </si>
  <si>
    <t>Produtividade das Multinacionais Brasileiras</t>
  </si>
  <si>
    <t>Agenda para Alemanha</t>
  </si>
  <si>
    <t>Agenda EUA</t>
  </si>
  <si>
    <t>NR12 Comentada</t>
  </si>
  <si>
    <t>10 Casos de Inovação / Chamada Nacional de Projetos</t>
  </si>
  <si>
    <t>Interesses Ofensivos no México</t>
  </si>
  <si>
    <t>Documentos de Resultados e Desafios - Parcial</t>
  </si>
  <si>
    <t>Reúso de Efluentes para Abastecimento Industrial no Estado do Espírito Santo</t>
  </si>
  <si>
    <t>Infraestrutura do Brasil (Port)</t>
  </si>
  <si>
    <t>Infraestrutura do Brasil (Ing)</t>
  </si>
  <si>
    <t>Código Aduaneiro do Mercosul</t>
  </si>
  <si>
    <t>Estudo e prospectiva para a indústria</t>
  </si>
  <si>
    <t>Modalidade aérea no comércio exterior no Brasil: prioridades da indústria</t>
  </si>
  <si>
    <t>Economia Circular Caminho Estratégico para a Indústria Brasileira</t>
  </si>
  <si>
    <t>Acordo para evitar a dupla tributação entre o Brasil e a Alemanha</t>
  </si>
  <si>
    <t>Agenda for Germany</t>
  </si>
  <si>
    <t>Acordo para evitar a dupla tributação entre o Brasil e os Estados Unidos</t>
  </si>
  <si>
    <t>Documento de Posição Reforma OMC</t>
  </si>
  <si>
    <t>Innovating is developing the industry of the future</t>
  </si>
  <si>
    <t>Riscos e Oportunidades para as micro e pequenas empresas brasileiras diante de inovações disruptivas</t>
  </si>
  <si>
    <t>Guia do Jornalista</t>
  </si>
  <si>
    <t>Agenda para EUA (versão inglês)</t>
  </si>
  <si>
    <t>Manual de Formatos - GABINETE</t>
  </si>
  <si>
    <t>Políticas de Financiamento e Garantias às Exportações no Mundo</t>
  </si>
  <si>
    <t>Guia Avaliação Inicial</t>
  </si>
  <si>
    <t>BREXIT e os interesses empresariais brasileiros no Reino Unido</t>
  </si>
  <si>
    <t xml:space="preserve">Guia do Docente </t>
  </si>
  <si>
    <t>Gestão de Risco nos Órgãos Anuentes do Comércio Exterior Brasileiro</t>
  </si>
  <si>
    <t>Facilitação de Comércio no Mercosul</t>
  </si>
  <si>
    <t>Plano Estratégico SESI e SENAI 2020-2024</t>
  </si>
  <si>
    <t>Catálogo Itinenário</t>
  </si>
  <si>
    <t>Agenda para o México</t>
  </si>
  <si>
    <t>Boas Práticas de Parceria Universidade Empresa</t>
  </si>
  <si>
    <t>Impactos Econômicos da Competitividade</t>
  </si>
  <si>
    <t>Cartilha Licenciamento Ambiental</t>
  </si>
  <si>
    <t>Consulta e-commerce</t>
  </si>
  <si>
    <t>Um Exame das Agências Reguladoras Subnacionais de Infraestrutura</t>
  </si>
  <si>
    <t>122</t>
  </si>
  <si>
    <t>52</t>
  </si>
  <si>
    <t>32</t>
  </si>
  <si>
    <t>92</t>
  </si>
  <si>
    <t>70</t>
  </si>
  <si>
    <t>96</t>
  </si>
  <si>
    <t>18</t>
  </si>
  <si>
    <t>40</t>
  </si>
  <si>
    <t>34</t>
  </si>
  <si>
    <t>28</t>
  </si>
  <si>
    <t>110</t>
  </si>
  <si>
    <t>116</t>
  </si>
  <si>
    <t>340</t>
  </si>
  <si>
    <t>72</t>
  </si>
  <si>
    <t>112</t>
  </si>
  <si>
    <t>71</t>
  </si>
  <si>
    <t>43</t>
  </si>
  <si>
    <t>212</t>
  </si>
  <si>
    <t>74</t>
  </si>
  <si>
    <t>42</t>
  </si>
  <si>
    <t>104</t>
  </si>
  <si>
    <t>386</t>
  </si>
  <si>
    <t>126</t>
  </si>
  <si>
    <t>196</t>
  </si>
  <si>
    <t>Agenda Legislativa da Indústria 2019</t>
  </si>
  <si>
    <t>Pauta Miníma da Agenda Legislativa da Indústria 2019</t>
  </si>
  <si>
    <t>Agenda Jurídica 2019 - ID 227031</t>
  </si>
  <si>
    <t>OBS</t>
  </si>
  <si>
    <t>ARQ EXTRA</t>
  </si>
  <si>
    <t>LINHA SMARTSHEETS</t>
  </si>
  <si>
    <t>PROJETO GRÁFICO</t>
  </si>
  <si>
    <t>download feito</t>
  </si>
  <si>
    <t>COMUM</t>
  </si>
  <si>
    <t>ZIP</t>
  </si>
  <si>
    <t>Planilha</t>
  </si>
  <si>
    <t>ESPECIAL</t>
  </si>
  <si>
    <t>EXCEL</t>
  </si>
  <si>
    <t>PDF</t>
  </si>
  <si>
    <t>Download feito</t>
  </si>
  <si>
    <t>cOMUM</t>
  </si>
  <si>
    <t>CoMUM</t>
  </si>
  <si>
    <t>233900</t>
  </si>
  <si>
    <t>RMSE</t>
  </si>
  <si>
    <t>ERRO QUADRÁTICO MÉDIO</t>
  </si>
  <si>
    <t>Diferença nº de págs do Word e págs estimado</t>
  </si>
  <si>
    <t>Diferença nº de págs do final e págs estimado</t>
  </si>
  <si>
    <t>NF 793</t>
  </si>
  <si>
    <t>22/08/2020</t>
  </si>
  <si>
    <t>29</t>
  </si>
  <si>
    <t>NF 794</t>
  </si>
  <si>
    <t>75</t>
  </si>
  <si>
    <t>39</t>
  </si>
  <si>
    <t>NF 795</t>
  </si>
  <si>
    <t>NF 797</t>
  </si>
  <si>
    <t>NF 796</t>
  </si>
  <si>
    <t>44</t>
  </si>
  <si>
    <t>190727</t>
  </si>
  <si>
    <t>NF 802</t>
  </si>
  <si>
    <t>62</t>
  </si>
  <si>
    <t>NF 801</t>
  </si>
  <si>
    <t>73</t>
  </si>
  <si>
    <t>NF 790</t>
  </si>
  <si>
    <t>Mecanismo de desenvolvimento sustentável e competitividade industrial</t>
  </si>
  <si>
    <t>64</t>
  </si>
  <si>
    <t>90</t>
  </si>
  <si>
    <t>235806</t>
  </si>
  <si>
    <t>03-Ago</t>
  </si>
  <si>
    <t>06-Ago</t>
  </si>
  <si>
    <t>044258</t>
  </si>
  <si>
    <t>190825</t>
  </si>
  <si>
    <t>Agenda para a China</t>
  </si>
  <si>
    <t>23</t>
  </si>
  <si>
    <t>235810</t>
  </si>
  <si>
    <t>04-Ago</t>
  </si>
  <si>
    <t>044215</t>
  </si>
  <si>
    <t>190728</t>
  </si>
  <si>
    <t>NF 805</t>
  </si>
  <si>
    <t>Agenda for the BRICS Countries</t>
  </si>
  <si>
    <t>235811</t>
  </si>
  <si>
    <t>044216</t>
  </si>
  <si>
    <t>190729</t>
  </si>
  <si>
    <t>NF 803</t>
  </si>
  <si>
    <t>Agenda para a Índia</t>
  </si>
  <si>
    <t>235812</t>
  </si>
  <si>
    <t>12-Ago</t>
  </si>
  <si>
    <t>044336</t>
  </si>
  <si>
    <t>191128</t>
  </si>
  <si>
    <t>NF 804</t>
  </si>
  <si>
    <t>Desempenho exportador das multinacionais brasileiras</t>
  </si>
  <si>
    <t>235831</t>
  </si>
  <si>
    <t>07-Ago</t>
  </si>
  <si>
    <t>10-Ago</t>
  </si>
  <si>
    <t>044293</t>
  </si>
  <si>
    <t>190890</t>
  </si>
  <si>
    <t>NF 806</t>
  </si>
  <si>
    <t>A difusão das tecnologias da indústria 4.0 em empresas brasileiras</t>
  </si>
  <si>
    <t>235832</t>
  </si>
  <si>
    <t>18-Ago</t>
  </si>
  <si>
    <t>19-Ago</t>
  </si>
  <si>
    <t>044396</t>
  </si>
  <si>
    <t>Financiamento para Clima</t>
  </si>
  <si>
    <t>235874</t>
  </si>
  <si>
    <t>044441</t>
  </si>
  <si>
    <t>191679</t>
  </si>
  <si>
    <t>235876</t>
  </si>
  <si>
    <t>25-Ago</t>
  </si>
  <si>
    <t>26-Ago</t>
  </si>
  <si>
    <t>044469</t>
  </si>
  <si>
    <t>191255</t>
  </si>
  <si>
    <t>Estudo sobre o impacto econômico</t>
  </si>
  <si>
    <t>235878</t>
  </si>
  <si>
    <t>044500</t>
  </si>
  <si>
    <t>191284</t>
  </si>
  <si>
    <t>26</t>
  </si>
  <si>
    <t>235880</t>
  </si>
  <si>
    <t>27-Ago</t>
  </si>
  <si>
    <t>044488</t>
  </si>
  <si>
    <t>191280</t>
  </si>
  <si>
    <t>Agenda para o Reino Unido</t>
  </si>
  <si>
    <t>235881</t>
  </si>
  <si>
    <t>044490</t>
  </si>
  <si>
    <t>191281</t>
  </si>
  <si>
    <t>Agenda para a França</t>
  </si>
  <si>
    <t>235883</t>
  </si>
  <si>
    <t>044494</t>
  </si>
  <si>
    <t>191283</t>
  </si>
  <si>
    <t>Agenda para Coreia do Sul</t>
  </si>
  <si>
    <t>235882</t>
  </si>
  <si>
    <t>044492</t>
  </si>
  <si>
    <t>191282</t>
  </si>
  <si>
    <t>Mineração no Brasil</t>
  </si>
  <si>
    <t>142</t>
  </si>
  <si>
    <t>198</t>
  </si>
  <si>
    <t>235798</t>
  </si>
  <si>
    <t>044633</t>
  </si>
  <si>
    <t>191720</t>
  </si>
  <si>
    <t xml:space="preserve">Proposta de regime para desonerar as importações </t>
  </si>
  <si>
    <t>Adaptação de projeto gráfico, editoração e finalização, infográficos e PDF interativo</t>
  </si>
  <si>
    <t>235905</t>
  </si>
  <si>
    <t>044756</t>
  </si>
  <si>
    <t>Nova Camex</t>
  </si>
  <si>
    <t>235909</t>
  </si>
  <si>
    <t>044665</t>
  </si>
  <si>
    <t>Teletrabalho no Brasil e mundo</t>
  </si>
  <si>
    <t>235964</t>
  </si>
  <si>
    <t>044681</t>
  </si>
  <si>
    <t>Educação Infantil 3 anos</t>
  </si>
  <si>
    <t>45</t>
  </si>
  <si>
    <t>235979</t>
  </si>
  <si>
    <t>Educação Infantil 4 e 5 anos</t>
  </si>
  <si>
    <t>81</t>
  </si>
  <si>
    <t>114</t>
  </si>
  <si>
    <t>235980</t>
  </si>
  <si>
    <t>EJA - Anos Finais</t>
  </si>
  <si>
    <t>235981</t>
  </si>
  <si>
    <t>EJA - Ensino Médio</t>
  </si>
  <si>
    <t>235984</t>
  </si>
  <si>
    <t>Ensino Fundamental - Anos Finais</t>
  </si>
  <si>
    <t>424</t>
  </si>
  <si>
    <t>460</t>
  </si>
  <si>
    <t>235985</t>
  </si>
  <si>
    <t>Ensino Fundamental - Anos Iniciais</t>
  </si>
  <si>
    <t>373</t>
  </si>
  <si>
    <t>420</t>
  </si>
  <si>
    <t>235986</t>
  </si>
  <si>
    <t>EJA - Anos Iniciais</t>
  </si>
  <si>
    <t>235983</t>
  </si>
  <si>
    <t>Agenda for Japan</t>
  </si>
  <si>
    <t>236021</t>
  </si>
  <si>
    <t>044827</t>
  </si>
  <si>
    <t>Fortalecimento da defesa comercial</t>
  </si>
  <si>
    <t>236025</t>
  </si>
  <si>
    <t>49</t>
  </si>
  <si>
    <t>342301</t>
  </si>
  <si>
    <t>NF 1350</t>
  </si>
  <si>
    <t>56</t>
  </si>
  <si>
    <t>006176</t>
  </si>
  <si>
    <t>342420</t>
  </si>
  <si>
    <t>NF 1360</t>
  </si>
  <si>
    <t>006164</t>
  </si>
  <si>
    <t>342408</t>
  </si>
  <si>
    <t>NF 1361</t>
  </si>
  <si>
    <t>33</t>
  </si>
  <si>
    <t>006165</t>
  </si>
  <si>
    <t>342409</t>
  </si>
  <si>
    <t>NF 1362</t>
  </si>
  <si>
    <t>006198</t>
  </si>
  <si>
    <t>342455</t>
  </si>
  <si>
    <t>NF 1365</t>
  </si>
  <si>
    <t>Introdução ao método do emprego apoiado</t>
  </si>
  <si>
    <t>12</t>
  </si>
  <si>
    <t>235813</t>
  </si>
  <si>
    <t>006209</t>
  </si>
  <si>
    <t>342474</t>
  </si>
  <si>
    <t>NF 1366</t>
  </si>
  <si>
    <t>DOwnload feito</t>
  </si>
  <si>
    <t>PLANILHA</t>
  </si>
  <si>
    <t>PLanilha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</si>
</sst>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R$ &quot;* #,##0.00_);_(&quot;R$ &quot;* \(#,##0.00\);_(&quot;R$ &quot;* &quot;-&quot;??_);_(@_)"/>
    <numFmt numFmtId="165" formatCode="d/m;@"/>
    <numFmt numFmtId="166" formatCode="&quot;R$ &quot;#,##0.00_);\(&quot;R$ &quot;#,##0.00\)"/>
    <numFmt numFmtId="167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3"/>
      <color rgb="FF00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27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 wrapText="1"/>
    </xf>
    <xf numFmtId="164" fontId="2" fillId="2" borderId="5" xfId="2" applyFont="1" applyFill="1" applyBorder="1" applyAlignment="1">
      <alignment horizontal="center" vertical="center" wrapText="1"/>
    </xf>
    <xf numFmtId="165" fontId="2" fillId="2" borderId="5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9" fontId="5" fillId="3" borderId="7" xfId="1" applyFont="1" applyFill="1" applyBorder="1" applyAlignment="1">
      <alignment horizontal="center" vertical="center" wrapText="1"/>
    </xf>
    <xf numFmtId="166" fontId="0" fillId="0" borderId="6" xfId="2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center" wrapText="1"/>
    </xf>
    <xf numFmtId="1" fontId="5" fillId="3" borderId="7" xfId="0" applyNumberFormat="1" applyFont="1" applyFill="1" applyBorder="1" applyAlignment="1">
      <alignment horizontal="center" vertical="center"/>
    </xf>
    <xf numFmtId="0" fontId="5" fillId="3" borderId="7" xfId="0" quotePrefix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166" fontId="0" fillId="3" borderId="7" xfId="2" applyNumberFormat="1" applyFont="1" applyFill="1" applyBorder="1" applyAlignment="1">
      <alignment horizontal="center" vertical="center" wrapText="1"/>
    </xf>
    <xf numFmtId="16" fontId="5" fillId="3" borderId="7" xfId="0" applyNumberFormat="1" applyFont="1" applyFill="1" applyBorder="1" applyAlignment="1">
      <alignment horizontal="center" vertical="center" wrapText="1"/>
    </xf>
    <xf numFmtId="49" fontId="5" fillId="3" borderId="7" xfId="0" quotePrefix="1" applyNumberFormat="1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left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49" fontId="7" fillId="3" borderId="7" xfId="0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0" quotePrefix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/>
    </xf>
    <xf numFmtId="49" fontId="5" fillId="3" borderId="8" xfId="0" applyNumberFormat="1" applyFont="1" applyFill="1" applyBorder="1" applyAlignment="1">
      <alignment horizontal="center" vertical="center" wrapText="1"/>
    </xf>
    <xf numFmtId="166" fontId="0" fillId="3" borderId="8" xfId="2" applyNumberFormat="1" applyFont="1" applyFill="1" applyBorder="1" applyAlignment="1">
      <alignment horizontal="center" vertical="center" wrapText="1"/>
    </xf>
    <xf numFmtId="16" fontId="5" fillId="3" borderId="8" xfId="0" applyNumberFormat="1" applyFont="1" applyFill="1" applyBorder="1" applyAlignment="1">
      <alignment horizontal="center" vertical="center" wrapText="1"/>
    </xf>
    <xf numFmtId="49" fontId="5" fillId="3" borderId="8" xfId="0" quotePrefix="1" applyNumberFormat="1" applyFont="1" applyFill="1" applyBorder="1" applyAlignment="1">
      <alignment horizontal="center" vertical="center" wrapText="1"/>
    </xf>
    <xf numFmtId="49" fontId="5" fillId="3" borderId="8" xfId="0" applyNumberFormat="1" applyFont="1" applyFill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49" fontId="5" fillId="0" borderId="7" xfId="0" applyNumberFormat="1" applyFont="1" applyBorder="1" applyAlignment="1">
      <alignment horizontal="center" vertical="center" wrapText="1"/>
    </xf>
    <xf numFmtId="166" fontId="0" fillId="0" borderId="7" xfId="2" applyNumberFormat="1" applyFont="1" applyFill="1" applyBorder="1" applyAlignment="1">
      <alignment horizontal="center" vertical="center" wrapText="1"/>
    </xf>
    <xf numFmtId="16" fontId="5" fillId="0" borderId="7" xfId="0" applyNumberFormat="1" applyFont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center" vertical="center" wrapText="1"/>
    </xf>
    <xf numFmtId="14" fontId="5" fillId="3" borderId="7" xfId="0" applyNumberFormat="1" applyFont="1" applyFill="1" applyBorder="1" applyAlignment="1">
      <alignment horizontal="center" vertical="center" wrapText="1"/>
    </xf>
    <xf numFmtId="16" fontId="7" fillId="3" borderId="7" xfId="0" applyNumberFormat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5" borderId="7" xfId="0" quotePrefix="1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left" vertical="center"/>
    </xf>
    <xf numFmtId="49" fontId="5" fillId="5" borderId="7" xfId="0" applyNumberFormat="1" applyFont="1" applyFill="1" applyBorder="1" applyAlignment="1">
      <alignment horizontal="center" vertical="center" wrapText="1"/>
    </xf>
    <xf numFmtId="166" fontId="0" fillId="5" borderId="7" xfId="2" applyNumberFormat="1" applyFont="1" applyFill="1" applyBorder="1" applyAlignment="1">
      <alignment horizontal="center" vertical="center" wrapText="1"/>
    </xf>
    <xf numFmtId="16" fontId="5" fillId="5" borderId="7" xfId="0" applyNumberFormat="1" applyFont="1" applyFill="1" applyBorder="1" applyAlignment="1">
      <alignment horizontal="center" vertical="center" wrapText="1"/>
    </xf>
    <xf numFmtId="49" fontId="5" fillId="5" borderId="7" xfId="0" quotePrefix="1" applyNumberFormat="1" applyFont="1" applyFill="1" applyBorder="1" applyAlignment="1">
      <alignment horizontal="center" vertical="center" wrapText="1"/>
    </xf>
    <xf numFmtId="14" fontId="5" fillId="5" borderId="7" xfId="0" applyNumberFormat="1" applyFont="1" applyFill="1" applyBorder="1" applyAlignment="1">
      <alignment horizontal="center" vertical="center" wrapText="1"/>
    </xf>
    <xf numFmtId="2" fontId="5" fillId="5" borderId="7" xfId="0" applyNumberFormat="1" applyFont="1" applyFill="1" applyBorder="1" applyAlignment="1">
      <alignment horizontal="center" vertical="center"/>
    </xf>
    <xf numFmtId="49" fontId="5" fillId="5" borderId="7" xfId="0" applyNumberFormat="1" applyFont="1" applyFill="1" applyBorder="1" applyAlignment="1">
      <alignment horizontal="left" vertical="center" wrapText="1"/>
    </xf>
    <xf numFmtId="166" fontId="1" fillId="0" borderId="7" xfId="2" applyNumberFormat="1" applyFont="1" applyBorder="1" applyAlignment="1">
      <alignment horizontal="center" wrapText="1"/>
    </xf>
    <xf numFmtId="2" fontId="5" fillId="0" borderId="7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" fillId="3" borderId="7" xfId="0" applyNumberFormat="1" applyFont="1" applyFill="1" applyBorder="1" applyAlignment="1">
      <alignment horizontal="center" vertical="center"/>
    </xf>
    <xf numFmtId="0" fontId="5" fillId="5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/>
    </xf>
    <xf numFmtId="0" fontId="5" fillId="0" borderId="6" xfId="0" applyNumberFormat="1" applyFont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0" fillId="0" borderId="11" xfId="0" applyBorder="1" applyAlignment="1">
      <alignment horizontal="center"/>
    </xf>
    <xf numFmtId="0" fontId="5" fillId="0" borderId="11" xfId="0" applyFont="1" applyFill="1" applyBorder="1" applyAlignment="1">
      <alignment horizontal="center" vertical="center" wrapText="1"/>
    </xf>
    <xf numFmtId="9" fontId="5" fillId="3" borderId="11" xfId="1" applyFont="1" applyFill="1" applyBorder="1" applyAlignment="1">
      <alignment horizontal="center" vertical="center" wrapText="1"/>
    </xf>
    <xf numFmtId="9" fontId="0" fillId="0" borderId="11" xfId="0" applyNumberFormat="1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11" xfId="0" applyNumberFormat="1" applyBorder="1" applyAlignment="1">
      <alignment horizont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6" xfId="0" quotePrefix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49" fontId="5" fillId="3" borderId="6" xfId="0" applyNumberFormat="1" applyFont="1" applyFill="1" applyBorder="1" applyAlignment="1">
      <alignment horizontal="center" vertical="center" wrapText="1"/>
    </xf>
    <xf numFmtId="166" fontId="0" fillId="3" borderId="6" xfId="2" applyNumberFormat="1" applyFont="1" applyFill="1" applyBorder="1" applyAlignment="1">
      <alignment horizontal="center" vertical="center" wrapText="1"/>
    </xf>
    <xf numFmtId="16" fontId="5" fillId="3" borderId="6" xfId="0" applyNumberFormat="1" applyFont="1" applyFill="1" applyBorder="1" applyAlignment="1">
      <alignment horizontal="center" vertical="center" wrapText="1"/>
    </xf>
    <xf numFmtId="49" fontId="5" fillId="3" borderId="6" xfId="0" quotePrefix="1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/>
    </xf>
    <xf numFmtId="14" fontId="6" fillId="3" borderId="7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14" fontId="6" fillId="3" borderId="8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left" vertical="center" wrapText="1"/>
    </xf>
    <xf numFmtId="49" fontId="5" fillId="3" borderId="7" xfId="0" applyNumberFormat="1" applyFont="1" applyFill="1" applyBorder="1" applyAlignment="1">
      <alignment vertical="center" wrapText="1"/>
    </xf>
    <xf numFmtId="0" fontId="5" fillId="3" borderId="7" xfId="0" applyFont="1" applyFill="1" applyBorder="1" applyAlignment="1">
      <alignment vertical="center" wrapText="1"/>
    </xf>
    <xf numFmtId="49" fontId="2" fillId="7" borderId="3" xfId="0" applyNumberFormat="1" applyFont="1" applyFill="1" applyBorder="1" applyAlignment="1">
      <alignment horizontal="center" vertical="center" wrapText="1"/>
    </xf>
    <xf numFmtId="49" fontId="2" fillId="4" borderId="3" xfId="0" applyNumberFormat="1" applyFont="1" applyFill="1" applyBorder="1" applyAlignment="1">
      <alignment horizontal="center" vertical="center" wrapText="1"/>
    </xf>
    <xf numFmtId="9" fontId="5" fillId="0" borderId="7" xfId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6" xfId="0" applyNumberFormat="1" applyFont="1" applyFill="1" applyBorder="1" applyAlignment="1">
      <alignment horizontal="center" vertical="center" wrapText="1"/>
    </xf>
    <xf numFmtId="0" fontId="5" fillId="0" borderId="6" xfId="0" applyNumberFormat="1" applyFont="1" applyFill="1" applyBorder="1" applyAlignment="1">
      <alignment horizontal="center" vertical="center"/>
    </xf>
    <xf numFmtId="0" fontId="5" fillId="0" borderId="6" xfId="0" quotePrefix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16" fontId="5" fillId="0" borderId="6" xfId="0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7" xfId="0" applyNumberFormat="1" applyFont="1" applyFill="1" applyBorder="1" applyAlignment="1">
      <alignment horizontal="center" vertical="center" wrapText="1"/>
    </xf>
    <xf numFmtId="2" fontId="5" fillId="0" borderId="6" xfId="0" applyNumberFormat="1" applyFont="1" applyFill="1" applyBorder="1" applyAlignment="1">
      <alignment horizontal="center" vertical="center"/>
    </xf>
    <xf numFmtId="49" fontId="5" fillId="0" borderId="7" xfId="0" quotePrefix="1" applyNumberFormat="1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7" xfId="0" applyNumberFormat="1" applyFont="1" applyFill="1" applyBorder="1" applyAlignment="1">
      <alignment horizontal="center" vertical="center"/>
    </xf>
    <xf numFmtId="0" fontId="5" fillId="0" borderId="7" xfId="0" quotePrefix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/>
    </xf>
    <xf numFmtId="16" fontId="5" fillId="0" borderId="7" xfId="0" applyNumberFormat="1" applyFont="1" applyFill="1" applyBorder="1" applyAlignment="1">
      <alignment horizontal="center" vertical="center" wrapText="1"/>
    </xf>
    <xf numFmtId="49" fontId="5" fillId="0" borderId="7" xfId="0" quotePrefix="1" applyNumberFormat="1" applyFont="1" applyFill="1" applyBorder="1" applyAlignment="1">
      <alignment horizontal="center" vertical="center" wrapText="1"/>
    </xf>
    <xf numFmtId="1" fontId="5" fillId="0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Fill="1" applyBorder="1" applyAlignment="1">
      <alignment horizontal="left" vertical="center" wrapText="1"/>
    </xf>
    <xf numFmtId="14" fontId="6" fillId="0" borderId="7" xfId="0" applyNumberFormat="1" applyFont="1" applyFill="1" applyBorder="1" applyAlignment="1">
      <alignment horizontal="center" vertical="center" wrapText="1"/>
    </xf>
    <xf numFmtId="2" fontId="5" fillId="0" borderId="7" xfId="0" applyNumberFormat="1" applyFont="1" applyFill="1" applyBorder="1" applyAlignment="1">
      <alignment horizontal="center" vertical="center"/>
    </xf>
    <xf numFmtId="0" fontId="5" fillId="0" borderId="7" xfId="0" applyNumberFormat="1" applyFont="1" applyFill="1" applyBorder="1" applyAlignment="1">
      <alignment horizontal="center" vertical="center" wrapText="1"/>
    </xf>
    <xf numFmtId="14" fontId="5" fillId="0" borderId="7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8" xfId="0" quotePrefix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left" vertical="center"/>
    </xf>
    <xf numFmtId="49" fontId="5" fillId="0" borderId="8" xfId="0" applyNumberFormat="1" applyFont="1" applyFill="1" applyBorder="1" applyAlignment="1">
      <alignment horizontal="center" vertical="center" wrapText="1"/>
    </xf>
    <xf numFmtId="166" fontId="0" fillId="0" borderId="8" xfId="2" applyNumberFormat="1" applyFont="1" applyFill="1" applyBorder="1" applyAlignment="1">
      <alignment horizontal="center" vertical="center" wrapText="1"/>
    </xf>
    <xf numFmtId="16" fontId="5" fillId="0" borderId="8" xfId="0" applyNumberFormat="1" applyFont="1" applyFill="1" applyBorder="1" applyAlignment="1">
      <alignment horizontal="center" vertical="center" wrapText="1"/>
    </xf>
    <xf numFmtId="49" fontId="5" fillId="0" borderId="8" xfId="0" quotePrefix="1" applyNumberFormat="1" applyFont="1" applyFill="1" applyBorder="1" applyAlignment="1">
      <alignment horizontal="center" vertical="center" wrapText="1"/>
    </xf>
    <xf numFmtId="14" fontId="6" fillId="0" borderId="8" xfId="0" applyNumberFormat="1" applyFont="1" applyFill="1" applyBorder="1" applyAlignment="1">
      <alignment horizontal="center" vertical="center" wrapText="1"/>
    </xf>
    <xf numFmtId="49" fontId="5" fillId="0" borderId="8" xfId="0" applyNumberFormat="1" applyFont="1" applyFill="1" applyBorder="1" applyAlignment="1">
      <alignment horizontal="left" vertical="center" wrapText="1"/>
    </xf>
    <xf numFmtId="49" fontId="5" fillId="0" borderId="6" xfId="0" applyNumberFormat="1" applyFont="1" applyFill="1" applyBorder="1" applyAlignment="1">
      <alignment horizontal="left" vertical="center" wrapText="1"/>
    </xf>
    <xf numFmtId="49" fontId="5" fillId="0" borderId="7" xfId="0" applyNumberFormat="1" applyFont="1" applyFill="1" applyBorder="1" applyAlignment="1">
      <alignment vertical="center" wrapText="1"/>
    </xf>
    <xf numFmtId="16" fontId="7" fillId="0" borderId="7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5" fillId="0" borderId="10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9" fontId="5" fillId="5" borderId="7" xfId="1" applyFont="1" applyFill="1" applyBorder="1" applyAlignment="1">
      <alignment horizontal="center" vertical="center" wrapText="1"/>
    </xf>
    <xf numFmtId="9" fontId="5" fillId="8" borderId="7" xfId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1" fontId="8" fillId="6" borderId="11" xfId="1" applyNumberFormat="1" applyFont="1" applyFill="1" applyBorder="1" applyAlignment="1">
      <alignment horizontal="center" vertical="center" wrapText="1"/>
    </xf>
    <xf numFmtId="0" fontId="0" fillId="0" borderId="0" xfId="0" applyFill="1"/>
    <xf numFmtId="0" fontId="5" fillId="9" borderId="7" xfId="0" applyFont="1" applyFill="1" applyBorder="1" applyAlignment="1">
      <alignment horizontal="left" vertical="center" wrapText="1"/>
    </xf>
    <xf numFmtId="0" fontId="5" fillId="9" borderId="7" xfId="0" applyNumberFormat="1" applyFont="1" applyFill="1" applyBorder="1" applyAlignment="1">
      <alignment horizontal="center" vertical="center" wrapText="1"/>
    </xf>
    <xf numFmtId="9" fontId="5" fillId="9" borderId="7" xfId="1" applyFont="1" applyFill="1" applyBorder="1" applyAlignment="1">
      <alignment horizontal="center" vertical="center" wrapText="1"/>
    </xf>
    <xf numFmtId="0" fontId="5" fillId="9" borderId="7" xfId="0" quotePrefix="1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 wrapText="1"/>
    </xf>
    <xf numFmtId="0" fontId="5" fillId="9" borderId="7" xfId="0" applyFont="1" applyFill="1" applyBorder="1" applyAlignment="1">
      <alignment horizontal="left" vertical="center"/>
    </xf>
    <xf numFmtId="49" fontId="5" fillId="9" borderId="7" xfId="0" applyNumberFormat="1" applyFont="1" applyFill="1" applyBorder="1" applyAlignment="1">
      <alignment horizontal="center" vertical="center" wrapText="1"/>
    </xf>
    <xf numFmtId="166" fontId="0" fillId="9" borderId="7" xfId="2" applyNumberFormat="1" applyFont="1" applyFill="1" applyBorder="1" applyAlignment="1">
      <alignment horizontal="center" vertical="center" wrapText="1"/>
    </xf>
    <xf numFmtId="16" fontId="5" fillId="9" borderId="7" xfId="0" applyNumberFormat="1" applyFont="1" applyFill="1" applyBorder="1" applyAlignment="1">
      <alignment horizontal="center" vertical="center" wrapText="1"/>
    </xf>
    <xf numFmtId="49" fontId="5" fillId="9" borderId="7" xfId="0" quotePrefix="1" applyNumberFormat="1" applyFont="1" applyFill="1" applyBorder="1" applyAlignment="1">
      <alignment horizontal="center" vertical="center" wrapText="1"/>
    </xf>
    <xf numFmtId="14" fontId="5" fillId="9" borderId="7" xfId="0" applyNumberFormat="1" applyFont="1" applyFill="1" applyBorder="1" applyAlignment="1">
      <alignment horizontal="center" vertical="center" wrapText="1"/>
    </xf>
    <xf numFmtId="2" fontId="5" fillId="9" borderId="7" xfId="0" applyNumberFormat="1" applyFont="1" applyFill="1" applyBorder="1" applyAlignment="1">
      <alignment horizontal="center" vertical="center"/>
    </xf>
    <xf numFmtId="9" fontId="3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right"/>
    </xf>
    <xf numFmtId="49" fontId="5" fillId="0" borderId="10" xfId="0" quotePrefix="1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horizontal="left" vertical="center" wrapText="1"/>
    </xf>
    <xf numFmtId="49" fontId="7" fillId="0" borderId="10" xfId="0" applyNumberFormat="1" applyFont="1" applyFill="1" applyBorder="1" applyAlignment="1">
      <alignment horizontal="left" vertical="center" wrapText="1"/>
    </xf>
    <xf numFmtId="49" fontId="5" fillId="0" borderId="12" xfId="0" applyNumberFormat="1" applyFont="1" applyFill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0" xfId="0" applyNumberFormat="1" applyFont="1" applyFill="1" applyBorder="1" applyAlignment="1">
      <alignment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 wrapText="1"/>
    </xf>
    <xf numFmtId="49" fontId="2" fillId="4" borderId="16" xfId="0" applyNumberFormat="1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49" fontId="2" fillId="7" borderId="16" xfId="0" applyNumberFormat="1" applyFont="1" applyFill="1" applyBorder="1" applyAlignment="1">
      <alignment horizontal="center" vertical="center" wrapText="1"/>
    </xf>
    <xf numFmtId="9" fontId="5" fillId="0" borderId="11" xfId="1" applyFont="1" applyFill="1" applyBorder="1" applyAlignment="1">
      <alignment horizontal="center" vertical="center" wrapText="1"/>
    </xf>
    <xf numFmtId="0" fontId="5" fillId="0" borderId="11" xfId="0" quotePrefix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/>
    </xf>
    <xf numFmtId="49" fontId="5" fillId="0" borderId="11" xfId="0" applyNumberFormat="1" applyFont="1" applyFill="1" applyBorder="1" applyAlignment="1">
      <alignment horizontal="center" vertical="center" wrapText="1"/>
    </xf>
    <xf numFmtId="166" fontId="0" fillId="0" borderId="11" xfId="2" applyNumberFormat="1" applyFont="1" applyFill="1" applyBorder="1" applyAlignment="1">
      <alignment horizontal="center" vertical="center" wrapText="1"/>
    </xf>
    <xf numFmtId="16" fontId="5" fillId="0" borderId="11" xfId="0" applyNumberFormat="1" applyFont="1" applyFill="1" applyBorder="1" applyAlignment="1">
      <alignment horizontal="center" vertical="center" wrapText="1"/>
    </xf>
    <xf numFmtId="49" fontId="5" fillId="0" borderId="11" xfId="0" quotePrefix="1" applyNumberFormat="1" applyFont="1" applyFill="1" applyBorder="1" applyAlignment="1">
      <alignment horizontal="center" vertical="center" wrapText="1"/>
    </xf>
    <xf numFmtId="14" fontId="6" fillId="0" borderId="11" xfId="0" applyNumberFormat="1" applyFont="1" applyFill="1" applyBorder="1" applyAlignment="1">
      <alignment horizontal="center" vertical="center" wrapText="1"/>
    </xf>
    <xf numFmtId="14" fontId="5" fillId="0" borderId="11" xfId="0" applyNumberFormat="1" applyFont="1" applyFill="1" applyBorder="1" applyAlignment="1">
      <alignment horizontal="center" vertical="center" wrapText="1"/>
    </xf>
    <xf numFmtId="16" fontId="7" fillId="0" borderId="11" xfId="0" applyNumberFormat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11" xfId="0" quotePrefix="1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left" vertical="center"/>
    </xf>
    <xf numFmtId="49" fontId="5" fillId="9" borderId="11" xfId="0" applyNumberFormat="1" applyFont="1" applyFill="1" applyBorder="1" applyAlignment="1">
      <alignment horizontal="center" vertical="center" wrapText="1"/>
    </xf>
    <xf numFmtId="166" fontId="0" fillId="9" borderId="11" xfId="2" applyNumberFormat="1" applyFont="1" applyFill="1" applyBorder="1" applyAlignment="1">
      <alignment horizontal="center" vertical="center" wrapText="1"/>
    </xf>
    <xf numFmtId="16" fontId="5" fillId="9" borderId="11" xfId="0" applyNumberFormat="1" applyFont="1" applyFill="1" applyBorder="1" applyAlignment="1">
      <alignment horizontal="center" vertical="center" wrapText="1"/>
    </xf>
    <xf numFmtId="49" fontId="5" fillId="9" borderId="11" xfId="0" quotePrefix="1" applyNumberFormat="1" applyFont="1" applyFill="1" applyBorder="1" applyAlignment="1">
      <alignment horizontal="center" vertical="center" wrapText="1"/>
    </xf>
    <xf numFmtId="14" fontId="5" fillId="9" borderId="11" xfId="0" applyNumberFormat="1" applyFont="1" applyFill="1" applyBorder="1" applyAlignment="1">
      <alignment horizontal="center" vertical="center" wrapText="1"/>
    </xf>
    <xf numFmtId="9" fontId="5" fillId="9" borderId="11" xfId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left" vertical="center" wrapText="1"/>
    </xf>
    <xf numFmtId="9" fontId="5" fillId="10" borderId="11" xfId="1" applyFont="1" applyFill="1" applyBorder="1" applyAlignment="1">
      <alignment horizontal="center" vertical="center" wrapText="1"/>
    </xf>
    <xf numFmtId="49" fontId="2" fillId="7" borderId="0" xfId="0" applyNumberFormat="1" applyFont="1" applyFill="1" applyAlignment="1">
      <alignment horizontal="center" vertical="center" wrapText="1"/>
    </xf>
    <xf numFmtId="49" fontId="2" fillId="7" borderId="0" xfId="0" applyNumberFormat="1" applyFont="1" applyFill="1" applyAlignment="1">
      <alignment horizontal="right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9" fillId="0" borderId="0" xfId="0" applyFont="1"/>
    <xf numFmtId="164" fontId="2" fillId="6" borderId="17" xfId="2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5" fillId="11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9" borderId="11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Fill="1" applyAlignment="1">
      <alignment horizont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49" fontId="5" fillId="0" borderId="6" xfId="0" applyNumberFormat="1" applyFont="1" applyBorder="1" applyAlignment="1">
      <alignment horizontal="center" vertical="center" wrapText="1"/>
    </xf>
    <xf numFmtId="16" fontId="5" fillId="0" borderId="6" xfId="0" applyNumberFormat="1" applyFont="1" applyBorder="1" applyAlignment="1">
      <alignment horizontal="center" vertical="center" wrapText="1"/>
    </xf>
    <xf numFmtId="49" fontId="5" fillId="0" borderId="6" xfId="0" quotePrefix="1" applyNumberFormat="1" applyFont="1" applyBorder="1" applyAlignment="1">
      <alignment horizontal="center" vertical="center" wrapText="1"/>
    </xf>
    <xf numFmtId="2" fontId="5" fillId="0" borderId="6" xfId="0" applyNumberFormat="1" applyFont="1" applyBorder="1" applyAlignment="1">
      <alignment horizontal="center" vertical="center"/>
    </xf>
    <xf numFmtId="49" fontId="5" fillId="0" borderId="7" xfId="0" quotePrefix="1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7" xfId="0" quotePrefix="1" applyFont="1" applyBorder="1" applyAlignment="1">
      <alignment horizontal="center" vertical="center" wrapText="1"/>
    </xf>
    <xf numFmtId="49" fontId="5" fillId="0" borderId="7" xfId="0" quotePrefix="1" applyNumberFormat="1" applyFont="1" applyBorder="1" applyAlignment="1">
      <alignment horizontal="center" vertical="center" wrapText="1"/>
    </xf>
    <xf numFmtId="1" fontId="5" fillId="0" borderId="7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left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quotePrefix="1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/>
    </xf>
    <xf numFmtId="49" fontId="5" fillId="0" borderId="8" xfId="0" applyNumberFormat="1" applyFont="1" applyBorder="1" applyAlignment="1">
      <alignment horizontal="center" vertical="center" wrapText="1"/>
    </xf>
    <xf numFmtId="16" fontId="5" fillId="0" borderId="8" xfId="0" applyNumberFormat="1" applyFont="1" applyBorder="1" applyAlignment="1">
      <alignment horizontal="center" vertical="center" wrapText="1"/>
    </xf>
    <xf numFmtId="49" fontId="5" fillId="0" borderId="8" xfId="0" quotePrefix="1" applyNumberFormat="1" applyFont="1" applyBorder="1" applyAlignment="1">
      <alignment horizontal="center" vertical="center" wrapText="1"/>
    </xf>
    <xf numFmtId="14" fontId="6" fillId="0" borderId="8" xfId="0" applyNumberFormat="1" applyFont="1" applyBorder="1" applyAlignment="1">
      <alignment horizontal="center" vertical="center" wrapText="1"/>
    </xf>
    <xf numFmtId="49" fontId="5" fillId="0" borderId="8" xfId="0" applyNumberFormat="1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12" borderId="7" xfId="0" applyFont="1" applyFill="1" applyBorder="1" applyAlignment="1">
      <alignment horizontal="left" vertical="center" wrapText="1"/>
    </xf>
    <xf numFmtId="0" fontId="5" fillId="12" borderId="7" xfId="0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center" vertical="center"/>
    </xf>
    <xf numFmtId="9" fontId="5" fillId="12" borderId="7" xfId="1" applyFont="1" applyFill="1" applyBorder="1" applyAlignment="1">
      <alignment horizontal="center" vertical="center" wrapText="1"/>
    </xf>
    <xf numFmtId="0" fontId="5" fillId="12" borderId="7" xfId="0" quotePrefix="1" applyFont="1" applyFill="1" applyBorder="1" applyAlignment="1">
      <alignment horizontal="center" vertical="center" wrapText="1"/>
    </xf>
    <xf numFmtId="0" fontId="5" fillId="12" borderId="7" xfId="0" applyFont="1" applyFill="1" applyBorder="1" applyAlignment="1">
      <alignment horizontal="left" vertical="center"/>
    </xf>
    <xf numFmtId="49" fontId="5" fillId="12" borderId="7" xfId="0" applyNumberFormat="1" applyFont="1" applyFill="1" applyBorder="1" applyAlignment="1">
      <alignment horizontal="center" vertical="center" wrapText="1"/>
    </xf>
    <xf numFmtId="166" fontId="0" fillId="12" borderId="7" xfId="2" applyNumberFormat="1" applyFont="1" applyFill="1" applyBorder="1" applyAlignment="1">
      <alignment horizontal="center" vertical="center" wrapText="1"/>
    </xf>
    <xf numFmtId="16" fontId="5" fillId="12" borderId="7" xfId="0" applyNumberFormat="1" applyFont="1" applyFill="1" applyBorder="1" applyAlignment="1">
      <alignment horizontal="center" vertical="center" wrapText="1"/>
    </xf>
    <xf numFmtId="49" fontId="5" fillId="12" borderId="7" xfId="0" quotePrefix="1" applyNumberFormat="1" applyFont="1" applyFill="1" applyBorder="1" applyAlignment="1">
      <alignment horizontal="center" vertical="center" wrapText="1"/>
    </xf>
    <xf numFmtId="14" fontId="5" fillId="12" borderId="7" xfId="0" applyNumberFormat="1" applyFont="1" applyFill="1" applyBorder="1" applyAlignment="1">
      <alignment horizontal="center" vertical="center" wrapText="1"/>
    </xf>
    <xf numFmtId="2" fontId="5" fillId="12" borderId="7" xfId="0" applyNumberFormat="1" applyFont="1" applyFill="1" applyBorder="1" applyAlignment="1">
      <alignment horizontal="center" vertical="center"/>
    </xf>
    <xf numFmtId="49" fontId="5" fillId="0" borderId="7" xfId="0" applyNumberFormat="1" applyFont="1" applyBorder="1" applyAlignment="1">
      <alignment vertical="center" wrapText="1"/>
    </xf>
    <xf numFmtId="0" fontId="5" fillId="12" borderId="7" xfId="0" applyFont="1" applyFill="1" applyBorder="1" applyAlignment="1">
      <alignment vertical="center" wrapText="1"/>
    </xf>
    <xf numFmtId="16" fontId="7" fillId="0" borderId="7" xfId="0" applyNumberFormat="1" applyFont="1" applyBorder="1" applyAlignment="1">
      <alignment horizontal="center" vertical="center" wrapText="1"/>
    </xf>
    <xf numFmtId="0" fontId="5" fillId="9" borderId="7" xfId="0" applyFont="1" applyFill="1" applyBorder="1" applyAlignment="1">
      <alignment horizontal="center" vertical="center"/>
    </xf>
    <xf numFmtId="49" fontId="5" fillId="13" borderId="7" xfId="0" applyNumberFormat="1" applyFont="1" applyFill="1" applyBorder="1" applyAlignment="1">
      <alignment horizontal="center" vertical="center" wrapText="1"/>
    </xf>
    <xf numFmtId="0" fontId="5" fillId="0" borderId="11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49" fontId="5" fillId="9" borderId="18" xfId="0" applyNumberFormat="1" applyFont="1" applyFill="1" applyBorder="1" applyAlignment="1">
      <alignment horizontal="center" vertical="center" wrapText="1"/>
    </xf>
    <xf numFmtId="49" fontId="2" fillId="14" borderId="1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right"/>
    </xf>
    <xf numFmtId="167" fontId="0" fillId="0" borderId="7" xfId="2" applyNumberFormat="1" applyFont="1" applyFill="1" applyBorder="1" applyAlignment="1">
      <alignment horizontal="center" vertical="center" wrapText="1"/>
    </xf>
    <xf numFmtId="166" fontId="1" fillId="0" borderId="7" xfId="2" applyNumberFormat="1" applyFont="1" applyFill="1" applyBorder="1" applyAlignment="1">
      <alignment horizontal="center" wrapText="1"/>
    </xf>
    <xf numFmtId="49" fontId="5" fillId="0" borderId="7" xfId="0" applyNumberFormat="1" applyFont="1" applyFill="1" applyBorder="1" applyAlignment="1">
      <alignment horizontal="center" vertical="center"/>
    </xf>
    <xf numFmtId="0" fontId="5" fillId="15" borderId="7" xfId="0" applyFont="1" applyFill="1" applyBorder="1" applyAlignment="1">
      <alignment horizontal="left" vertical="center" wrapText="1"/>
    </xf>
    <xf numFmtId="49" fontId="5" fillId="15" borderId="7" xfId="0" applyNumberFormat="1" applyFont="1" applyFill="1" applyBorder="1" applyAlignment="1">
      <alignment horizontal="center" vertical="center" wrapText="1"/>
    </xf>
    <xf numFmtId="9" fontId="5" fillId="15" borderId="7" xfId="1" applyFont="1" applyFill="1" applyBorder="1" applyAlignment="1">
      <alignment horizontal="center" vertical="center" wrapText="1"/>
    </xf>
    <xf numFmtId="0" fontId="5" fillId="15" borderId="7" xfId="0" quotePrefix="1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center" vertical="center" wrapText="1"/>
    </xf>
    <xf numFmtId="0" fontId="5" fillId="15" borderId="7" xfId="0" applyFont="1" applyFill="1" applyBorder="1" applyAlignment="1">
      <alignment horizontal="left" vertical="center"/>
    </xf>
    <xf numFmtId="167" fontId="0" fillId="15" borderId="7" xfId="2" applyNumberFormat="1" applyFont="1" applyFill="1" applyBorder="1" applyAlignment="1">
      <alignment horizontal="center" vertical="center" wrapText="1"/>
    </xf>
    <xf numFmtId="16" fontId="5" fillId="15" borderId="7" xfId="0" applyNumberFormat="1" applyFont="1" applyFill="1" applyBorder="1" applyAlignment="1">
      <alignment horizontal="center" vertical="center" wrapText="1"/>
    </xf>
    <xf numFmtId="49" fontId="5" fillId="15" borderId="7" xfId="0" quotePrefix="1" applyNumberFormat="1" applyFont="1" applyFill="1" applyBorder="1" applyAlignment="1">
      <alignment horizontal="center" vertical="center" wrapText="1"/>
    </xf>
    <xf numFmtId="14" fontId="5" fillId="15" borderId="7" xfId="0" applyNumberFormat="1" applyFont="1" applyFill="1" applyBorder="1" applyAlignment="1">
      <alignment horizontal="center" vertical="center" wrapText="1"/>
    </xf>
    <xf numFmtId="0" fontId="0" fillId="15" borderId="0" xfId="0" applyFill="1"/>
    <xf numFmtId="0" fontId="0" fillId="15" borderId="0" xfId="0" applyFill="1" applyAlignment="1">
      <alignment horizontal="right"/>
    </xf>
    <xf numFmtId="167" fontId="5" fillId="15" borderId="7" xfId="0" applyNumberFormat="1" applyFont="1" applyFill="1" applyBorder="1" applyAlignment="1">
      <alignment horizontal="center" vertical="center" wrapText="1"/>
    </xf>
    <xf numFmtId="166" fontId="0" fillId="15" borderId="7" xfId="2" applyNumberFormat="1" applyFont="1" applyFill="1" applyBorder="1" applyAlignment="1">
      <alignment horizontal="center" vertical="center" wrapText="1"/>
    </xf>
    <xf numFmtId="0" fontId="5" fillId="15" borderId="6" xfId="0" applyFont="1" applyFill="1" applyBorder="1" applyAlignment="1">
      <alignment horizontal="left" vertical="center"/>
    </xf>
    <xf numFmtId="0" fontId="0" fillId="0" borderId="11" xfId="0" applyBorder="1" applyAlignment="1">
      <alignment horizontal="right"/>
    </xf>
  </cellXfs>
  <cellStyles count="3">
    <cellStyle name="Moeda 2" xfId="2" xr:uid="{CE53C7A1-FD52-450C-AB02-8D3EDFA83129}"/>
    <cellStyle name="Normal" xfId="0" builtinId="0"/>
    <cellStyle name="Porcentagem" xfId="1" builtinId="5"/>
  </cellStyles>
  <dxfs count="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ACB9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FDF2-E479-4AF3-B196-4948E99A1239}">
  <dimension ref="A1:AB78"/>
  <sheetViews>
    <sheetView topLeftCell="A56" workbookViewId="0">
      <selection activeCell="AI75" sqref="AI75"/>
    </sheetView>
  </sheetViews>
  <sheetFormatPr baseColWidth="10" defaultColWidth="8.83203125" defaultRowHeight="15" x14ac:dyDescent="0.2"/>
  <cols>
    <col min="1" max="1" width="11.5" customWidth="1"/>
    <col min="2" max="2" width="53.1640625" style="200" customWidth="1"/>
    <col min="3" max="5" width="8.33203125" customWidth="1"/>
    <col min="6" max="6" width="8.33203125" hidden="1" customWidth="1"/>
    <col min="7" max="7" width="11.5" hidden="1" customWidth="1"/>
    <col min="8" max="8" width="0.1640625" customWidth="1"/>
    <col min="9" max="9" width="12" style="189" customWidth="1"/>
    <col min="10" max="11" width="12" hidden="1" customWidth="1"/>
    <col min="12" max="12" width="11" hidden="1" customWidth="1"/>
    <col min="13" max="13" width="0.1640625" hidden="1" customWidth="1"/>
    <col min="14" max="14" width="11.83203125" hidden="1" customWidth="1"/>
    <col min="15" max="15" width="0.1640625" hidden="1" customWidth="1"/>
    <col min="16" max="16" width="4.83203125" hidden="1" customWidth="1"/>
    <col min="17" max="17" width="7.5" hidden="1" customWidth="1"/>
    <col min="18" max="18" width="8.5" hidden="1" customWidth="1"/>
    <col min="19" max="19" width="9" customWidth="1"/>
    <col min="20" max="20" width="10.83203125" customWidth="1"/>
    <col min="21" max="21" width="9" customWidth="1"/>
    <col min="22" max="23" width="12.33203125" customWidth="1"/>
    <col min="24" max="24" width="25.1640625" hidden="1" customWidth="1"/>
    <col min="25" max="25" width="12.83203125" hidden="1" customWidth="1"/>
    <col min="26" max="26" width="0" hidden="1" customWidth="1"/>
    <col min="27" max="27" width="0" style="63" hidden="1" customWidth="1"/>
    <col min="28" max="28" width="0" hidden="1" customWidth="1"/>
  </cols>
  <sheetData>
    <row r="1" spans="1:28" ht="84" customHeight="1" thickBot="1" x14ac:dyDescent="0.25">
      <c r="A1" s="159" t="s">
        <v>0</v>
      </c>
      <c r="B1" s="197" t="s">
        <v>1</v>
      </c>
      <c r="C1" s="160" t="s">
        <v>2</v>
      </c>
      <c r="D1" s="160" t="s">
        <v>3</v>
      </c>
      <c r="E1" s="160" t="s">
        <v>397</v>
      </c>
      <c r="F1" s="160" t="s">
        <v>4</v>
      </c>
      <c r="G1" s="161" t="s">
        <v>5</v>
      </c>
      <c r="H1" s="162" t="s">
        <v>6</v>
      </c>
      <c r="I1" s="161" t="s">
        <v>7</v>
      </c>
      <c r="J1" s="193" t="s">
        <v>8</v>
      </c>
      <c r="K1" s="194" t="s">
        <v>9</v>
      </c>
      <c r="L1" s="195" t="s">
        <v>10</v>
      </c>
      <c r="M1" s="195" t="s">
        <v>11</v>
      </c>
      <c r="N1" s="195" t="s">
        <v>12</v>
      </c>
      <c r="O1" s="195" t="s">
        <v>13</v>
      </c>
      <c r="P1" s="195" t="s">
        <v>14</v>
      </c>
      <c r="Q1" s="195" t="s">
        <v>15</v>
      </c>
      <c r="R1" s="161" t="s">
        <v>16</v>
      </c>
      <c r="S1" s="160" t="s">
        <v>17</v>
      </c>
      <c r="T1" s="249" t="s">
        <v>507</v>
      </c>
      <c r="U1" s="249" t="s">
        <v>508</v>
      </c>
      <c r="V1" s="163" t="s">
        <v>394</v>
      </c>
      <c r="W1" s="163" t="s">
        <v>393</v>
      </c>
      <c r="X1" s="9" t="s">
        <v>18</v>
      </c>
      <c r="Y1" s="186" t="s">
        <v>490</v>
      </c>
      <c r="Z1" s="186" t="s">
        <v>491</v>
      </c>
      <c r="AA1" s="186" t="s">
        <v>492</v>
      </c>
      <c r="AB1" s="187" t="s">
        <v>493</v>
      </c>
    </row>
    <row r="2" spans="1:28" ht="31" customHeight="1" x14ac:dyDescent="0.2">
      <c r="A2" s="184" t="s">
        <v>19</v>
      </c>
      <c r="B2" s="198" t="s">
        <v>398</v>
      </c>
      <c r="C2" s="66">
        <v>87</v>
      </c>
      <c r="D2" s="66">
        <v>140</v>
      </c>
      <c r="E2" s="164">
        <f t="shared" ref="E2:E47" si="0">SUM(D2-C2)/C2*100%</f>
        <v>0.60919540229885061</v>
      </c>
      <c r="F2" s="165" t="s">
        <v>22</v>
      </c>
      <c r="G2" s="66" t="s">
        <v>23</v>
      </c>
      <c r="H2" s="166" t="s">
        <v>24</v>
      </c>
      <c r="I2" s="189">
        <v>224323</v>
      </c>
      <c r="J2" s="168">
        <v>1584</v>
      </c>
      <c r="K2" s="169">
        <v>43808</v>
      </c>
      <c r="L2" s="169">
        <v>43809</v>
      </c>
      <c r="M2" s="66" t="s">
        <v>26</v>
      </c>
      <c r="N2" s="170" t="s">
        <v>27</v>
      </c>
      <c r="O2" s="170" t="s">
        <v>28</v>
      </c>
      <c r="P2" s="167" t="s">
        <v>29</v>
      </c>
      <c r="Q2" s="167" t="s">
        <v>30</v>
      </c>
      <c r="R2" s="167" t="s">
        <v>31</v>
      </c>
      <c r="S2" s="167" t="s">
        <v>399</v>
      </c>
      <c r="T2" s="246">
        <f>D2-C2</f>
        <v>53</v>
      </c>
      <c r="U2" s="167">
        <f>D2-S2</f>
        <v>0</v>
      </c>
      <c r="V2" s="164">
        <f t="shared" ref="V2:V33" si="1">SUM(S2-C2)/C2*100%</f>
        <v>0.60919540229885061</v>
      </c>
      <c r="W2" s="164">
        <f t="shared" ref="W2:W33" si="2">SUM(D2-S2)/D2*100%</f>
        <v>0</v>
      </c>
      <c r="X2" s="152" t="s">
        <v>32</v>
      </c>
      <c r="Y2" s="190" t="s">
        <v>494</v>
      </c>
      <c r="Z2" s="190"/>
      <c r="AA2" s="189">
        <v>11</v>
      </c>
      <c r="AB2" s="190" t="s">
        <v>495</v>
      </c>
    </row>
    <row r="3" spans="1:28" ht="26" customHeight="1" x14ac:dyDescent="0.2">
      <c r="A3" s="184" t="s">
        <v>19</v>
      </c>
      <c r="B3" s="198" t="s">
        <v>400</v>
      </c>
      <c r="C3" s="66">
        <v>82</v>
      </c>
      <c r="D3" s="66">
        <v>122</v>
      </c>
      <c r="E3" s="164">
        <f t="shared" ref="E3:E7" si="3">SUM(D3-C3)/C3*100%</f>
        <v>0.48780487804878048</v>
      </c>
      <c r="F3" s="165" t="s">
        <v>22</v>
      </c>
      <c r="G3" s="66" t="s">
        <v>23</v>
      </c>
      <c r="H3" s="166" t="s">
        <v>36</v>
      </c>
      <c r="I3" s="97">
        <v>224325</v>
      </c>
      <c r="J3" s="168">
        <v>797.4</v>
      </c>
      <c r="K3" s="169">
        <v>43837</v>
      </c>
      <c r="L3" s="169">
        <v>43843</v>
      </c>
      <c r="M3" s="66" t="s">
        <v>38</v>
      </c>
      <c r="N3" s="170" t="s">
        <v>39</v>
      </c>
      <c r="O3" s="170" t="s">
        <v>40</v>
      </c>
      <c r="P3" s="167" t="s">
        <v>29</v>
      </c>
      <c r="Q3" s="167" t="s">
        <v>41</v>
      </c>
      <c r="R3" s="167" t="s">
        <v>31</v>
      </c>
      <c r="S3" s="167" t="s">
        <v>463</v>
      </c>
      <c r="T3" s="246">
        <f t="shared" ref="T3:T66" si="4">D3-C3</f>
        <v>40</v>
      </c>
      <c r="U3" s="167">
        <f t="shared" ref="U3:U66" si="5">D3-S3</f>
        <v>0</v>
      </c>
      <c r="V3" s="164">
        <f t="shared" si="1"/>
        <v>0.48780487804878048</v>
      </c>
      <c r="W3" s="164">
        <f t="shared" si="2"/>
        <v>0</v>
      </c>
      <c r="X3" s="153" t="s">
        <v>42</v>
      </c>
      <c r="Y3" s="190" t="s">
        <v>494</v>
      </c>
      <c r="Z3" s="190"/>
      <c r="AA3" s="189">
        <v>11</v>
      </c>
      <c r="AB3" s="190" t="s">
        <v>495</v>
      </c>
    </row>
    <row r="4" spans="1:28" ht="19" customHeight="1" x14ac:dyDescent="0.2">
      <c r="A4" s="184" t="s">
        <v>19</v>
      </c>
      <c r="B4" s="198" t="s">
        <v>401</v>
      </c>
      <c r="C4" s="66">
        <v>41</v>
      </c>
      <c r="D4" s="66">
        <v>70</v>
      </c>
      <c r="E4" s="164">
        <f t="shared" si="3"/>
        <v>0.70731707317073167</v>
      </c>
      <c r="F4" s="165" t="s">
        <v>35</v>
      </c>
      <c r="G4" s="66" t="s">
        <v>23</v>
      </c>
      <c r="H4" s="166" t="s">
        <v>44</v>
      </c>
      <c r="I4" s="191">
        <v>225392</v>
      </c>
      <c r="J4" s="168">
        <v>2835</v>
      </c>
      <c r="K4" s="169">
        <v>43864</v>
      </c>
      <c r="L4" s="169">
        <v>43865</v>
      </c>
      <c r="M4" s="66" t="s">
        <v>38</v>
      </c>
      <c r="N4" s="170" t="s">
        <v>46</v>
      </c>
      <c r="O4" s="170" t="s">
        <v>47</v>
      </c>
      <c r="P4" s="167" t="s">
        <v>29</v>
      </c>
      <c r="Q4" s="167" t="s">
        <v>48</v>
      </c>
      <c r="R4" s="171" t="s">
        <v>49</v>
      </c>
      <c r="S4" s="167" t="s">
        <v>464</v>
      </c>
      <c r="T4" s="246">
        <f t="shared" si="4"/>
        <v>29</v>
      </c>
      <c r="U4" s="167">
        <f t="shared" si="5"/>
        <v>18</v>
      </c>
      <c r="V4" s="164">
        <f t="shared" si="1"/>
        <v>0.26829268292682928</v>
      </c>
      <c r="W4" s="164">
        <f t="shared" si="2"/>
        <v>0.25714285714285712</v>
      </c>
      <c r="X4" s="153" t="s">
        <v>51</v>
      </c>
      <c r="Y4" t="s">
        <v>501</v>
      </c>
      <c r="AA4" s="63">
        <v>13</v>
      </c>
      <c r="AB4" t="s">
        <v>495</v>
      </c>
    </row>
    <row r="5" spans="1:28" ht="19" customHeight="1" x14ac:dyDescent="0.2">
      <c r="A5" s="184" t="s">
        <v>19</v>
      </c>
      <c r="B5" s="198" t="s">
        <v>402</v>
      </c>
      <c r="C5" s="66">
        <v>30</v>
      </c>
      <c r="D5" s="66">
        <v>45</v>
      </c>
      <c r="E5" s="164">
        <f t="shared" si="3"/>
        <v>0.5</v>
      </c>
      <c r="F5" s="165" t="s">
        <v>68</v>
      </c>
      <c r="G5" s="66" t="s">
        <v>23</v>
      </c>
      <c r="H5" s="166" t="s">
        <v>54</v>
      </c>
      <c r="I5" s="191">
        <v>225507</v>
      </c>
      <c r="J5" s="168">
        <v>6959.68</v>
      </c>
      <c r="K5" s="169">
        <v>43868</v>
      </c>
      <c r="L5" s="169">
        <v>43871</v>
      </c>
      <c r="M5" s="66" t="s">
        <v>26</v>
      </c>
      <c r="N5" s="170" t="s">
        <v>32</v>
      </c>
      <c r="O5" s="170" t="s">
        <v>56</v>
      </c>
      <c r="P5" s="167" t="s">
        <v>29</v>
      </c>
      <c r="Q5" s="167" t="s">
        <v>57</v>
      </c>
      <c r="R5" s="172" t="s">
        <v>58</v>
      </c>
      <c r="S5" s="167" t="s">
        <v>465</v>
      </c>
      <c r="T5" s="246">
        <f t="shared" si="4"/>
        <v>15</v>
      </c>
      <c r="U5" s="167">
        <f t="shared" si="5"/>
        <v>13</v>
      </c>
      <c r="V5" s="164">
        <f t="shared" si="1"/>
        <v>6.6666666666666666E-2</v>
      </c>
      <c r="W5" s="164">
        <f t="shared" si="2"/>
        <v>0.28888888888888886</v>
      </c>
      <c r="X5" s="153" t="s">
        <v>60</v>
      </c>
      <c r="Y5" t="s">
        <v>501</v>
      </c>
      <c r="AA5" s="63">
        <v>13</v>
      </c>
      <c r="AB5" t="s">
        <v>495</v>
      </c>
    </row>
    <row r="6" spans="1:28" ht="19" customHeight="1" x14ac:dyDescent="0.2">
      <c r="A6" s="184" t="s">
        <v>19</v>
      </c>
      <c r="B6" s="198" t="s">
        <v>403</v>
      </c>
      <c r="C6" s="66">
        <v>36</v>
      </c>
      <c r="D6" s="66">
        <v>48</v>
      </c>
      <c r="E6" s="164">
        <f t="shared" si="3"/>
        <v>0.33333333333333331</v>
      </c>
      <c r="F6" s="165" t="s">
        <v>68</v>
      </c>
      <c r="G6" s="66" t="s">
        <v>23</v>
      </c>
      <c r="H6" s="166" t="s">
        <v>54</v>
      </c>
      <c r="I6" s="191">
        <v>225531</v>
      </c>
      <c r="J6" s="168">
        <v>5008.6400000000003</v>
      </c>
      <c r="K6" s="169">
        <v>43868</v>
      </c>
      <c r="L6" s="169">
        <v>43871</v>
      </c>
      <c r="M6" s="66" t="s">
        <v>26</v>
      </c>
      <c r="N6" s="170" t="s">
        <v>32</v>
      </c>
      <c r="O6" s="170" t="s">
        <v>63</v>
      </c>
      <c r="P6" s="167" t="s">
        <v>29</v>
      </c>
      <c r="Q6" s="167" t="s">
        <v>64</v>
      </c>
      <c r="R6" s="172" t="s">
        <v>58</v>
      </c>
      <c r="S6" s="167" t="s">
        <v>34</v>
      </c>
      <c r="T6" s="246">
        <f t="shared" si="4"/>
        <v>12</v>
      </c>
      <c r="U6" s="167">
        <f t="shared" si="5"/>
        <v>0</v>
      </c>
      <c r="V6" s="164">
        <f t="shared" si="1"/>
        <v>0.33333333333333331</v>
      </c>
      <c r="W6" s="164">
        <f t="shared" si="2"/>
        <v>0</v>
      </c>
      <c r="X6" s="153" t="s">
        <v>66</v>
      </c>
      <c r="Y6" t="s">
        <v>501</v>
      </c>
      <c r="AA6" s="63">
        <v>13</v>
      </c>
      <c r="AB6" t="s">
        <v>495</v>
      </c>
    </row>
    <row r="7" spans="1:28" ht="19" customHeight="1" x14ac:dyDescent="0.2">
      <c r="A7" s="184" t="s">
        <v>187</v>
      </c>
      <c r="B7" s="198" t="s">
        <v>404</v>
      </c>
      <c r="C7" s="66">
        <v>77</v>
      </c>
      <c r="D7" s="66">
        <v>108</v>
      </c>
      <c r="E7" s="164">
        <f t="shared" si="3"/>
        <v>0.40259740259740262</v>
      </c>
      <c r="F7" s="165" t="s">
        <v>22</v>
      </c>
      <c r="G7" s="66" t="s">
        <v>23</v>
      </c>
      <c r="H7" s="166" t="s">
        <v>69</v>
      </c>
      <c r="I7" s="191">
        <v>228711</v>
      </c>
      <c r="J7" s="168">
        <v>2052.98</v>
      </c>
      <c r="K7" s="169">
        <v>43868</v>
      </c>
      <c r="L7" s="169">
        <v>43871</v>
      </c>
      <c r="M7" s="66" t="s">
        <v>26</v>
      </c>
      <c r="N7" s="170" t="s">
        <v>32</v>
      </c>
      <c r="O7" s="170" t="s">
        <v>71</v>
      </c>
      <c r="P7" s="167" t="s">
        <v>29</v>
      </c>
      <c r="Q7" s="167" t="s">
        <v>72</v>
      </c>
      <c r="R7" s="172" t="s">
        <v>58</v>
      </c>
      <c r="S7" s="165">
        <v>88</v>
      </c>
      <c r="T7" s="246">
        <f t="shared" si="4"/>
        <v>31</v>
      </c>
      <c r="U7" s="167">
        <f t="shared" si="5"/>
        <v>20</v>
      </c>
      <c r="V7" s="164">
        <f t="shared" si="1"/>
        <v>0.14285714285714285</v>
      </c>
      <c r="W7" s="164">
        <f t="shared" si="2"/>
        <v>0.18518518518518517</v>
      </c>
      <c r="X7" s="153" t="s">
        <v>74</v>
      </c>
      <c r="Y7" t="s">
        <v>501</v>
      </c>
      <c r="AA7" s="63">
        <v>11</v>
      </c>
      <c r="AB7" t="s">
        <v>495</v>
      </c>
    </row>
    <row r="8" spans="1:28" ht="19" customHeight="1" x14ac:dyDescent="0.2">
      <c r="A8" s="184" t="s">
        <v>19</v>
      </c>
      <c r="B8" s="198" t="s">
        <v>405</v>
      </c>
      <c r="C8" s="66">
        <v>46</v>
      </c>
      <c r="D8" s="66">
        <v>66</v>
      </c>
      <c r="E8" s="164">
        <f t="shared" ref="E8:E10" si="6">SUM(D8-C8)/C8*100%</f>
        <v>0.43478260869565216</v>
      </c>
      <c r="F8" s="165" t="s">
        <v>22</v>
      </c>
      <c r="G8" s="66" t="s">
        <v>23</v>
      </c>
      <c r="H8" s="166" t="s">
        <v>69</v>
      </c>
      <c r="I8" s="191">
        <v>226842</v>
      </c>
      <c r="J8" s="168">
        <v>1905.9</v>
      </c>
      <c r="K8" s="169">
        <v>43868</v>
      </c>
      <c r="L8" s="169">
        <v>43871</v>
      </c>
      <c r="M8" s="66" t="s">
        <v>26</v>
      </c>
      <c r="N8" s="170" t="s">
        <v>32</v>
      </c>
      <c r="O8" s="170" t="s">
        <v>78</v>
      </c>
      <c r="P8" s="167" t="s">
        <v>29</v>
      </c>
      <c r="Q8" s="167" t="s">
        <v>79</v>
      </c>
      <c r="R8" s="172" t="s">
        <v>58</v>
      </c>
      <c r="S8" s="167" t="s">
        <v>50</v>
      </c>
      <c r="T8" s="246">
        <f t="shared" si="4"/>
        <v>20</v>
      </c>
      <c r="U8" s="167">
        <f t="shared" si="5"/>
        <v>0</v>
      </c>
      <c r="V8" s="164">
        <f t="shared" si="1"/>
        <v>0.43478260869565216</v>
      </c>
      <c r="W8" s="164">
        <f t="shared" si="2"/>
        <v>0</v>
      </c>
      <c r="X8" s="153" t="s">
        <v>81</v>
      </c>
      <c r="Y8" t="s">
        <v>501</v>
      </c>
      <c r="AA8" s="63">
        <v>13</v>
      </c>
      <c r="AB8" t="s">
        <v>495</v>
      </c>
    </row>
    <row r="9" spans="1:28" ht="19" customHeight="1" x14ac:dyDescent="0.2">
      <c r="A9" s="184" t="s">
        <v>19</v>
      </c>
      <c r="B9" s="198" t="s">
        <v>406</v>
      </c>
      <c r="C9" s="66">
        <v>66</v>
      </c>
      <c r="D9" s="66">
        <v>102</v>
      </c>
      <c r="E9" s="164">
        <f t="shared" si="6"/>
        <v>0.54545454545454541</v>
      </c>
      <c r="F9" s="165" t="s">
        <v>22</v>
      </c>
      <c r="G9" s="66" t="s">
        <v>23</v>
      </c>
      <c r="H9" s="166" t="s">
        <v>83</v>
      </c>
      <c r="I9" s="191">
        <v>227130</v>
      </c>
      <c r="J9" s="168">
        <v>987.1</v>
      </c>
      <c r="K9" s="169">
        <v>43868</v>
      </c>
      <c r="L9" s="169">
        <v>43871</v>
      </c>
      <c r="M9" s="66" t="s">
        <v>26</v>
      </c>
      <c r="N9" s="170" t="s">
        <v>32</v>
      </c>
      <c r="O9" s="170" t="s">
        <v>85</v>
      </c>
      <c r="P9" s="167" t="s">
        <v>29</v>
      </c>
      <c r="Q9" s="167" t="s">
        <v>86</v>
      </c>
      <c r="R9" s="172" t="s">
        <v>58</v>
      </c>
      <c r="S9" s="167" t="s">
        <v>241</v>
      </c>
      <c r="T9" s="246">
        <f t="shared" si="4"/>
        <v>36</v>
      </c>
      <c r="U9" s="167">
        <f t="shared" si="5"/>
        <v>20</v>
      </c>
      <c r="V9" s="164">
        <f t="shared" si="1"/>
        <v>0.24242424242424243</v>
      </c>
      <c r="W9" s="164">
        <f t="shared" si="2"/>
        <v>0.19607843137254902</v>
      </c>
      <c r="X9" s="153" t="s">
        <v>88</v>
      </c>
      <c r="Y9" t="s">
        <v>501</v>
      </c>
      <c r="AA9" s="63">
        <v>12</v>
      </c>
      <c r="AB9" t="s">
        <v>495</v>
      </c>
    </row>
    <row r="10" spans="1:28" ht="19" customHeight="1" x14ac:dyDescent="0.2">
      <c r="A10" s="184" t="s">
        <v>19</v>
      </c>
      <c r="B10" s="198" t="s">
        <v>407</v>
      </c>
      <c r="C10" s="66">
        <v>46</v>
      </c>
      <c r="D10" s="66">
        <v>98</v>
      </c>
      <c r="E10" s="185">
        <f t="shared" si="6"/>
        <v>1.1304347826086956</v>
      </c>
      <c r="F10" s="165" t="s">
        <v>22</v>
      </c>
      <c r="G10" s="66" t="s">
        <v>23</v>
      </c>
      <c r="H10" s="166" t="s">
        <v>91</v>
      </c>
      <c r="I10" s="191">
        <v>227979</v>
      </c>
      <c r="J10" s="168">
        <v>1275.9000000000001</v>
      </c>
      <c r="K10" s="169">
        <v>43868</v>
      </c>
      <c r="L10" s="169" t="s">
        <v>93</v>
      </c>
      <c r="M10" s="66" t="s">
        <v>26</v>
      </c>
      <c r="N10" s="170" t="s">
        <v>32</v>
      </c>
      <c r="O10" s="170" t="s">
        <v>94</v>
      </c>
      <c r="P10" s="167" t="s">
        <v>29</v>
      </c>
      <c r="Q10" s="167" t="s">
        <v>95</v>
      </c>
      <c r="R10" s="172" t="s">
        <v>96</v>
      </c>
      <c r="S10" s="167" t="s">
        <v>466</v>
      </c>
      <c r="T10" s="246">
        <f t="shared" si="4"/>
        <v>52</v>
      </c>
      <c r="U10" s="167">
        <f t="shared" si="5"/>
        <v>6</v>
      </c>
      <c r="V10" s="185">
        <f t="shared" si="1"/>
        <v>1</v>
      </c>
      <c r="W10" s="164">
        <f t="shared" si="2"/>
        <v>6.1224489795918366E-2</v>
      </c>
      <c r="X10" s="153" t="s">
        <v>81</v>
      </c>
      <c r="Y10" t="s">
        <v>501</v>
      </c>
      <c r="Z10" t="s">
        <v>500</v>
      </c>
      <c r="AA10" s="63">
        <v>12</v>
      </c>
      <c r="AB10" t="s">
        <v>498</v>
      </c>
    </row>
    <row r="11" spans="1:28" ht="19" customHeight="1" x14ac:dyDescent="0.2">
      <c r="A11" s="184" t="s">
        <v>19</v>
      </c>
      <c r="B11" s="198" t="s">
        <v>408</v>
      </c>
      <c r="C11" s="66">
        <v>62</v>
      </c>
      <c r="D11" s="66">
        <v>95</v>
      </c>
      <c r="E11" s="164">
        <f>SUM(D11-C11)/C11*100%</f>
        <v>0.532258064516129</v>
      </c>
      <c r="F11" s="165" t="s">
        <v>22</v>
      </c>
      <c r="G11" s="66" t="s">
        <v>23</v>
      </c>
      <c r="H11" s="166" t="s">
        <v>83</v>
      </c>
      <c r="I11" s="191">
        <v>228307</v>
      </c>
      <c r="J11" s="168">
        <v>1044.8599999999999</v>
      </c>
      <c r="K11" s="169">
        <v>43868</v>
      </c>
      <c r="L11" s="169" t="s">
        <v>93</v>
      </c>
      <c r="M11" s="66" t="s">
        <v>26</v>
      </c>
      <c r="N11" s="170" t="s">
        <v>32</v>
      </c>
      <c r="O11" s="170" t="s">
        <v>99</v>
      </c>
      <c r="P11" s="167" t="s">
        <v>29</v>
      </c>
      <c r="Q11" s="167" t="s">
        <v>100</v>
      </c>
      <c r="R11" s="172" t="s">
        <v>96</v>
      </c>
      <c r="S11" s="167" t="s">
        <v>467</v>
      </c>
      <c r="T11" s="246">
        <f t="shared" si="4"/>
        <v>33</v>
      </c>
      <c r="U11" s="167">
        <f t="shared" si="5"/>
        <v>25</v>
      </c>
      <c r="V11" s="164">
        <f t="shared" si="1"/>
        <v>0.12903225806451613</v>
      </c>
      <c r="W11" s="164">
        <f t="shared" si="2"/>
        <v>0.26315789473684209</v>
      </c>
      <c r="X11" s="153" t="s">
        <v>101</v>
      </c>
      <c r="Y11" t="s">
        <v>501</v>
      </c>
      <c r="AA11" s="63">
        <v>11</v>
      </c>
      <c r="AB11" t="s">
        <v>502</v>
      </c>
    </row>
    <row r="12" spans="1:28" ht="19" customHeight="1" x14ac:dyDescent="0.2">
      <c r="A12" s="184" t="s">
        <v>19</v>
      </c>
      <c r="B12" s="198" t="s">
        <v>409</v>
      </c>
      <c r="C12" s="66">
        <v>76</v>
      </c>
      <c r="D12" s="66">
        <v>110</v>
      </c>
      <c r="E12" s="164">
        <f>SUM(D12-C12)/C12*100%</f>
        <v>0.44736842105263158</v>
      </c>
      <c r="F12" s="165" t="s">
        <v>22</v>
      </c>
      <c r="G12" s="66" t="s">
        <v>23</v>
      </c>
      <c r="H12" s="166" t="s">
        <v>83</v>
      </c>
      <c r="I12" s="191">
        <v>228354</v>
      </c>
      <c r="J12" s="168">
        <v>976.62</v>
      </c>
      <c r="K12" s="169">
        <v>43868</v>
      </c>
      <c r="L12" s="169">
        <v>43871</v>
      </c>
      <c r="M12" s="66" t="s">
        <v>26</v>
      </c>
      <c r="N12" s="170" t="s">
        <v>32</v>
      </c>
      <c r="O12" s="170" t="s">
        <v>104</v>
      </c>
      <c r="P12" s="167" t="s">
        <v>29</v>
      </c>
      <c r="Q12" s="167" t="s">
        <v>105</v>
      </c>
      <c r="R12" s="172" t="s">
        <v>58</v>
      </c>
      <c r="S12" s="167" t="s">
        <v>468</v>
      </c>
      <c r="T12" s="246">
        <f t="shared" si="4"/>
        <v>34</v>
      </c>
      <c r="U12" s="167">
        <f t="shared" si="5"/>
        <v>14</v>
      </c>
      <c r="V12" s="164">
        <f t="shared" si="1"/>
        <v>0.26315789473684209</v>
      </c>
      <c r="W12" s="164">
        <f t="shared" si="2"/>
        <v>0.12727272727272726</v>
      </c>
      <c r="X12" s="153" t="s">
        <v>106</v>
      </c>
      <c r="Y12" t="s">
        <v>501</v>
      </c>
      <c r="AA12" s="63">
        <v>11</v>
      </c>
      <c r="AB12" t="s">
        <v>502</v>
      </c>
    </row>
    <row r="13" spans="1:28" ht="19" customHeight="1" x14ac:dyDescent="0.2">
      <c r="A13" s="184" t="s">
        <v>19</v>
      </c>
      <c r="B13" s="198" t="s">
        <v>410</v>
      </c>
      <c r="C13" s="66">
        <v>18</v>
      </c>
      <c r="D13" s="66">
        <v>18</v>
      </c>
      <c r="E13" s="164">
        <f>SUM(D13-C13)/C13*100%</f>
        <v>0</v>
      </c>
      <c r="F13" s="165" t="s">
        <v>68</v>
      </c>
      <c r="G13" s="66" t="s">
        <v>23</v>
      </c>
      <c r="H13" s="166" t="s">
        <v>108</v>
      </c>
      <c r="I13" s="191">
        <v>228437</v>
      </c>
      <c r="J13" s="168">
        <v>5557.5</v>
      </c>
      <c r="K13" s="169">
        <v>43872</v>
      </c>
      <c r="L13" s="169">
        <v>43874</v>
      </c>
      <c r="M13" s="66" t="s">
        <v>38</v>
      </c>
      <c r="N13" s="170" t="s">
        <v>110</v>
      </c>
      <c r="O13" s="170" t="s">
        <v>111</v>
      </c>
      <c r="P13" s="167" t="s">
        <v>29</v>
      </c>
      <c r="Q13" s="167" t="s">
        <v>112</v>
      </c>
      <c r="R13" s="167" t="s">
        <v>31</v>
      </c>
      <c r="S13" s="167" t="s">
        <v>469</v>
      </c>
      <c r="T13" s="246">
        <f t="shared" si="4"/>
        <v>0</v>
      </c>
      <c r="U13" s="167">
        <f t="shared" si="5"/>
        <v>0</v>
      </c>
      <c r="V13" s="164">
        <f t="shared" si="1"/>
        <v>0</v>
      </c>
      <c r="W13" s="164">
        <f t="shared" si="2"/>
        <v>0</v>
      </c>
      <c r="X13" s="153" t="s">
        <v>114</v>
      </c>
      <c r="Y13" t="s">
        <v>501</v>
      </c>
      <c r="Z13" t="s">
        <v>496</v>
      </c>
      <c r="AA13" s="63">
        <v>11</v>
      </c>
      <c r="AB13" t="s">
        <v>495</v>
      </c>
    </row>
    <row r="14" spans="1:28" ht="19" customHeight="1" x14ac:dyDescent="0.2">
      <c r="A14" s="184" t="s">
        <v>187</v>
      </c>
      <c r="B14" s="198" t="s">
        <v>411</v>
      </c>
      <c r="C14" s="66">
        <v>45</v>
      </c>
      <c r="D14" s="66">
        <v>70</v>
      </c>
      <c r="E14" s="164">
        <f>SUM(D14-C14)/C14*100%</f>
        <v>0.55555555555555558</v>
      </c>
      <c r="F14" s="165" t="s">
        <v>22</v>
      </c>
      <c r="G14" s="66" t="s">
        <v>23</v>
      </c>
      <c r="H14" s="166" t="s">
        <v>116</v>
      </c>
      <c r="I14" s="191">
        <v>228444</v>
      </c>
      <c r="J14" s="168">
        <v>3118.92</v>
      </c>
      <c r="K14" s="169">
        <v>43873</v>
      </c>
      <c r="L14" s="169">
        <v>43874</v>
      </c>
      <c r="M14" s="66" t="s">
        <v>38</v>
      </c>
      <c r="N14" s="170" t="s">
        <v>118</v>
      </c>
      <c r="O14" s="170" t="s">
        <v>119</v>
      </c>
      <c r="P14" s="167" t="s">
        <v>29</v>
      </c>
      <c r="Q14" s="167" t="s">
        <v>120</v>
      </c>
      <c r="R14" s="171" t="s">
        <v>49</v>
      </c>
      <c r="S14" s="167" t="s">
        <v>467</v>
      </c>
      <c r="T14" s="246">
        <f t="shared" si="4"/>
        <v>25</v>
      </c>
      <c r="U14" s="167">
        <f t="shared" si="5"/>
        <v>0</v>
      </c>
      <c r="V14" s="164">
        <f t="shared" si="1"/>
        <v>0.55555555555555558</v>
      </c>
      <c r="W14" s="164">
        <f t="shared" si="2"/>
        <v>0</v>
      </c>
      <c r="X14" s="153" t="s">
        <v>122</v>
      </c>
      <c r="Y14" t="s">
        <v>501</v>
      </c>
      <c r="Z14" t="s">
        <v>500</v>
      </c>
      <c r="AA14" s="63">
        <v>11</v>
      </c>
      <c r="AB14" t="s">
        <v>498</v>
      </c>
    </row>
    <row r="15" spans="1:28" ht="19" customHeight="1" x14ac:dyDescent="0.2">
      <c r="A15" s="184" t="s">
        <v>19</v>
      </c>
      <c r="B15" s="198" t="s">
        <v>412</v>
      </c>
      <c r="C15" s="66">
        <v>33</v>
      </c>
      <c r="D15" s="66">
        <v>48</v>
      </c>
      <c r="E15" s="164">
        <f>SUM(D15-C15)/C15*100%</f>
        <v>0.45454545454545453</v>
      </c>
      <c r="F15" s="165" t="s">
        <v>68</v>
      </c>
      <c r="G15" s="66" t="s">
        <v>23</v>
      </c>
      <c r="H15" s="166" t="s">
        <v>91</v>
      </c>
      <c r="I15" s="191">
        <v>228603</v>
      </c>
      <c r="J15" s="168">
        <v>4839.75</v>
      </c>
      <c r="K15" s="169">
        <v>43860</v>
      </c>
      <c r="L15" s="169">
        <v>43876</v>
      </c>
      <c r="M15" s="66" t="s">
        <v>26</v>
      </c>
      <c r="N15" s="170" t="s">
        <v>126</v>
      </c>
      <c r="O15" s="170" t="s">
        <v>127</v>
      </c>
      <c r="P15" s="167" t="s">
        <v>29</v>
      </c>
      <c r="Q15" s="167" t="s">
        <v>128</v>
      </c>
      <c r="R15" s="167" t="s">
        <v>31</v>
      </c>
      <c r="S15" s="167" t="s">
        <v>470</v>
      </c>
      <c r="T15" s="246">
        <f t="shared" si="4"/>
        <v>15</v>
      </c>
      <c r="U15" s="167">
        <f t="shared" si="5"/>
        <v>8</v>
      </c>
      <c r="V15" s="164">
        <f t="shared" si="1"/>
        <v>0.21212121212121213</v>
      </c>
      <c r="W15" s="164">
        <f t="shared" si="2"/>
        <v>0.16666666666666666</v>
      </c>
      <c r="X15" s="153" t="s">
        <v>129</v>
      </c>
      <c r="Y15" t="s">
        <v>501</v>
      </c>
      <c r="AA15" s="63">
        <v>11</v>
      </c>
      <c r="AB15" t="s">
        <v>495</v>
      </c>
    </row>
    <row r="16" spans="1:28" ht="19" customHeight="1" x14ac:dyDescent="0.2">
      <c r="A16" s="184" t="s">
        <v>19</v>
      </c>
      <c r="B16" s="198" t="s">
        <v>413</v>
      </c>
      <c r="C16" s="66">
        <v>34</v>
      </c>
      <c r="D16" s="66">
        <v>48</v>
      </c>
      <c r="E16" s="164">
        <f t="shared" ref="E16:E36" si="7">SUM(D16-C16)/C16*100%</f>
        <v>0.41176470588235292</v>
      </c>
      <c r="F16" s="165" t="s">
        <v>68</v>
      </c>
      <c r="G16" s="66" t="s">
        <v>23</v>
      </c>
      <c r="H16" s="166" t="s">
        <v>131</v>
      </c>
      <c r="I16" s="191">
        <v>228863</v>
      </c>
      <c r="J16" s="168">
        <v>1219.24</v>
      </c>
      <c r="K16" s="169">
        <v>43881</v>
      </c>
      <c r="L16" s="169">
        <v>43882</v>
      </c>
      <c r="M16" s="66" t="s">
        <v>38</v>
      </c>
      <c r="N16" s="170" t="s">
        <v>133</v>
      </c>
      <c r="O16" s="170" t="s">
        <v>134</v>
      </c>
      <c r="P16" s="167" t="s">
        <v>29</v>
      </c>
      <c r="Q16" s="167" t="s">
        <v>135</v>
      </c>
      <c r="R16" s="171" t="s">
        <v>49</v>
      </c>
      <c r="S16" s="167" t="s">
        <v>73</v>
      </c>
      <c r="T16" s="246">
        <f t="shared" si="4"/>
        <v>14</v>
      </c>
      <c r="U16" s="167">
        <f t="shared" si="5"/>
        <v>2</v>
      </c>
      <c r="V16" s="164">
        <f t="shared" si="1"/>
        <v>0.35294117647058826</v>
      </c>
      <c r="W16" s="164">
        <f t="shared" si="2"/>
        <v>4.1666666666666664E-2</v>
      </c>
      <c r="X16" s="153" t="s">
        <v>137</v>
      </c>
      <c r="Y16" t="s">
        <v>501</v>
      </c>
      <c r="AA16" s="63">
        <v>11</v>
      </c>
      <c r="AB16" t="s">
        <v>495</v>
      </c>
    </row>
    <row r="17" spans="1:28" ht="19" customHeight="1" x14ac:dyDescent="0.2">
      <c r="A17" s="184" t="s">
        <v>19</v>
      </c>
      <c r="B17" s="198" t="s">
        <v>414</v>
      </c>
      <c r="C17" s="66">
        <v>57</v>
      </c>
      <c r="D17" s="66">
        <v>88</v>
      </c>
      <c r="E17" s="164">
        <f t="shared" si="7"/>
        <v>0.54385964912280704</v>
      </c>
      <c r="F17" s="165" t="s">
        <v>22</v>
      </c>
      <c r="G17" s="66" t="s">
        <v>23</v>
      </c>
      <c r="H17" s="166" t="s">
        <v>139</v>
      </c>
      <c r="I17" s="191">
        <v>228837</v>
      </c>
      <c r="J17" s="168">
        <v>6426.44</v>
      </c>
      <c r="K17" s="169">
        <v>43896</v>
      </c>
      <c r="L17" s="169">
        <v>43896</v>
      </c>
      <c r="M17" s="66" t="s">
        <v>38</v>
      </c>
      <c r="N17" s="170" t="s">
        <v>141</v>
      </c>
      <c r="O17" s="170" t="s">
        <v>142</v>
      </c>
      <c r="P17" s="167" t="s">
        <v>29</v>
      </c>
      <c r="Q17" s="167" t="s">
        <v>143</v>
      </c>
      <c r="R17" s="171" t="s">
        <v>49</v>
      </c>
      <c r="S17" s="167" t="s">
        <v>65</v>
      </c>
      <c r="T17" s="246">
        <f t="shared" si="4"/>
        <v>31</v>
      </c>
      <c r="U17" s="167">
        <f t="shared" si="5"/>
        <v>20</v>
      </c>
      <c r="V17" s="164">
        <f t="shared" si="1"/>
        <v>0.19298245614035087</v>
      </c>
      <c r="W17" s="164">
        <f t="shared" si="2"/>
        <v>0.22727272727272727</v>
      </c>
      <c r="X17" s="154" t="s">
        <v>145</v>
      </c>
      <c r="Y17" t="s">
        <v>501</v>
      </c>
      <c r="AA17" s="63">
        <v>11</v>
      </c>
      <c r="AB17" t="s">
        <v>495</v>
      </c>
    </row>
    <row r="18" spans="1:28" ht="19" customHeight="1" x14ac:dyDescent="0.2">
      <c r="A18" s="184" t="s">
        <v>19</v>
      </c>
      <c r="B18" s="198" t="s">
        <v>415</v>
      </c>
      <c r="C18" s="66">
        <v>22</v>
      </c>
      <c r="D18" s="66">
        <v>46</v>
      </c>
      <c r="E18" s="185">
        <f t="shared" si="7"/>
        <v>1.0909090909090908</v>
      </c>
      <c r="F18" s="165" t="s">
        <v>68</v>
      </c>
      <c r="G18" s="66" t="s">
        <v>23</v>
      </c>
      <c r="H18" s="166" t="s">
        <v>131</v>
      </c>
      <c r="I18" s="191">
        <v>229294</v>
      </c>
      <c r="J18" s="168">
        <v>3726.34</v>
      </c>
      <c r="K18" s="169">
        <v>43896</v>
      </c>
      <c r="L18" s="169">
        <v>43896</v>
      </c>
      <c r="M18" s="66" t="s">
        <v>38</v>
      </c>
      <c r="N18" s="170" t="s">
        <v>148</v>
      </c>
      <c r="O18" s="170" t="s">
        <v>149</v>
      </c>
      <c r="P18" s="167" t="s">
        <v>29</v>
      </c>
      <c r="Q18" s="167" t="s">
        <v>150</v>
      </c>
      <c r="R18" s="171" t="s">
        <v>49</v>
      </c>
      <c r="S18" s="167" t="s">
        <v>471</v>
      </c>
      <c r="T18" s="246">
        <f t="shared" si="4"/>
        <v>24</v>
      </c>
      <c r="U18" s="167">
        <f t="shared" si="5"/>
        <v>12</v>
      </c>
      <c r="V18" s="164">
        <f t="shared" si="1"/>
        <v>0.54545454545454541</v>
      </c>
      <c r="W18" s="164">
        <f t="shared" si="2"/>
        <v>0.2608695652173913</v>
      </c>
      <c r="X18" s="153" t="s">
        <v>151</v>
      </c>
      <c r="Y18" t="s">
        <v>501</v>
      </c>
      <c r="AA18" s="63">
        <v>12</v>
      </c>
      <c r="AB18" t="s">
        <v>495</v>
      </c>
    </row>
    <row r="19" spans="1:28" ht="19" customHeight="1" x14ac:dyDescent="0.2">
      <c r="A19" s="184" t="s">
        <v>19</v>
      </c>
      <c r="B19" s="198" t="s">
        <v>416</v>
      </c>
      <c r="C19" s="66">
        <v>18</v>
      </c>
      <c r="D19" s="66">
        <v>45</v>
      </c>
      <c r="E19" s="185">
        <f t="shared" si="7"/>
        <v>1.5</v>
      </c>
      <c r="F19" s="165" t="s">
        <v>68</v>
      </c>
      <c r="G19" s="66" t="s">
        <v>23</v>
      </c>
      <c r="H19" s="166" t="s">
        <v>116</v>
      </c>
      <c r="I19" s="191">
        <v>229323</v>
      </c>
      <c r="J19" s="168">
        <v>10990.48</v>
      </c>
      <c r="K19" s="169">
        <v>43900</v>
      </c>
      <c r="L19" s="169">
        <v>43900</v>
      </c>
      <c r="M19" s="66" t="s">
        <v>38</v>
      </c>
      <c r="N19" s="170" t="s">
        <v>154</v>
      </c>
      <c r="O19" s="170" t="s">
        <v>155</v>
      </c>
      <c r="P19" s="167" t="s">
        <v>29</v>
      </c>
      <c r="Q19" s="167" t="s">
        <v>156</v>
      </c>
      <c r="R19" s="171" t="s">
        <v>49</v>
      </c>
      <c r="S19" s="167" t="s">
        <v>472</v>
      </c>
      <c r="T19" s="246">
        <f t="shared" si="4"/>
        <v>27</v>
      </c>
      <c r="U19" s="167">
        <f t="shared" si="5"/>
        <v>17</v>
      </c>
      <c r="V19" s="164">
        <f t="shared" si="1"/>
        <v>0.55555555555555558</v>
      </c>
      <c r="W19" s="164">
        <f t="shared" si="2"/>
        <v>0.37777777777777777</v>
      </c>
      <c r="X19" s="153" t="s">
        <v>158</v>
      </c>
      <c r="Y19" t="s">
        <v>501</v>
      </c>
      <c r="AA19" s="63">
        <v>12</v>
      </c>
      <c r="AB19" t="s">
        <v>495</v>
      </c>
    </row>
    <row r="20" spans="1:28" ht="29" customHeight="1" x14ac:dyDescent="0.2">
      <c r="A20" s="184" t="s">
        <v>19</v>
      </c>
      <c r="B20" s="198" t="s">
        <v>417</v>
      </c>
      <c r="C20" s="66">
        <v>78</v>
      </c>
      <c r="D20" s="66">
        <v>120</v>
      </c>
      <c r="E20" s="164">
        <f t="shared" si="7"/>
        <v>0.53846153846153844</v>
      </c>
      <c r="F20" s="165" t="s">
        <v>22</v>
      </c>
      <c r="G20" s="66" t="s">
        <v>23</v>
      </c>
      <c r="H20" s="166" t="s">
        <v>91</v>
      </c>
      <c r="I20" s="191">
        <v>229345</v>
      </c>
      <c r="J20" s="168">
        <v>4023.38</v>
      </c>
      <c r="K20" s="169">
        <v>43902</v>
      </c>
      <c r="L20" s="169">
        <v>43906</v>
      </c>
      <c r="M20" s="66" t="s">
        <v>38</v>
      </c>
      <c r="N20" s="170" t="s">
        <v>161</v>
      </c>
      <c r="O20" s="170" t="s">
        <v>162</v>
      </c>
      <c r="P20" s="167" t="s">
        <v>29</v>
      </c>
      <c r="Q20" s="167" t="s">
        <v>163</v>
      </c>
      <c r="R20" s="171" t="s">
        <v>49</v>
      </c>
      <c r="S20" s="167" t="s">
        <v>59</v>
      </c>
      <c r="T20" s="246">
        <f t="shared" si="4"/>
        <v>42</v>
      </c>
      <c r="U20" s="167">
        <f t="shared" si="5"/>
        <v>34</v>
      </c>
      <c r="V20" s="164">
        <f t="shared" si="1"/>
        <v>0.10256410256410256</v>
      </c>
      <c r="W20" s="164">
        <f t="shared" si="2"/>
        <v>0.28333333333333333</v>
      </c>
      <c r="X20" s="155" t="s">
        <v>165</v>
      </c>
      <c r="Y20" t="s">
        <v>501</v>
      </c>
      <c r="AA20" s="63">
        <v>11</v>
      </c>
      <c r="AB20" t="s">
        <v>495</v>
      </c>
    </row>
    <row r="21" spans="1:28" ht="19" customHeight="1" x14ac:dyDescent="0.2">
      <c r="A21" s="184" t="s">
        <v>19</v>
      </c>
      <c r="B21" s="198" t="s">
        <v>418</v>
      </c>
      <c r="C21" s="66">
        <v>50</v>
      </c>
      <c r="D21" s="66">
        <v>90</v>
      </c>
      <c r="E21" s="164">
        <f t="shared" si="7"/>
        <v>0.8</v>
      </c>
      <c r="F21" s="165" t="s">
        <v>22</v>
      </c>
      <c r="G21" s="66" t="s">
        <v>23</v>
      </c>
      <c r="H21" s="166" t="s">
        <v>168</v>
      </c>
      <c r="I21" s="191">
        <v>229428</v>
      </c>
      <c r="J21" s="168">
        <v>14931</v>
      </c>
      <c r="K21" s="169">
        <v>43910</v>
      </c>
      <c r="L21" s="169">
        <v>43913</v>
      </c>
      <c r="M21" s="66" t="s">
        <v>38</v>
      </c>
      <c r="N21" s="170" t="s">
        <v>170</v>
      </c>
      <c r="O21" s="170" t="s">
        <v>171</v>
      </c>
      <c r="P21" s="167" t="s">
        <v>29</v>
      </c>
      <c r="Q21" s="167" t="s">
        <v>172</v>
      </c>
      <c r="R21" s="171" t="s">
        <v>49</v>
      </c>
      <c r="S21" s="167" t="s">
        <v>467</v>
      </c>
      <c r="T21" s="246">
        <f t="shared" si="4"/>
        <v>40</v>
      </c>
      <c r="U21" s="167">
        <f t="shared" si="5"/>
        <v>20</v>
      </c>
      <c r="V21" s="164">
        <f t="shared" si="1"/>
        <v>0.4</v>
      </c>
      <c r="W21" s="164">
        <f t="shared" si="2"/>
        <v>0.22222222222222221</v>
      </c>
      <c r="X21" s="156" t="s">
        <v>173</v>
      </c>
      <c r="Y21" t="s">
        <v>501</v>
      </c>
      <c r="AA21" s="63">
        <v>11</v>
      </c>
      <c r="AB21" t="s">
        <v>495</v>
      </c>
    </row>
    <row r="22" spans="1:28" ht="19" customHeight="1" x14ac:dyDescent="0.2">
      <c r="A22" s="184" t="s">
        <v>187</v>
      </c>
      <c r="B22" s="198" t="s">
        <v>419</v>
      </c>
      <c r="C22" s="66">
        <v>38</v>
      </c>
      <c r="D22" s="66">
        <v>92</v>
      </c>
      <c r="E22" s="185">
        <f t="shared" si="7"/>
        <v>1.4210526315789473</v>
      </c>
      <c r="F22" s="165" t="s">
        <v>22</v>
      </c>
      <c r="G22" s="66" t="s">
        <v>23</v>
      </c>
      <c r="H22" s="166" t="s">
        <v>176</v>
      </c>
      <c r="I22" s="191">
        <v>229536</v>
      </c>
      <c r="J22" s="168">
        <v>173.25</v>
      </c>
      <c r="K22" s="169">
        <v>43910</v>
      </c>
      <c r="L22" s="169">
        <v>43913</v>
      </c>
      <c r="M22" s="66" t="s">
        <v>26</v>
      </c>
      <c r="N22" s="170" t="s">
        <v>178</v>
      </c>
      <c r="O22" s="170" t="s">
        <v>179</v>
      </c>
      <c r="P22" s="167" t="s">
        <v>29</v>
      </c>
      <c r="Q22" s="167" t="s">
        <v>180</v>
      </c>
      <c r="R22" s="171" t="s">
        <v>49</v>
      </c>
      <c r="S22" s="167" t="s">
        <v>121</v>
      </c>
      <c r="T22" s="246">
        <f t="shared" si="4"/>
        <v>54</v>
      </c>
      <c r="U22" s="167">
        <f t="shared" si="5"/>
        <v>8</v>
      </c>
      <c r="V22" s="185">
        <f t="shared" si="1"/>
        <v>1.2105263157894737</v>
      </c>
      <c r="W22" s="164">
        <f t="shared" si="2"/>
        <v>8.6956521739130432E-2</v>
      </c>
      <c r="X22" s="153" t="s">
        <v>181</v>
      </c>
      <c r="Y22" t="s">
        <v>501</v>
      </c>
      <c r="AA22" s="63">
        <v>12</v>
      </c>
      <c r="AB22" t="s">
        <v>495</v>
      </c>
    </row>
    <row r="23" spans="1:28" ht="19" customHeight="1" x14ac:dyDescent="0.2">
      <c r="A23" s="184" t="s">
        <v>19</v>
      </c>
      <c r="B23" s="198" t="s">
        <v>420</v>
      </c>
      <c r="C23" s="66">
        <v>54</v>
      </c>
      <c r="D23" s="66">
        <v>94</v>
      </c>
      <c r="E23" s="164">
        <f t="shared" si="7"/>
        <v>0.7407407407407407</v>
      </c>
      <c r="F23" s="165" t="s">
        <v>22</v>
      </c>
      <c r="G23" s="66" t="s">
        <v>23</v>
      </c>
      <c r="H23" s="166" t="s">
        <v>91</v>
      </c>
      <c r="I23" s="191">
        <v>230059</v>
      </c>
      <c r="J23" s="168">
        <v>5936.5</v>
      </c>
      <c r="K23" s="169">
        <v>43916</v>
      </c>
      <c r="L23" s="169">
        <v>43917</v>
      </c>
      <c r="M23" s="66" t="s">
        <v>38</v>
      </c>
      <c r="N23" s="170" t="s">
        <v>184</v>
      </c>
      <c r="O23" s="170" t="s">
        <v>185</v>
      </c>
      <c r="P23" s="167" t="s">
        <v>29</v>
      </c>
      <c r="Q23" s="167" t="s">
        <v>186</v>
      </c>
      <c r="R23" s="171" t="s">
        <v>49</v>
      </c>
      <c r="S23" s="167" t="s">
        <v>50</v>
      </c>
      <c r="T23" s="246">
        <f t="shared" si="4"/>
        <v>40</v>
      </c>
      <c r="U23" s="167">
        <f t="shared" si="5"/>
        <v>28</v>
      </c>
      <c r="V23" s="164">
        <f t="shared" si="1"/>
        <v>0.22222222222222221</v>
      </c>
      <c r="W23" s="164">
        <f t="shared" si="2"/>
        <v>0.2978723404255319</v>
      </c>
      <c r="X23" s="153" t="s">
        <v>151</v>
      </c>
      <c r="Y23" t="s">
        <v>501</v>
      </c>
      <c r="AA23" s="63">
        <v>11</v>
      </c>
      <c r="AB23" t="s">
        <v>495</v>
      </c>
    </row>
    <row r="24" spans="1:28" ht="19" customHeight="1" x14ac:dyDescent="0.2">
      <c r="A24" s="184" t="s">
        <v>19</v>
      </c>
      <c r="B24" s="198" t="s">
        <v>421</v>
      </c>
      <c r="C24" s="66">
        <v>88</v>
      </c>
      <c r="D24" s="66">
        <v>130</v>
      </c>
      <c r="E24" s="164">
        <f t="shared" si="7"/>
        <v>0.47727272727272729</v>
      </c>
      <c r="F24" s="165" t="s">
        <v>22</v>
      </c>
      <c r="G24" s="66" t="s">
        <v>23</v>
      </c>
      <c r="H24" s="166" t="s">
        <v>91</v>
      </c>
      <c r="I24" s="191">
        <v>230301</v>
      </c>
      <c r="J24" s="168">
        <v>9059.0400000000009</v>
      </c>
      <c r="K24" s="169">
        <v>43921</v>
      </c>
      <c r="L24" s="169" t="s">
        <v>192</v>
      </c>
      <c r="M24" s="66" t="s">
        <v>26</v>
      </c>
      <c r="N24" s="170" t="s">
        <v>32</v>
      </c>
      <c r="O24" s="170" t="s">
        <v>193</v>
      </c>
      <c r="P24" s="167" t="s">
        <v>29</v>
      </c>
      <c r="Q24" s="167" t="s">
        <v>194</v>
      </c>
      <c r="R24" s="172" t="s">
        <v>58</v>
      </c>
      <c r="S24" s="167" t="s">
        <v>473</v>
      </c>
      <c r="T24" s="246">
        <f t="shared" si="4"/>
        <v>42</v>
      </c>
      <c r="U24" s="167">
        <f t="shared" si="5"/>
        <v>20</v>
      </c>
      <c r="V24" s="164">
        <f t="shared" si="1"/>
        <v>0.25</v>
      </c>
      <c r="W24" s="164">
        <f t="shared" si="2"/>
        <v>0.15384615384615385</v>
      </c>
      <c r="X24" s="153" t="s">
        <v>196</v>
      </c>
      <c r="Y24" t="s">
        <v>501</v>
      </c>
      <c r="Z24" t="s">
        <v>496</v>
      </c>
      <c r="AA24" s="63">
        <v>11</v>
      </c>
      <c r="AB24" t="s">
        <v>495</v>
      </c>
    </row>
    <row r="25" spans="1:28" ht="19" customHeight="1" x14ac:dyDescent="0.2">
      <c r="A25" s="184" t="s">
        <v>19</v>
      </c>
      <c r="B25" s="198" t="s">
        <v>422</v>
      </c>
      <c r="C25" s="66">
        <v>91</v>
      </c>
      <c r="D25" s="66">
        <v>134</v>
      </c>
      <c r="E25" s="164">
        <f t="shared" si="7"/>
        <v>0.47252747252747251</v>
      </c>
      <c r="F25" s="165" t="s">
        <v>22</v>
      </c>
      <c r="G25" s="66" t="s">
        <v>23</v>
      </c>
      <c r="H25" s="166" t="s">
        <v>54</v>
      </c>
      <c r="I25" s="191">
        <v>230277</v>
      </c>
      <c r="J25" s="168">
        <v>12564.6</v>
      </c>
      <c r="K25" s="169" t="s">
        <v>199</v>
      </c>
      <c r="L25" s="169" t="s">
        <v>199</v>
      </c>
      <c r="M25" s="66" t="s">
        <v>26</v>
      </c>
      <c r="N25" s="170" t="s">
        <v>200</v>
      </c>
      <c r="O25" s="170" t="s">
        <v>200</v>
      </c>
      <c r="P25" s="167" t="s">
        <v>29</v>
      </c>
      <c r="Q25" s="167" t="s">
        <v>201</v>
      </c>
      <c r="R25" s="171" t="s">
        <v>49</v>
      </c>
      <c r="S25" s="167" t="s">
        <v>474</v>
      </c>
      <c r="T25" s="246">
        <f t="shared" si="4"/>
        <v>43</v>
      </c>
      <c r="U25" s="167">
        <f t="shared" si="5"/>
        <v>18</v>
      </c>
      <c r="V25" s="164">
        <f t="shared" si="1"/>
        <v>0.27472527472527475</v>
      </c>
      <c r="W25" s="164">
        <f t="shared" si="2"/>
        <v>0.13432835820895522</v>
      </c>
      <c r="X25" s="153" t="s">
        <v>202</v>
      </c>
      <c r="Y25" t="s">
        <v>501</v>
      </c>
      <c r="Z25" t="s">
        <v>496</v>
      </c>
      <c r="AA25" s="63">
        <v>11</v>
      </c>
      <c r="AB25" t="s">
        <v>495</v>
      </c>
    </row>
    <row r="26" spans="1:28" ht="19" customHeight="1" x14ac:dyDescent="0.2">
      <c r="A26" s="184" t="s">
        <v>19</v>
      </c>
      <c r="B26" s="198" t="s">
        <v>423</v>
      </c>
      <c r="C26" s="66">
        <v>38</v>
      </c>
      <c r="D26" s="66">
        <v>56</v>
      </c>
      <c r="E26" s="164">
        <f t="shared" si="7"/>
        <v>0.47368421052631576</v>
      </c>
      <c r="F26" s="165" t="s">
        <v>68</v>
      </c>
      <c r="G26" s="66" t="s">
        <v>23</v>
      </c>
      <c r="H26" s="166" t="s">
        <v>83</v>
      </c>
      <c r="I26" s="191">
        <v>230385</v>
      </c>
      <c r="J26" s="168">
        <v>1219.24</v>
      </c>
      <c r="K26" s="169" t="s">
        <v>199</v>
      </c>
      <c r="L26" s="169" t="s">
        <v>205</v>
      </c>
      <c r="M26" s="66" t="s">
        <v>38</v>
      </c>
      <c r="N26" s="170" t="s">
        <v>206</v>
      </c>
      <c r="O26" s="170" t="s">
        <v>207</v>
      </c>
      <c r="P26" s="167" t="s">
        <v>29</v>
      </c>
      <c r="Q26" s="167" t="s">
        <v>208</v>
      </c>
      <c r="R26" s="171" t="s">
        <v>49</v>
      </c>
      <c r="S26" s="167" t="s">
        <v>34</v>
      </c>
      <c r="T26" s="246">
        <f t="shared" si="4"/>
        <v>18</v>
      </c>
      <c r="U26" s="167">
        <f t="shared" si="5"/>
        <v>8</v>
      </c>
      <c r="V26" s="164">
        <f t="shared" si="1"/>
        <v>0.26315789473684209</v>
      </c>
      <c r="W26" s="164">
        <f t="shared" si="2"/>
        <v>0.14285714285714285</v>
      </c>
      <c r="X26" s="153" t="s">
        <v>209</v>
      </c>
      <c r="Y26" t="s">
        <v>494</v>
      </c>
      <c r="Z26" t="s">
        <v>496</v>
      </c>
      <c r="AA26" s="63">
        <v>11</v>
      </c>
      <c r="AB26" t="s">
        <v>495</v>
      </c>
    </row>
    <row r="27" spans="1:28" ht="19" customHeight="1" x14ac:dyDescent="0.2">
      <c r="A27" s="184" t="s">
        <v>19</v>
      </c>
      <c r="B27" s="198" t="s">
        <v>424</v>
      </c>
      <c r="C27" s="66">
        <v>80</v>
      </c>
      <c r="D27" s="66">
        <v>120</v>
      </c>
      <c r="E27" s="164">
        <f t="shared" si="7"/>
        <v>0.5</v>
      </c>
      <c r="F27" s="165" t="s">
        <v>22</v>
      </c>
      <c r="G27" s="66" t="s">
        <v>23</v>
      </c>
      <c r="H27" s="166" t="s">
        <v>211</v>
      </c>
      <c r="I27" s="191">
        <v>230630</v>
      </c>
      <c r="J27" s="168">
        <v>5677.08</v>
      </c>
      <c r="K27" s="169" t="s">
        <v>213</v>
      </c>
      <c r="L27" s="169" t="s">
        <v>214</v>
      </c>
      <c r="M27" s="66" t="s">
        <v>38</v>
      </c>
      <c r="N27" s="170" t="s">
        <v>215</v>
      </c>
      <c r="O27" s="170" t="s">
        <v>216</v>
      </c>
      <c r="P27" s="167" t="s">
        <v>29</v>
      </c>
      <c r="Q27" s="167" t="s">
        <v>217</v>
      </c>
      <c r="R27" s="172" t="s">
        <v>96</v>
      </c>
      <c r="S27" s="167" t="s">
        <v>124</v>
      </c>
      <c r="T27" s="246">
        <f t="shared" si="4"/>
        <v>40</v>
      </c>
      <c r="U27" s="167">
        <f t="shared" si="5"/>
        <v>22</v>
      </c>
      <c r="V27" s="164">
        <f t="shared" si="1"/>
        <v>0.22500000000000001</v>
      </c>
      <c r="W27" s="164">
        <f t="shared" si="2"/>
        <v>0.18333333333333332</v>
      </c>
      <c r="X27" s="153" t="s">
        <v>218</v>
      </c>
      <c r="Y27" t="s">
        <v>494</v>
      </c>
      <c r="Z27" t="s">
        <v>496</v>
      </c>
      <c r="AA27" s="63">
        <v>11</v>
      </c>
      <c r="AB27" t="s">
        <v>495</v>
      </c>
    </row>
    <row r="28" spans="1:28" ht="19" customHeight="1" x14ac:dyDescent="0.2">
      <c r="A28" s="184" t="s">
        <v>19</v>
      </c>
      <c r="B28" s="198" t="s">
        <v>425</v>
      </c>
      <c r="C28" s="66">
        <v>214</v>
      </c>
      <c r="D28" s="66">
        <v>420</v>
      </c>
      <c r="E28" s="164">
        <f t="shared" si="7"/>
        <v>0.96261682242990654</v>
      </c>
      <c r="F28" s="165" t="s">
        <v>32</v>
      </c>
      <c r="G28" s="66" t="s">
        <v>23</v>
      </c>
      <c r="H28" s="166" t="s">
        <v>176</v>
      </c>
      <c r="I28" s="191">
        <v>231201</v>
      </c>
      <c r="J28" s="168">
        <v>141.08000000000001</v>
      </c>
      <c r="K28" s="169" t="s">
        <v>214</v>
      </c>
      <c r="L28" s="169" t="s">
        <v>221</v>
      </c>
      <c r="M28" s="66" t="s">
        <v>26</v>
      </c>
      <c r="N28" s="170" t="s">
        <v>32</v>
      </c>
      <c r="O28" s="170" t="s">
        <v>222</v>
      </c>
      <c r="P28" s="167" t="s">
        <v>29</v>
      </c>
      <c r="Q28" s="167" t="s">
        <v>223</v>
      </c>
      <c r="R28" s="172" t="s">
        <v>96</v>
      </c>
      <c r="S28" s="167" t="s">
        <v>475</v>
      </c>
      <c r="T28" s="246">
        <f t="shared" si="4"/>
        <v>206</v>
      </c>
      <c r="U28" s="167">
        <f t="shared" si="5"/>
        <v>80</v>
      </c>
      <c r="V28" s="164">
        <f t="shared" si="1"/>
        <v>0.58878504672897192</v>
      </c>
      <c r="W28" s="164">
        <f t="shared" si="2"/>
        <v>0.19047619047619047</v>
      </c>
      <c r="X28" s="157" t="s">
        <v>225</v>
      </c>
      <c r="Y28" t="s">
        <v>494</v>
      </c>
      <c r="AA28" s="63">
        <v>11</v>
      </c>
      <c r="AB28" t="s">
        <v>495</v>
      </c>
    </row>
    <row r="29" spans="1:28" ht="19" customHeight="1" x14ac:dyDescent="0.2">
      <c r="A29" s="184" t="s">
        <v>19</v>
      </c>
      <c r="B29" s="198" t="s">
        <v>426</v>
      </c>
      <c r="C29" s="66">
        <v>22</v>
      </c>
      <c r="D29" s="66">
        <v>48</v>
      </c>
      <c r="E29" s="185">
        <f t="shared" si="7"/>
        <v>1.1818181818181819</v>
      </c>
      <c r="F29" s="165" t="s">
        <v>68</v>
      </c>
      <c r="G29" s="66" t="s">
        <v>23</v>
      </c>
      <c r="H29" s="166" t="s">
        <v>176</v>
      </c>
      <c r="I29" s="191">
        <v>230874</v>
      </c>
      <c r="J29" s="168">
        <v>141.07</v>
      </c>
      <c r="K29" s="169" t="s">
        <v>214</v>
      </c>
      <c r="L29" s="169" t="s">
        <v>221</v>
      </c>
      <c r="M29" s="66" t="s">
        <v>26</v>
      </c>
      <c r="N29" s="170" t="s">
        <v>32</v>
      </c>
      <c r="O29" s="170" t="s">
        <v>222</v>
      </c>
      <c r="P29" s="167" t="s">
        <v>29</v>
      </c>
      <c r="Q29" s="167" t="s">
        <v>223</v>
      </c>
      <c r="R29" s="172" t="s">
        <v>96</v>
      </c>
      <c r="S29" s="167" t="s">
        <v>471</v>
      </c>
      <c r="T29" s="246">
        <f t="shared" si="4"/>
        <v>26</v>
      </c>
      <c r="U29" s="167">
        <f t="shared" si="5"/>
        <v>14</v>
      </c>
      <c r="V29" s="164">
        <f t="shared" si="1"/>
        <v>0.54545454545454541</v>
      </c>
      <c r="W29" s="164">
        <f t="shared" si="2"/>
        <v>0.29166666666666669</v>
      </c>
      <c r="X29" s="157" t="s">
        <v>225</v>
      </c>
      <c r="Y29" t="s">
        <v>494</v>
      </c>
      <c r="AA29" s="63">
        <v>12</v>
      </c>
      <c r="AB29" t="s">
        <v>495</v>
      </c>
    </row>
    <row r="30" spans="1:28" ht="19" customHeight="1" x14ac:dyDescent="0.2">
      <c r="A30" s="184" t="s">
        <v>19</v>
      </c>
      <c r="B30" s="198" t="s">
        <v>427</v>
      </c>
      <c r="C30" s="66">
        <v>26</v>
      </c>
      <c r="D30" s="66">
        <v>65</v>
      </c>
      <c r="E30" s="185">
        <f t="shared" si="7"/>
        <v>1.5</v>
      </c>
      <c r="F30" s="165" t="s">
        <v>68</v>
      </c>
      <c r="G30" s="66" t="s">
        <v>23</v>
      </c>
      <c r="H30" s="166" t="s">
        <v>176</v>
      </c>
      <c r="I30" s="191">
        <v>230908</v>
      </c>
      <c r="J30" s="168">
        <v>0</v>
      </c>
      <c r="K30" s="169" t="s">
        <v>214</v>
      </c>
      <c r="L30" s="169" t="s">
        <v>221</v>
      </c>
      <c r="M30" s="66" t="s">
        <v>26</v>
      </c>
      <c r="N30" s="170" t="s">
        <v>32</v>
      </c>
      <c r="O30" s="170" t="s">
        <v>222</v>
      </c>
      <c r="P30" s="167" t="s">
        <v>29</v>
      </c>
      <c r="Q30" s="167" t="s">
        <v>223</v>
      </c>
      <c r="R30" s="172" t="s">
        <v>96</v>
      </c>
      <c r="S30" s="167" t="s">
        <v>73</v>
      </c>
      <c r="T30" s="246">
        <f t="shared" si="4"/>
        <v>39</v>
      </c>
      <c r="U30" s="167">
        <f t="shared" si="5"/>
        <v>19</v>
      </c>
      <c r="V30" s="164">
        <f t="shared" si="1"/>
        <v>0.76923076923076927</v>
      </c>
      <c r="W30" s="164">
        <f t="shared" si="2"/>
        <v>0.29230769230769232</v>
      </c>
      <c r="X30" s="157" t="s">
        <v>225</v>
      </c>
      <c r="Y30" t="s">
        <v>501</v>
      </c>
      <c r="AA30" s="63">
        <v>11</v>
      </c>
      <c r="AB30" t="s">
        <v>495</v>
      </c>
    </row>
    <row r="31" spans="1:28" ht="19" customHeight="1" x14ac:dyDescent="0.2">
      <c r="A31" s="184" t="s">
        <v>19</v>
      </c>
      <c r="B31" s="198" t="s">
        <v>428</v>
      </c>
      <c r="C31" s="66">
        <v>38</v>
      </c>
      <c r="D31" s="66">
        <v>75</v>
      </c>
      <c r="E31" s="164">
        <f t="shared" si="7"/>
        <v>0.97368421052631582</v>
      </c>
      <c r="F31" s="165" t="s">
        <v>22</v>
      </c>
      <c r="G31" s="66" t="s">
        <v>23</v>
      </c>
      <c r="H31" s="166" t="s">
        <v>211</v>
      </c>
      <c r="I31" s="191">
        <v>231055</v>
      </c>
      <c r="J31" s="168">
        <v>4581</v>
      </c>
      <c r="K31" s="169" t="s">
        <v>236</v>
      </c>
      <c r="L31" s="169" t="s">
        <v>237</v>
      </c>
      <c r="M31" s="66" t="s">
        <v>38</v>
      </c>
      <c r="N31" s="170" t="s">
        <v>238</v>
      </c>
      <c r="O31" s="170" t="s">
        <v>239</v>
      </c>
      <c r="P31" s="167" t="s">
        <v>29</v>
      </c>
      <c r="Q31" s="167" t="s">
        <v>240</v>
      </c>
      <c r="R31" s="172" t="s">
        <v>96</v>
      </c>
      <c r="S31" s="167" t="s">
        <v>476</v>
      </c>
      <c r="T31" s="246">
        <f t="shared" si="4"/>
        <v>37</v>
      </c>
      <c r="U31" s="167">
        <f t="shared" si="5"/>
        <v>3</v>
      </c>
      <c r="V31" s="164">
        <f t="shared" si="1"/>
        <v>0.89473684210526316</v>
      </c>
      <c r="W31" s="164">
        <f t="shared" si="2"/>
        <v>0.04</v>
      </c>
      <c r="X31" s="153" t="s">
        <v>242</v>
      </c>
      <c r="Y31" t="s">
        <v>501</v>
      </c>
      <c r="AA31" s="63">
        <v>12</v>
      </c>
      <c r="AB31" t="s">
        <v>495</v>
      </c>
    </row>
    <row r="32" spans="1:28" ht="19" customHeight="1" x14ac:dyDescent="0.2">
      <c r="A32" s="184" t="s">
        <v>187</v>
      </c>
      <c r="B32" s="198" t="s">
        <v>429</v>
      </c>
      <c r="C32" s="66">
        <v>83</v>
      </c>
      <c r="D32" s="66">
        <v>120</v>
      </c>
      <c r="E32" s="164">
        <f t="shared" si="7"/>
        <v>0.44578313253012047</v>
      </c>
      <c r="F32" s="165" t="s">
        <v>22</v>
      </c>
      <c r="G32" s="66" t="s">
        <v>23</v>
      </c>
      <c r="H32" s="166" t="s">
        <v>211</v>
      </c>
      <c r="I32" s="191">
        <v>231210</v>
      </c>
      <c r="J32" s="168">
        <v>5670.42</v>
      </c>
      <c r="K32" s="169" t="s">
        <v>245</v>
      </c>
      <c r="L32" s="169" t="s">
        <v>246</v>
      </c>
      <c r="M32" s="66" t="s">
        <v>38</v>
      </c>
      <c r="N32" s="170" t="s">
        <v>247</v>
      </c>
      <c r="O32" s="170" t="s">
        <v>248</v>
      </c>
      <c r="P32" s="167" t="s">
        <v>29</v>
      </c>
      <c r="Q32" s="167" t="s">
        <v>249</v>
      </c>
      <c r="R32" s="172" t="s">
        <v>96</v>
      </c>
      <c r="S32" s="167" t="s">
        <v>477</v>
      </c>
      <c r="T32" s="246">
        <f t="shared" si="4"/>
        <v>37</v>
      </c>
      <c r="U32" s="167">
        <f t="shared" si="5"/>
        <v>8</v>
      </c>
      <c r="V32" s="164">
        <f t="shared" si="1"/>
        <v>0.3493975903614458</v>
      </c>
      <c r="W32" s="164">
        <f t="shared" si="2"/>
        <v>6.6666666666666666E-2</v>
      </c>
      <c r="X32" s="153" t="s">
        <v>250</v>
      </c>
      <c r="Y32" t="s">
        <v>501</v>
      </c>
      <c r="AA32" s="63">
        <v>11</v>
      </c>
      <c r="AB32" t="s">
        <v>495</v>
      </c>
    </row>
    <row r="33" spans="1:28" ht="19" customHeight="1" x14ac:dyDescent="0.2">
      <c r="A33" s="184" t="s">
        <v>19</v>
      </c>
      <c r="B33" s="198" t="s">
        <v>430</v>
      </c>
      <c r="C33" s="66">
        <v>80</v>
      </c>
      <c r="D33" s="66">
        <v>120</v>
      </c>
      <c r="E33" s="164">
        <f t="shared" si="7"/>
        <v>0.5</v>
      </c>
      <c r="F33" s="165" t="s">
        <v>32</v>
      </c>
      <c r="G33" s="66" t="s">
        <v>23</v>
      </c>
      <c r="H33" s="166" t="s">
        <v>252</v>
      </c>
      <c r="I33" s="191">
        <v>230571</v>
      </c>
      <c r="J33" s="168">
        <v>10264.5</v>
      </c>
      <c r="K33" s="169">
        <v>43986</v>
      </c>
      <c r="L33" s="173">
        <v>43990</v>
      </c>
      <c r="M33" s="66" t="s">
        <v>38</v>
      </c>
      <c r="N33" s="170" t="s">
        <v>254</v>
      </c>
      <c r="O33" s="170" t="s">
        <v>255</v>
      </c>
      <c r="P33" s="167" t="s">
        <v>29</v>
      </c>
      <c r="Q33" s="167" t="s">
        <v>256</v>
      </c>
      <c r="R33" s="172" t="s">
        <v>257</v>
      </c>
      <c r="S33" s="167" t="s">
        <v>473</v>
      </c>
      <c r="T33" s="246">
        <f t="shared" si="4"/>
        <v>40</v>
      </c>
      <c r="U33" s="167">
        <f t="shared" si="5"/>
        <v>10</v>
      </c>
      <c r="V33" s="164">
        <f t="shared" si="1"/>
        <v>0.375</v>
      </c>
      <c r="W33" s="164">
        <f t="shared" si="2"/>
        <v>8.3333333333333329E-2</v>
      </c>
      <c r="X33" s="153" t="s">
        <v>258</v>
      </c>
      <c r="Y33" t="s">
        <v>501</v>
      </c>
      <c r="Z33" t="s">
        <v>496</v>
      </c>
      <c r="AA33" s="63">
        <v>11</v>
      </c>
      <c r="AB33" t="s">
        <v>495</v>
      </c>
    </row>
    <row r="34" spans="1:28" ht="19" customHeight="1" x14ac:dyDescent="0.2">
      <c r="A34" s="184" t="s">
        <v>19</v>
      </c>
      <c r="B34" s="198" t="s">
        <v>431</v>
      </c>
      <c r="C34" s="66">
        <v>40</v>
      </c>
      <c r="D34" s="66">
        <v>75</v>
      </c>
      <c r="E34" s="164">
        <f t="shared" si="7"/>
        <v>0.875</v>
      </c>
      <c r="F34" s="165" t="s">
        <v>22</v>
      </c>
      <c r="G34" s="66" t="s">
        <v>23</v>
      </c>
      <c r="H34" s="166" t="s">
        <v>276</v>
      </c>
      <c r="I34" s="191">
        <v>231316</v>
      </c>
      <c r="J34" s="168">
        <v>53631</v>
      </c>
      <c r="K34" s="169" t="s">
        <v>277</v>
      </c>
      <c r="L34" s="169" t="s">
        <v>277</v>
      </c>
      <c r="M34" s="66" t="s">
        <v>38</v>
      </c>
      <c r="N34" s="170" t="s">
        <v>32</v>
      </c>
      <c r="O34" s="170" t="s">
        <v>278</v>
      </c>
      <c r="P34" s="167" t="s">
        <v>29</v>
      </c>
      <c r="Q34" s="167" t="s">
        <v>279</v>
      </c>
      <c r="R34" s="172" t="s">
        <v>58</v>
      </c>
      <c r="S34" s="167" t="s">
        <v>466</v>
      </c>
      <c r="T34" s="246">
        <f t="shared" si="4"/>
        <v>35</v>
      </c>
      <c r="U34" s="167">
        <f t="shared" si="5"/>
        <v>-17</v>
      </c>
      <c r="V34" s="185">
        <f t="shared" ref="V34:V69" si="8">SUM(S34-C34)/C34*100%</f>
        <v>1.3</v>
      </c>
      <c r="W34" s="164">
        <f t="shared" ref="W34:W70" si="9">SUM(D34-S34)/D34*100%</f>
        <v>-0.22666666666666666</v>
      </c>
      <c r="X34" s="153" t="s">
        <v>280</v>
      </c>
      <c r="Y34" t="s">
        <v>501</v>
      </c>
      <c r="AA34" s="63">
        <v>12</v>
      </c>
      <c r="AB34" t="s">
        <v>495</v>
      </c>
    </row>
    <row r="35" spans="1:28" ht="19" customHeight="1" x14ac:dyDescent="0.2">
      <c r="A35" s="184" t="s">
        <v>187</v>
      </c>
      <c r="B35" s="198" t="s">
        <v>432</v>
      </c>
      <c r="C35" s="66">
        <v>71</v>
      </c>
      <c r="D35" s="66">
        <v>71</v>
      </c>
      <c r="E35" s="164">
        <f t="shared" si="7"/>
        <v>0</v>
      </c>
      <c r="F35" s="165" t="s">
        <v>22</v>
      </c>
      <c r="G35" s="66" t="s">
        <v>23</v>
      </c>
      <c r="H35" s="166" t="s">
        <v>276</v>
      </c>
      <c r="I35" s="191">
        <v>231378</v>
      </c>
      <c r="J35" s="168">
        <v>53716.5</v>
      </c>
      <c r="K35" s="169" t="s">
        <v>277</v>
      </c>
      <c r="L35" s="169" t="s">
        <v>277</v>
      </c>
      <c r="M35" s="66" t="s">
        <v>38</v>
      </c>
      <c r="N35" s="170" t="s">
        <v>32</v>
      </c>
      <c r="O35" s="170" t="s">
        <v>283</v>
      </c>
      <c r="P35" s="167" t="s">
        <v>29</v>
      </c>
      <c r="Q35" s="167" t="s">
        <v>284</v>
      </c>
      <c r="R35" s="172" t="s">
        <v>58</v>
      </c>
      <c r="S35" s="167" t="s">
        <v>478</v>
      </c>
      <c r="T35" s="246">
        <f t="shared" si="4"/>
        <v>0</v>
      </c>
      <c r="U35" s="167">
        <f t="shared" si="5"/>
        <v>0</v>
      </c>
      <c r="V35" s="164">
        <f t="shared" si="8"/>
        <v>0</v>
      </c>
      <c r="W35" s="164">
        <f t="shared" si="9"/>
        <v>0</v>
      </c>
      <c r="X35" s="153" t="s">
        <v>285</v>
      </c>
      <c r="Y35" t="s">
        <v>501</v>
      </c>
      <c r="Z35" t="s">
        <v>500</v>
      </c>
      <c r="AA35" s="63">
        <v>12</v>
      </c>
      <c r="AB35" t="s">
        <v>495</v>
      </c>
    </row>
    <row r="36" spans="1:28" ht="19" customHeight="1" x14ac:dyDescent="0.2">
      <c r="A36" s="184" t="s">
        <v>19</v>
      </c>
      <c r="B36" s="198" t="s">
        <v>433</v>
      </c>
      <c r="C36" s="66">
        <v>81</v>
      </c>
      <c r="D36" s="66">
        <v>120</v>
      </c>
      <c r="E36" s="164">
        <f t="shared" si="7"/>
        <v>0.48148148148148145</v>
      </c>
      <c r="F36" s="165" t="s">
        <v>22</v>
      </c>
      <c r="G36" s="66" t="s">
        <v>23</v>
      </c>
      <c r="H36" s="166" t="s">
        <v>91</v>
      </c>
      <c r="I36" s="191">
        <v>231431</v>
      </c>
      <c r="J36" s="168">
        <v>507.6</v>
      </c>
      <c r="K36" s="169" t="s">
        <v>288</v>
      </c>
      <c r="L36" s="173">
        <v>43983</v>
      </c>
      <c r="M36" s="66" t="s">
        <v>38</v>
      </c>
      <c r="N36" s="170" t="s">
        <v>289</v>
      </c>
      <c r="O36" s="170" t="s">
        <v>290</v>
      </c>
      <c r="P36" s="167" t="s">
        <v>29</v>
      </c>
      <c r="Q36" s="167" t="s">
        <v>291</v>
      </c>
      <c r="R36" s="172" t="s">
        <v>257</v>
      </c>
      <c r="S36" s="167" t="s">
        <v>167</v>
      </c>
      <c r="T36" s="246">
        <f t="shared" si="4"/>
        <v>39</v>
      </c>
      <c r="U36" s="167">
        <f t="shared" si="5"/>
        <v>20</v>
      </c>
      <c r="V36" s="164">
        <f t="shared" si="8"/>
        <v>0.23456790123456789</v>
      </c>
      <c r="W36" s="164">
        <f t="shared" si="9"/>
        <v>0.16666666666666666</v>
      </c>
      <c r="X36" s="153" t="s">
        <v>293</v>
      </c>
      <c r="Y36" t="s">
        <v>501</v>
      </c>
      <c r="AA36" s="63">
        <v>12</v>
      </c>
      <c r="AB36" t="s">
        <v>495</v>
      </c>
    </row>
    <row r="37" spans="1:28" ht="19" customHeight="1" x14ac:dyDescent="0.2">
      <c r="A37" s="184" t="s">
        <v>19</v>
      </c>
      <c r="B37" s="198" t="s">
        <v>434</v>
      </c>
      <c r="C37" s="66">
        <v>41</v>
      </c>
      <c r="D37" s="66">
        <v>48</v>
      </c>
      <c r="E37" s="164">
        <f>SUM(D37-C37)/C37*100%</f>
        <v>0.17073170731707318</v>
      </c>
      <c r="F37" s="165" t="s">
        <v>35</v>
      </c>
      <c r="G37" s="66" t="s">
        <v>23</v>
      </c>
      <c r="H37" s="166" t="s">
        <v>295</v>
      </c>
      <c r="I37" s="191">
        <v>1</v>
      </c>
      <c r="J37" s="168">
        <v>1766.34</v>
      </c>
      <c r="K37" s="169" t="s">
        <v>270</v>
      </c>
      <c r="L37" s="173" t="s">
        <v>297</v>
      </c>
      <c r="M37" s="66" t="s">
        <v>38</v>
      </c>
      <c r="N37" s="170" t="s">
        <v>298</v>
      </c>
      <c r="O37" s="170" t="s">
        <v>299</v>
      </c>
      <c r="P37" s="167" t="s">
        <v>29</v>
      </c>
      <c r="Q37" s="167" t="s">
        <v>300</v>
      </c>
      <c r="R37" s="172" t="s">
        <v>257</v>
      </c>
      <c r="S37" s="167" t="s">
        <v>479</v>
      </c>
      <c r="T37" s="246">
        <f t="shared" si="4"/>
        <v>7</v>
      </c>
      <c r="U37" s="167">
        <f t="shared" si="5"/>
        <v>5</v>
      </c>
      <c r="V37" s="164">
        <f t="shared" si="8"/>
        <v>4.878048780487805E-2</v>
      </c>
      <c r="W37" s="164">
        <f t="shared" si="9"/>
        <v>0.10416666666666667</v>
      </c>
      <c r="X37" s="153" t="s">
        <v>301</v>
      </c>
      <c r="Y37" t="s">
        <v>501</v>
      </c>
      <c r="Z37" t="s">
        <v>500</v>
      </c>
      <c r="AA37" s="63">
        <v>52</v>
      </c>
      <c r="AB37" t="s">
        <v>495</v>
      </c>
    </row>
    <row r="38" spans="1:28" ht="19" customHeight="1" x14ac:dyDescent="0.2">
      <c r="A38" s="184" t="s">
        <v>19</v>
      </c>
      <c r="B38" s="198" t="s">
        <v>435</v>
      </c>
      <c r="C38" s="66">
        <v>41</v>
      </c>
      <c r="D38" s="66">
        <v>48</v>
      </c>
      <c r="E38" s="164">
        <f>SUM(D38-C38)/C38*100%</f>
        <v>0.17073170731707318</v>
      </c>
      <c r="F38" s="165" t="s">
        <v>35</v>
      </c>
      <c r="G38" s="66" t="s">
        <v>23</v>
      </c>
      <c r="H38" s="166" t="s">
        <v>91</v>
      </c>
      <c r="I38" s="191">
        <v>2</v>
      </c>
      <c r="J38" s="168">
        <v>4914.5</v>
      </c>
      <c r="K38" s="169" t="s">
        <v>304</v>
      </c>
      <c r="L38" s="173" t="s">
        <v>305</v>
      </c>
      <c r="M38" s="66" t="s">
        <v>26</v>
      </c>
      <c r="N38" s="170" t="s">
        <v>306</v>
      </c>
      <c r="O38" s="170" t="s">
        <v>307</v>
      </c>
      <c r="P38" s="167" t="s">
        <v>29</v>
      </c>
      <c r="Q38" s="167" t="s">
        <v>308</v>
      </c>
      <c r="R38" s="172" t="s">
        <v>257</v>
      </c>
      <c r="S38" s="167" t="s">
        <v>479</v>
      </c>
      <c r="T38" s="246">
        <f t="shared" si="4"/>
        <v>7</v>
      </c>
      <c r="U38" s="167">
        <f t="shared" si="5"/>
        <v>5</v>
      </c>
      <c r="V38" s="164">
        <f t="shared" si="8"/>
        <v>4.878048780487805E-2</v>
      </c>
      <c r="W38" s="164">
        <f t="shared" si="9"/>
        <v>0.10416666666666667</v>
      </c>
      <c r="X38" s="153" t="s">
        <v>309</v>
      </c>
      <c r="Y38" t="s">
        <v>501</v>
      </c>
      <c r="Z38" t="s">
        <v>500</v>
      </c>
      <c r="AA38" s="63">
        <v>52</v>
      </c>
      <c r="AB38" t="s">
        <v>495</v>
      </c>
    </row>
    <row r="39" spans="1:28" ht="19" customHeight="1" x14ac:dyDescent="0.2">
      <c r="A39" s="184" t="s">
        <v>19</v>
      </c>
      <c r="B39" s="198" t="s">
        <v>436</v>
      </c>
      <c r="C39" s="66">
        <v>63</v>
      </c>
      <c r="D39" s="66">
        <v>92</v>
      </c>
      <c r="E39" s="164">
        <f>SUM(D39-C39)/C39*100%</f>
        <v>0.46031746031746029</v>
      </c>
      <c r="F39" s="165" t="s">
        <v>22</v>
      </c>
      <c r="G39" s="66" t="s">
        <v>23</v>
      </c>
      <c r="H39" s="166" t="s">
        <v>91</v>
      </c>
      <c r="I39" s="191">
        <v>231637</v>
      </c>
      <c r="J39" s="168">
        <v>1184.58</v>
      </c>
      <c r="K39" s="169">
        <v>43983</v>
      </c>
      <c r="L39" s="173">
        <v>43983</v>
      </c>
      <c r="M39" s="66" t="s">
        <v>26</v>
      </c>
      <c r="N39" s="170" t="s">
        <v>312</v>
      </c>
      <c r="O39" s="170" t="s">
        <v>313</v>
      </c>
      <c r="P39" s="167" t="s">
        <v>29</v>
      </c>
      <c r="Q39" s="167" t="s">
        <v>314</v>
      </c>
      <c r="R39" s="172" t="s">
        <v>257</v>
      </c>
      <c r="S39" s="167" t="s">
        <v>164</v>
      </c>
      <c r="T39" s="246">
        <f t="shared" si="4"/>
        <v>29</v>
      </c>
      <c r="U39" s="167">
        <f t="shared" si="5"/>
        <v>16</v>
      </c>
      <c r="V39" s="164">
        <f t="shared" si="8"/>
        <v>0.20634920634920634</v>
      </c>
      <c r="W39" s="164">
        <f t="shared" si="9"/>
        <v>0.17391304347826086</v>
      </c>
      <c r="X39" s="153" t="s">
        <v>316</v>
      </c>
      <c r="Y39" t="s">
        <v>501</v>
      </c>
      <c r="AA39" s="63">
        <v>12</v>
      </c>
      <c r="AB39" t="s">
        <v>495</v>
      </c>
    </row>
    <row r="40" spans="1:28" ht="19" customHeight="1" x14ac:dyDescent="0.2">
      <c r="A40" s="184" t="s">
        <v>187</v>
      </c>
      <c r="B40" s="198" t="s">
        <v>437</v>
      </c>
      <c r="C40" s="66">
        <v>216</v>
      </c>
      <c r="D40" s="66">
        <v>300</v>
      </c>
      <c r="E40" s="164">
        <f t="shared" ref="E40:E42" si="10">SUM(D40-C40)/C40*100%</f>
        <v>0.3888888888888889</v>
      </c>
      <c r="F40" s="165" t="s">
        <v>22</v>
      </c>
      <c r="G40" s="66" t="s">
        <v>23</v>
      </c>
      <c r="H40" s="166" t="s">
        <v>91</v>
      </c>
      <c r="I40" s="191">
        <v>3</v>
      </c>
      <c r="J40" s="168">
        <v>1184.58</v>
      </c>
      <c r="K40" s="169">
        <v>43984</v>
      </c>
      <c r="L40" s="173">
        <v>43986</v>
      </c>
      <c r="M40" s="66" t="s">
        <v>26</v>
      </c>
      <c r="N40" s="170" t="s">
        <v>319</v>
      </c>
      <c r="O40" s="170" t="s">
        <v>320</v>
      </c>
      <c r="P40" s="167" t="s">
        <v>29</v>
      </c>
      <c r="Q40" s="167" t="s">
        <v>321</v>
      </c>
      <c r="R40" s="172" t="s">
        <v>257</v>
      </c>
      <c r="S40" s="167" t="s">
        <v>480</v>
      </c>
      <c r="T40" s="246">
        <f t="shared" si="4"/>
        <v>84</v>
      </c>
      <c r="U40" s="167">
        <f t="shared" si="5"/>
        <v>88</v>
      </c>
      <c r="V40" s="164">
        <f t="shared" si="8"/>
        <v>-1.8518518518518517E-2</v>
      </c>
      <c r="W40" s="164">
        <f t="shared" si="9"/>
        <v>0.29333333333333333</v>
      </c>
      <c r="X40" s="153" t="s">
        <v>316</v>
      </c>
      <c r="Y40" t="s">
        <v>501</v>
      </c>
      <c r="AA40" s="63">
        <v>12</v>
      </c>
      <c r="AB40" t="s">
        <v>495</v>
      </c>
    </row>
    <row r="41" spans="1:28" ht="19" customHeight="1" x14ac:dyDescent="0.2">
      <c r="A41" s="184" t="s">
        <v>19</v>
      </c>
      <c r="B41" s="198" t="s">
        <v>438</v>
      </c>
      <c r="C41" s="66">
        <v>63</v>
      </c>
      <c r="D41" s="66">
        <v>98</v>
      </c>
      <c r="E41" s="164">
        <f t="shared" si="10"/>
        <v>0.55555555555555558</v>
      </c>
      <c r="F41" s="165" t="s">
        <v>22</v>
      </c>
      <c r="G41" s="66" t="s">
        <v>23</v>
      </c>
      <c r="H41" s="166" t="s">
        <v>327</v>
      </c>
      <c r="I41" s="191">
        <v>231829</v>
      </c>
      <c r="J41" s="168">
        <v>4531.5</v>
      </c>
      <c r="K41" s="169">
        <v>43997</v>
      </c>
      <c r="L41" s="169">
        <v>43998</v>
      </c>
      <c r="M41" s="66" t="s">
        <v>26</v>
      </c>
      <c r="N41" s="170" t="s">
        <v>329</v>
      </c>
      <c r="O41" s="170" t="s">
        <v>330</v>
      </c>
      <c r="P41" s="167" t="s">
        <v>29</v>
      </c>
      <c r="Q41" s="167" t="s">
        <v>331</v>
      </c>
      <c r="R41" s="172" t="s">
        <v>257</v>
      </c>
      <c r="S41" s="167" t="s">
        <v>481</v>
      </c>
      <c r="T41" s="246">
        <f t="shared" si="4"/>
        <v>35</v>
      </c>
      <c r="U41" s="167">
        <f t="shared" si="5"/>
        <v>24</v>
      </c>
      <c r="V41" s="164">
        <f t="shared" si="8"/>
        <v>0.17460317460317459</v>
      </c>
      <c r="W41" s="164">
        <f t="shared" si="9"/>
        <v>0.24489795918367346</v>
      </c>
      <c r="X41" s="153" t="s">
        <v>332</v>
      </c>
      <c r="Y41" t="s">
        <v>501</v>
      </c>
      <c r="AA41" s="63">
        <v>12</v>
      </c>
      <c r="AB41" t="s">
        <v>495</v>
      </c>
    </row>
    <row r="42" spans="1:28" ht="19" customHeight="1" x14ac:dyDescent="0.2">
      <c r="A42" s="184" t="s">
        <v>19</v>
      </c>
      <c r="B42" s="198" t="s">
        <v>439</v>
      </c>
      <c r="C42" s="66">
        <v>51</v>
      </c>
      <c r="D42" s="66">
        <v>85</v>
      </c>
      <c r="E42" s="164">
        <f t="shared" si="10"/>
        <v>0.66666666666666663</v>
      </c>
      <c r="F42" s="165" t="s">
        <v>22</v>
      </c>
      <c r="G42" s="66" t="s">
        <v>23</v>
      </c>
      <c r="H42" s="166" t="s">
        <v>168</v>
      </c>
      <c r="I42" s="191">
        <v>231890</v>
      </c>
      <c r="J42" s="168">
        <v>4661.25</v>
      </c>
      <c r="K42" s="169">
        <v>44000</v>
      </c>
      <c r="L42" s="169">
        <v>44000</v>
      </c>
      <c r="M42" s="66" t="s">
        <v>26</v>
      </c>
      <c r="N42" s="170" t="s">
        <v>343</v>
      </c>
      <c r="O42" s="170" t="s">
        <v>344</v>
      </c>
      <c r="P42" s="167" t="s">
        <v>29</v>
      </c>
      <c r="Q42" s="167" t="s">
        <v>345</v>
      </c>
      <c r="R42" s="172" t="s">
        <v>257</v>
      </c>
      <c r="S42" s="167" t="s">
        <v>164</v>
      </c>
      <c r="T42" s="246">
        <f t="shared" si="4"/>
        <v>34</v>
      </c>
      <c r="U42" s="167">
        <f t="shared" si="5"/>
        <v>9</v>
      </c>
      <c r="V42" s="164">
        <f t="shared" si="8"/>
        <v>0.49019607843137253</v>
      </c>
      <c r="W42" s="164">
        <f t="shared" si="9"/>
        <v>0.10588235294117647</v>
      </c>
      <c r="X42" s="153" t="s">
        <v>218</v>
      </c>
      <c r="Y42" t="s">
        <v>501</v>
      </c>
      <c r="AA42" s="63">
        <v>12</v>
      </c>
      <c r="AB42" t="s">
        <v>495</v>
      </c>
    </row>
    <row r="43" spans="1:28" ht="19" customHeight="1" x14ac:dyDescent="0.2">
      <c r="A43" s="184" t="s">
        <v>19</v>
      </c>
      <c r="B43" s="198" t="s">
        <v>440</v>
      </c>
      <c r="C43" s="66">
        <v>27</v>
      </c>
      <c r="D43" s="66">
        <v>45</v>
      </c>
      <c r="E43" s="164">
        <f t="shared" si="0"/>
        <v>0.66666666666666663</v>
      </c>
      <c r="F43" s="165" t="s">
        <v>68</v>
      </c>
      <c r="G43" s="66" t="s">
        <v>23</v>
      </c>
      <c r="H43" s="166" t="s">
        <v>36</v>
      </c>
      <c r="I43" s="191">
        <v>235502</v>
      </c>
      <c r="J43" s="168">
        <v>797.4</v>
      </c>
      <c r="K43" s="169">
        <v>43837</v>
      </c>
      <c r="L43" s="169">
        <v>43843</v>
      </c>
      <c r="M43" s="66" t="s">
        <v>38</v>
      </c>
      <c r="N43" s="170" t="s">
        <v>39</v>
      </c>
      <c r="O43" s="170" t="s">
        <v>40</v>
      </c>
      <c r="P43" s="167" t="s">
        <v>29</v>
      </c>
      <c r="Q43" s="167" t="s">
        <v>41</v>
      </c>
      <c r="R43" s="167" t="s">
        <v>31</v>
      </c>
      <c r="S43" s="167" t="s">
        <v>136</v>
      </c>
      <c r="T43" s="246">
        <f t="shared" si="4"/>
        <v>18</v>
      </c>
      <c r="U43" s="167">
        <f t="shared" si="5"/>
        <v>7</v>
      </c>
      <c r="V43" s="164">
        <f t="shared" si="8"/>
        <v>0.40740740740740738</v>
      </c>
      <c r="W43" s="164">
        <f t="shared" si="9"/>
        <v>0.15555555555555556</v>
      </c>
      <c r="X43" s="153" t="s">
        <v>42</v>
      </c>
      <c r="Y43" t="s">
        <v>501</v>
      </c>
      <c r="AA43" s="63">
        <v>12</v>
      </c>
      <c r="AB43" t="s">
        <v>495</v>
      </c>
    </row>
    <row r="44" spans="1:28" ht="19" customHeight="1" x14ac:dyDescent="0.2">
      <c r="A44" s="184" t="s">
        <v>19</v>
      </c>
      <c r="B44" s="198" t="s">
        <v>441</v>
      </c>
      <c r="C44" s="66">
        <v>26</v>
      </c>
      <c r="D44" s="66">
        <v>46</v>
      </c>
      <c r="E44" s="164">
        <f t="shared" si="0"/>
        <v>0.76923076923076927</v>
      </c>
      <c r="F44" s="165" t="s">
        <v>68</v>
      </c>
      <c r="G44" s="66" t="s">
        <v>23</v>
      </c>
      <c r="H44" s="166" t="s">
        <v>44</v>
      </c>
      <c r="I44" s="191">
        <v>231938</v>
      </c>
      <c r="J44" s="168">
        <v>2835</v>
      </c>
      <c r="K44" s="169">
        <v>43864</v>
      </c>
      <c r="L44" s="169">
        <v>43865</v>
      </c>
      <c r="M44" s="66" t="s">
        <v>38</v>
      </c>
      <c r="N44" s="170" t="s">
        <v>46</v>
      </c>
      <c r="O44" s="170" t="s">
        <v>47</v>
      </c>
      <c r="P44" s="167" t="s">
        <v>29</v>
      </c>
      <c r="Q44" s="167" t="s">
        <v>48</v>
      </c>
      <c r="R44" s="171" t="s">
        <v>49</v>
      </c>
      <c r="S44" s="167" t="s">
        <v>73</v>
      </c>
      <c r="T44" s="246">
        <f t="shared" si="4"/>
        <v>20</v>
      </c>
      <c r="U44" s="167">
        <f t="shared" si="5"/>
        <v>0</v>
      </c>
      <c r="V44" s="164">
        <f t="shared" si="8"/>
        <v>0.76923076923076927</v>
      </c>
      <c r="W44" s="164">
        <f t="shared" si="9"/>
        <v>0</v>
      </c>
      <c r="X44" s="153" t="s">
        <v>51</v>
      </c>
      <c r="Y44" t="s">
        <v>501</v>
      </c>
      <c r="AA44" s="63">
        <v>11</v>
      </c>
      <c r="AB44" t="s">
        <v>503</v>
      </c>
    </row>
    <row r="45" spans="1:28" ht="19" customHeight="1" x14ac:dyDescent="0.2">
      <c r="A45" s="184" t="s">
        <v>19</v>
      </c>
      <c r="B45" s="198" t="s">
        <v>442</v>
      </c>
      <c r="C45" s="66">
        <v>34</v>
      </c>
      <c r="D45" s="66">
        <v>48</v>
      </c>
      <c r="E45" s="164">
        <f t="shared" si="0"/>
        <v>0.41176470588235292</v>
      </c>
      <c r="F45" s="165" t="s">
        <v>68</v>
      </c>
      <c r="G45" s="66" t="s">
        <v>23</v>
      </c>
      <c r="H45" s="166" t="s">
        <v>54</v>
      </c>
      <c r="I45" s="191">
        <v>231928</v>
      </c>
      <c r="J45" s="168">
        <v>6959.68</v>
      </c>
      <c r="K45" s="169">
        <v>43868</v>
      </c>
      <c r="L45" s="169">
        <v>43871</v>
      </c>
      <c r="M45" s="66" t="s">
        <v>26</v>
      </c>
      <c r="N45" s="170" t="s">
        <v>32</v>
      </c>
      <c r="O45" s="170" t="s">
        <v>56</v>
      </c>
      <c r="P45" s="167" t="s">
        <v>29</v>
      </c>
      <c r="Q45" s="167" t="s">
        <v>57</v>
      </c>
      <c r="R45" s="172" t="s">
        <v>58</v>
      </c>
      <c r="S45" s="167" t="s">
        <v>34</v>
      </c>
      <c r="T45" s="246">
        <f t="shared" si="4"/>
        <v>14</v>
      </c>
      <c r="U45" s="167">
        <f t="shared" si="5"/>
        <v>0</v>
      </c>
      <c r="V45" s="164">
        <f t="shared" si="8"/>
        <v>0.41176470588235292</v>
      </c>
      <c r="W45" s="164">
        <f t="shared" si="9"/>
        <v>0</v>
      </c>
      <c r="X45" s="153" t="s">
        <v>60</v>
      </c>
      <c r="Y45" t="s">
        <v>501</v>
      </c>
      <c r="AA45" s="63">
        <v>11</v>
      </c>
      <c r="AB45" t="s">
        <v>495</v>
      </c>
    </row>
    <row r="46" spans="1:28" ht="19" customHeight="1" x14ac:dyDescent="0.2">
      <c r="A46" s="184" t="s">
        <v>19</v>
      </c>
      <c r="B46" s="198" t="s">
        <v>443</v>
      </c>
      <c r="C46" s="66">
        <v>33</v>
      </c>
      <c r="D46" s="66">
        <v>48</v>
      </c>
      <c r="E46" s="164">
        <f t="shared" si="0"/>
        <v>0.45454545454545453</v>
      </c>
      <c r="F46" s="165" t="s">
        <v>68</v>
      </c>
      <c r="G46" s="66" t="s">
        <v>23</v>
      </c>
      <c r="H46" s="166" t="s">
        <v>54</v>
      </c>
      <c r="I46" s="191">
        <v>231931</v>
      </c>
      <c r="J46" s="168">
        <v>5008.6400000000003</v>
      </c>
      <c r="K46" s="169">
        <v>43868</v>
      </c>
      <c r="L46" s="169">
        <v>43871</v>
      </c>
      <c r="M46" s="66" t="s">
        <v>26</v>
      </c>
      <c r="N46" s="170" t="s">
        <v>32</v>
      </c>
      <c r="O46" s="170" t="s">
        <v>63</v>
      </c>
      <c r="P46" s="167" t="s">
        <v>29</v>
      </c>
      <c r="Q46" s="167" t="s">
        <v>64</v>
      </c>
      <c r="R46" s="172" t="s">
        <v>58</v>
      </c>
      <c r="S46" s="167" t="s">
        <v>482</v>
      </c>
      <c r="T46" s="246">
        <f t="shared" si="4"/>
        <v>15</v>
      </c>
      <c r="U46" s="167">
        <f t="shared" si="5"/>
        <v>6</v>
      </c>
      <c r="V46" s="164">
        <f t="shared" si="8"/>
        <v>0.27272727272727271</v>
      </c>
      <c r="W46" s="164">
        <f t="shared" si="9"/>
        <v>0.125</v>
      </c>
      <c r="X46" s="153" t="s">
        <v>66</v>
      </c>
      <c r="Y46" t="s">
        <v>501</v>
      </c>
      <c r="AA46" s="63">
        <v>11</v>
      </c>
      <c r="AB46" t="s">
        <v>495</v>
      </c>
    </row>
    <row r="47" spans="1:28" ht="19" customHeight="1" x14ac:dyDescent="0.2">
      <c r="A47" s="184" t="s">
        <v>19</v>
      </c>
      <c r="B47" s="198" t="s">
        <v>444</v>
      </c>
      <c r="C47" s="66">
        <v>195</v>
      </c>
      <c r="D47" s="66">
        <v>360</v>
      </c>
      <c r="E47" s="164">
        <f t="shared" si="0"/>
        <v>0.84615384615384615</v>
      </c>
      <c r="F47" s="165" t="s">
        <v>22</v>
      </c>
      <c r="G47" s="66" t="s">
        <v>23</v>
      </c>
      <c r="H47" s="166" t="s">
        <v>69</v>
      </c>
      <c r="I47" s="191">
        <v>232098</v>
      </c>
      <c r="J47" s="168">
        <v>2052.98</v>
      </c>
      <c r="K47" s="169">
        <v>43868</v>
      </c>
      <c r="L47" s="169">
        <v>43871</v>
      </c>
      <c r="M47" s="66" t="s">
        <v>26</v>
      </c>
      <c r="N47" s="170" t="s">
        <v>32</v>
      </c>
      <c r="O47" s="170" t="s">
        <v>71</v>
      </c>
      <c r="P47" s="167" t="s">
        <v>29</v>
      </c>
      <c r="Q47" s="167" t="s">
        <v>72</v>
      </c>
      <c r="R47" s="172" t="s">
        <v>58</v>
      </c>
      <c r="S47" s="167" t="s">
        <v>475</v>
      </c>
      <c r="T47" s="246">
        <f t="shared" si="4"/>
        <v>165</v>
      </c>
      <c r="U47" s="167">
        <f t="shared" si="5"/>
        <v>20</v>
      </c>
      <c r="V47" s="164">
        <f t="shared" si="8"/>
        <v>0.74358974358974361</v>
      </c>
      <c r="W47" s="164">
        <f t="shared" si="9"/>
        <v>5.5555555555555552E-2</v>
      </c>
      <c r="X47" s="153" t="s">
        <v>74</v>
      </c>
      <c r="Y47" t="s">
        <v>501</v>
      </c>
      <c r="AA47" s="63">
        <v>12</v>
      </c>
      <c r="AB47" t="s">
        <v>495</v>
      </c>
    </row>
    <row r="48" spans="1:28" ht="19" customHeight="1" x14ac:dyDescent="0.2">
      <c r="A48" s="184" t="s">
        <v>19</v>
      </c>
      <c r="B48" s="198" t="s">
        <v>337</v>
      </c>
      <c r="C48" s="66">
        <v>29</v>
      </c>
      <c r="D48" s="66">
        <v>48</v>
      </c>
      <c r="E48" s="164">
        <f t="shared" ref="E48:E70" si="11">SUM(D48-C48)/C48*100%</f>
        <v>0.65517241379310343</v>
      </c>
      <c r="F48" s="165" t="s">
        <v>68</v>
      </c>
      <c r="G48" s="66" t="s">
        <v>23</v>
      </c>
      <c r="H48" s="166" t="s">
        <v>69</v>
      </c>
      <c r="I48" s="191">
        <v>232174</v>
      </c>
      <c r="J48" s="168">
        <v>1905.9</v>
      </c>
      <c r="K48" s="169">
        <v>43868</v>
      </c>
      <c r="L48" s="169">
        <v>43871</v>
      </c>
      <c r="M48" s="66" t="s">
        <v>26</v>
      </c>
      <c r="N48" s="170" t="s">
        <v>32</v>
      </c>
      <c r="O48" s="170" t="s">
        <v>78</v>
      </c>
      <c r="P48" s="167" t="s">
        <v>29</v>
      </c>
      <c r="Q48" s="167" t="s">
        <v>79</v>
      </c>
      <c r="R48" s="172" t="s">
        <v>58</v>
      </c>
      <c r="S48" s="167" t="s">
        <v>34</v>
      </c>
      <c r="T48" s="246">
        <f t="shared" si="4"/>
        <v>19</v>
      </c>
      <c r="U48" s="167">
        <f t="shared" si="5"/>
        <v>0</v>
      </c>
      <c r="V48" s="164">
        <f t="shared" si="8"/>
        <v>0.65517241379310343</v>
      </c>
      <c r="W48" s="164">
        <f t="shared" si="9"/>
        <v>0</v>
      </c>
      <c r="X48" s="153" t="s">
        <v>81</v>
      </c>
      <c r="Y48" t="s">
        <v>501</v>
      </c>
      <c r="AA48" s="63">
        <v>12</v>
      </c>
      <c r="AB48" t="s">
        <v>495</v>
      </c>
    </row>
    <row r="49" spans="1:28" ht="19" customHeight="1" x14ac:dyDescent="0.2">
      <c r="A49" s="184" t="s">
        <v>19</v>
      </c>
      <c r="B49" s="198" t="s">
        <v>445</v>
      </c>
      <c r="C49" s="66">
        <v>58</v>
      </c>
      <c r="D49" s="66">
        <v>88</v>
      </c>
      <c r="E49" s="164">
        <f t="shared" si="11"/>
        <v>0.51724137931034486</v>
      </c>
      <c r="F49" s="165" t="s">
        <v>22</v>
      </c>
      <c r="G49" s="66" t="s">
        <v>23</v>
      </c>
      <c r="H49" s="166" t="s">
        <v>83</v>
      </c>
      <c r="I49" s="191">
        <v>231772</v>
      </c>
      <c r="J49" s="168">
        <v>987.1</v>
      </c>
      <c r="K49" s="169">
        <v>43868</v>
      </c>
      <c r="L49" s="169">
        <v>43871</v>
      </c>
      <c r="M49" s="66" t="s">
        <v>26</v>
      </c>
      <c r="N49" s="170" t="s">
        <v>32</v>
      </c>
      <c r="O49" s="170" t="s">
        <v>85</v>
      </c>
      <c r="P49" s="167" t="s">
        <v>29</v>
      </c>
      <c r="Q49" s="167" t="s">
        <v>86</v>
      </c>
      <c r="R49" s="172" t="s">
        <v>58</v>
      </c>
      <c r="S49" s="167" t="s">
        <v>50</v>
      </c>
      <c r="T49" s="246">
        <f t="shared" si="4"/>
        <v>30</v>
      </c>
      <c r="U49" s="167">
        <f t="shared" si="5"/>
        <v>22</v>
      </c>
      <c r="V49" s="164">
        <f t="shared" si="8"/>
        <v>0.13793103448275862</v>
      </c>
      <c r="W49" s="164">
        <f t="shared" si="9"/>
        <v>0.25</v>
      </c>
      <c r="X49" s="153" t="s">
        <v>88</v>
      </c>
      <c r="Y49" t="s">
        <v>501</v>
      </c>
      <c r="AA49" s="63">
        <v>12</v>
      </c>
      <c r="AB49" t="s">
        <v>503</v>
      </c>
    </row>
    <row r="50" spans="1:28" ht="19" customHeight="1" x14ac:dyDescent="0.2">
      <c r="A50" s="184" t="s">
        <v>19</v>
      </c>
      <c r="B50" s="198" t="s">
        <v>446</v>
      </c>
      <c r="C50" s="66">
        <v>64</v>
      </c>
      <c r="D50" s="66">
        <v>48</v>
      </c>
      <c r="E50" s="164">
        <f t="shared" si="11"/>
        <v>-0.25</v>
      </c>
      <c r="F50" s="165" t="s">
        <v>68</v>
      </c>
      <c r="G50" s="66" t="s">
        <v>23</v>
      </c>
      <c r="H50" s="166" t="s">
        <v>91</v>
      </c>
      <c r="I50" s="191">
        <v>232328</v>
      </c>
      <c r="J50" s="168">
        <v>1275.9000000000001</v>
      </c>
      <c r="K50" s="169">
        <v>43868</v>
      </c>
      <c r="L50" s="169" t="s">
        <v>93</v>
      </c>
      <c r="M50" s="66" t="s">
        <v>26</v>
      </c>
      <c r="N50" s="170" t="s">
        <v>32</v>
      </c>
      <c r="O50" s="170" t="s">
        <v>94</v>
      </c>
      <c r="P50" s="167" t="s">
        <v>29</v>
      </c>
      <c r="Q50" s="167" t="s">
        <v>95</v>
      </c>
      <c r="R50" s="172" t="s">
        <v>96</v>
      </c>
      <c r="S50" s="167" t="s">
        <v>292</v>
      </c>
      <c r="T50" s="246">
        <f t="shared" si="4"/>
        <v>-16</v>
      </c>
      <c r="U50" s="167">
        <f t="shared" si="5"/>
        <v>-6</v>
      </c>
      <c r="V50" s="164">
        <f t="shared" si="8"/>
        <v>-0.15625</v>
      </c>
      <c r="W50" s="164">
        <f t="shared" si="9"/>
        <v>-0.125</v>
      </c>
      <c r="X50" s="153" t="s">
        <v>81</v>
      </c>
      <c r="Y50" t="s">
        <v>501</v>
      </c>
      <c r="Z50" t="s">
        <v>500</v>
      </c>
      <c r="AA50" s="63">
        <v>12</v>
      </c>
      <c r="AB50" t="s">
        <v>495</v>
      </c>
    </row>
    <row r="51" spans="1:28" s="137" customFormat="1" ht="19" customHeight="1" x14ac:dyDescent="0.2">
      <c r="A51" s="184" t="s">
        <v>19</v>
      </c>
      <c r="B51" s="198" t="s">
        <v>447</v>
      </c>
      <c r="C51" s="66">
        <v>38</v>
      </c>
      <c r="D51" s="66">
        <v>72</v>
      </c>
      <c r="E51" s="164">
        <f>SUM(D51-C51)/C51*100%</f>
        <v>0.89473684210526316</v>
      </c>
      <c r="F51" s="165" t="s">
        <v>22</v>
      </c>
      <c r="G51" s="66" t="s">
        <v>23</v>
      </c>
      <c r="H51" s="166" t="s">
        <v>83</v>
      </c>
      <c r="I51" s="191">
        <v>232211</v>
      </c>
      <c r="J51" s="168">
        <v>1044.8599999999999</v>
      </c>
      <c r="K51" s="169">
        <v>43868</v>
      </c>
      <c r="L51" s="169" t="s">
        <v>93</v>
      </c>
      <c r="M51" s="66" t="s">
        <v>26</v>
      </c>
      <c r="N51" s="170" t="s">
        <v>32</v>
      </c>
      <c r="O51" s="170" t="s">
        <v>99</v>
      </c>
      <c r="P51" s="167" t="s">
        <v>29</v>
      </c>
      <c r="Q51" s="167" t="s">
        <v>100</v>
      </c>
      <c r="R51" s="172" t="s">
        <v>96</v>
      </c>
      <c r="S51" s="167" t="s">
        <v>476</v>
      </c>
      <c r="T51" s="246">
        <f t="shared" si="4"/>
        <v>34</v>
      </c>
      <c r="U51" s="167">
        <f t="shared" si="5"/>
        <v>0</v>
      </c>
      <c r="V51" s="164">
        <f t="shared" si="8"/>
        <v>0.89473684210526316</v>
      </c>
      <c r="W51" s="164">
        <f t="shared" si="9"/>
        <v>0</v>
      </c>
      <c r="X51" s="153" t="s">
        <v>101</v>
      </c>
      <c r="Y51" s="137" t="s">
        <v>501</v>
      </c>
      <c r="AA51" s="201">
        <v>12</v>
      </c>
      <c r="AB51" s="137" t="s">
        <v>495</v>
      </c>
    </row>
    <row r="52" spans="1:28" ht="19" customHeight="1" x14ac:dyDescent="0.2">
      <c r="A52" s="184" t="s">
        <v>19</v>
      </c>
      <c r="B52" s="198" t="s">
        <v>448</v>
      </c>
      <c r="C52" s="66">
        <v>70</v>
      </c>
      <c r="D52" s="66">
        <v>108</v>
      </c>
      <c r="E52" s="164">
        <f>SUM(D52-C52)/C52*100%</f>
        <v>0.54285714285714282</v>
      </c>
      <c r="F52" s="165" t="s">
        <v>22</v>
      </c>
      <c r="G52" s="66" t="s">
        <v>23</v>
      </c>
      <c r="H52" s="166" t="s">
        <v>83</v>
      </c>
      <c r="I52" s="192">
        <v>0</v>
      </c>
      <c r="J52" s="168">
        <v>976.62</v>
      </c>
      <c r="K52" s="169">
        <v>43868</v>
      </c>
      <c r="L52" s="169">
        <v>43871</v>
      </c>
      <c r="M52" s="66" t="s">
        <v>26</v>
      </c>
      <c r="N52" s="170" t="s">
        <v>32</v>
      </c>
      <c r="O52" s="170" t="s">
        <v>104</v>
      </c>
      <c r="P52" s="167" t="s">
        <v>29</v>
      </c>
      <c r="Q52" s="167" t="s">
        <v>105</v>
      </c>
      <c r="R52" s="172" t="s">
        <v>58</v>
      </c>
      <c r="S52" s="167" t="s">
        <v>466</v>
      </c>
      <c r="T52" s="246">
        <f t="shared" si="4"/>
        <v>38</v>
      </c>
      <c r="U52" s="167">
        <f t="shared" si="5"/>
        <v>16</v>
      </c>
      <c r="V52" s="164">
        <f t="shared" si="8"/>
        <v>0.31428571428571428</v>
      </c>
      <c r="W52" s="164">
        <f t="shared" si="9"/>
        <v>0.14814814814814814</v>
      </c>
      <c r="X52" s="153" t="s">
        <v>106</v>
      </c>
      <c r="Y52" t="s">
        <v>501</v>
      </c>
      <c r="AA52" s="63">
        <v>12</v>
      </c>
      <c r="AB52" t="s">
        <v>495</v>
      </c>
    </row>
    <row r="53" spans="1:28" ht="19" customHeight="1" x14ac:dyDescent="0.2">
      <c r="A53" s="184" t="s">
        <v>19</v>
      </c>
      <c r="B53" s="198" t="s">
        <v>449</v>
      </c>
      <c r="C53" s="66">
        <v>92</v>
      </c>
      <c r="D53" s="66">
        <v>130</v>
      </c>
      <c r="E53" s="164">
        <f>SUM(D53-C53)/C53*100%</f>
        <v>0.41304347826086957</v>
      </c>
      <c r="F53" s="165" t="s">
        <v>22</v>
      </c>
      <c r="G53" s="66" t="s">
        <v>23</v>
      </c>
      <c r="H53" s="166" t="s">
        <v>108</v>
      </c>
      <c r="I53" s="192">
        <v>232396</v>
      </c>
      <c r="J53" s="168">
        <v>5557.5</v>
      </c>
      <c r="K53" s="169">
        <v>43872</v>
      </c>
      <c r="L53" s="169">
        <v>43874</v>
      </c>
      <c r="M53" s="66" t="s">
        <v>38</v>
      </c>
      <c r="N53" s="170" t="s">
        <v>110</v>
      </c>
      <c r="O53" s="170" t="s">
        <v>111</v>
      </c>
      <c r="P53" s="167" t="s">
        <v>29</v>
      </c>
      <c r="Q53" s="167" t="s">
        <v>112</v>
      </c>
      <c r="R53" s="167" t="s">
        <v>31</v>
      </c>
      <c r="S53" s="167" t="s">
        <v>124</v>
      </c>
      <c r="T53" s="246">
        <f t="shared" si="4"/>
        <v>38</v>
      </c>
      <c r="U53" s="167">
        <f t="shared" si="5"/>
        <v>32</v>
      </c>
      <c r="V53" s="164">
        <f t="shared" si="8"/>
        <v>6.5217391304347824E-2</v>
      </c>
      <c r="W53" s="164">
        <f t="shared" si="9"/>
        <v>0.24615384615384617</v>
      </c>
      <c r="X53" s="153" t="s">
        <v>114</v>
      </c>
      <c r="Y53" t="s">
        <v>501</v>
      </c>
      <c r="AA53" s="63">
        <v>12</v>
      </c>
      <c r="AB53" t="s">
        <v>495</v>
      </c>
    </row>
    <row r="54" spans="1:28" ht="19" customHeight="1" x14ac:dyDescent="0.2">
      <c r="A54" s="184" t="s">
        <v>187</v>
      </c>
      <c r="B54" s="198" t="s">
        <v>450</v>
      </c>
      <c r="C54" s="66">
        <v>29</v>
      </c>
      <c r="D54" s="66">
        <v>48</v>
      </c>
      <c r="E54" s="164">
        <f>SUM(D54-C54)/C54*100%</f>
        <v>0.65517241379310343</v>
      </c>
      <c r="F54" s="165" t="s">
        <v>68</v>
      </c>
      <c r="G54" s="66" t="s">
        <v>23</v>
      </c>
      <c r="H54" s="166" t="s">
        <v>116</v>
      </c>
      <c r="I54" s="192">
        <v>232393</v>
      </c>
      <c r="J54" s="168">
        <v>3118.92</v>
      </c>
      <c r="K54" s="169">
        <v>43873</v>
      </c>
      <c r="L54" s="169">
        <v>43874</v>
      </c>
      <c r="M54" s="66" t="s">
        <v>38</v>
      </c>
      <c r="N54" s="170" t="s">
        <v>118</v>
      </c>
      <c r="O54" s="170" t="s">
        <v>119</v>
      </c>
      <c r="P54" s="167" t="s">
        <v>29</v>
      </c>
      <c r="Q54" s="167" t="s">
        <v>120</v>
      </c>
      <c r="R54" s="171" t="s">
        <v>49</v>
      </c>
      <c r="S54" s="167" t="s">
        <v>470</v>
      </c>
      <c r="T54" s="246">
        <f t="shared" si="4"/>
        <v>19</v>
      </c>
      <c r="U54" s="167">
        <f t="shared" si="5"/>
        <v>8</v>
      </c>
      <c r="V54" s="164">
        <f t="shared" si="8"/>
        <v>0.37931034482758619</v>
      </c>
      <c r="W54" s="164">
        <f t="shared" si="9"/>
        <v>0.16666666666666666</v>
      </c>
      <c r="X54" s="153" t="s">
        <v>122</v>
      </c>
      <c r="Y54" t="s">
        <v>501</v>
      </c>
      <c r="AA54" s="63">
        <v>12</v>
      </c>
      <c r="AB54" t="s">
        <v>495</v>
      </c>
    </row>
    <row r="55" spans="1:28" ht="19" customHeight="1" x14ac:dyDescent="0.2">
      <c r="A55" s="184" t="s">
        <v>19</v>
      </c>
      <c r="B55" s="198" t="s">
        <v>451</v>
      </c>
      <c r="C55" s="66">
        <v>72</v>
      </c>
      <c r="D55" s="66">
        <v>95</v>
      </c>
      <c r="E55" s="164">
        <f>SUM(D55-C55)/C55*100%</f>
        <v>0.31944444444444442</v>
      </c>
      <c r="F55" s="165" t="s">
        <v>22</v>
      </c>
      <c r="G55" s="66" t="s">
        <v>23</v>
      </c>
      <c r="H55" s="166" t="s">
        <v>91</v>
      </c>
      <c r="I55" s="192">
        <v>232596</v>
      </c>
      <c r="J55" s="168">
        <v>4839.75</v>
      </c>
      <c r="K55" s="169">
        <v>43860</v>
      </c>
      <c r="L55" s="169">
        <v>43876</v>
      </c>
      <c r="M55" s="66" t="s">
        <v>26</v>
      </c>
      <c r="N55" s="170" t="s">
        <v>126</v>
      </c>
      <c r="O55" s="170" t="s">
        <v>127</v>
      </c>
      <c r="P55" s="167" t="s">
        <v>29</v>
      </c>
      <c r="Q55" s="167" t="s">
        <v>128</v>
      </c>
      <c r="R55" s="167" t="s">
        <v>31</v>
      </c>
      <c r="S55" s="167" t="s">
        <v>164</v>
      </c>
      <c r="T55" s="246">
        <f t="shared" si="4"/>
        <v>23</v>
      </c>
      <c r="U55" s="167">
        <f t="shared" si="5"/>
        <v>19</v>
      </c>
      <c r="V55" s="164">
        <f t="shared" si="8"/>
        <v>5.5555555555555552E-2</v>
      </c>
      <c r="W55" s="164">
        <f t="shared" si="9"/>
        <v>0.2</v>
      </c>
      <c r="X55" s="153" t="s">
        <v>129</v>
      </c>
      <c r="Y55" t="s">
        <v>501</v>
      </c>
      <c r="AA55" s="63">
        <v>12</v>
      </c>
      <c r="AB55" t="s">
        <v>495</v>
      </c>
    </row>
    <row r="56" spans="1:28" ht="19" customHeight="1" x14ac:dyDescent="0.2">
      <c r="A56" s="184" t="s">
        <v>19</v>
      </c>
      <c r="B56" s="198" t="s">
        <v>452</v>
      </c>
      <c r="C56" s="66">
        <v>107</v>
      </c>
      <c r="D56" s="66">
        <v>150</v>
      </c>
      <c r="E56" s="164">
        <f t="shared" si="11"/>
        <v>0.40186915887850466</v>
      </c>
      <c r="F56" s="165" t="s">
        <v>22</v>
      </c>
      <c r="G56" s="66" t="s">
        <v>23</v>
      </c>
      <c r="H56" s="166" t="s">
        <v>131</v>
      </c>
      <c r="I56" s="192">
        <v>232625</v>
      </c>
      <c r="J56" s="168">
        <v>1219.24</v>
      </c>
      <c r="K56" s="169">
        <v>43881</v>
      </c>
      <c r="L56" s="169">
        <v>43882</v>
      </c>
      <c r="M56" s="66" t="s">
        <v>38</v>
      </c>
      <c r="N56" s="170" t="s">
        <v>133</v>
      </c>
      <c r="O56" s="170" t="s">
        <v>134</v>
      </c>
      <c r="P56" s="167" t="s">
        <v>29</v>
      </c>
      <c r="Q56" s="167" t="s">
        <v>135</v>
      </c>
      <c r="R56" s="171" t="s">
        <v>49</v>
      </c>
      <c r="S56" s="167" t="s">
        <v>483</v>
      </c>
      <c r="T56" s="246">
        <f t="shared" si="4"/>
        <v>43</v>
      </c>
      <c r="U56" s="167">
        <f t="shared" si="5"/>
        <v>46</v>
      </c>
      <c r="V56" s="164">
        <f t="shared" si="8"/>
        <v>-2.8037383177570093E-2</v>
      </c>
      <c r="W56" s="164">
        <f t="shared" si="9"/>
        <v>0.30666666666666664</v>
      </c>
      <c r="X56" s="153" t="s">
        <v>137</v>
      </c>
      <c r="Y56" t="s">
        <v>501</v>
      </c>
      <c r="AA56" s="63">
        <v>12</v>
      </c>
      <c r="AB56" t="s">
        <v>495</v>
      </c>
    </row>
    <row r="57" spans="1:28" ht="19" customHeight="1" x14ac:dyDescent="0.2">
      <c r="A57" s="184" t="s">
        <v>19</v>
      </c>
      <c r="B57" s="198" t="s">
        <v>453</v>
      </c>
      <c r="C57" s="66">
        <v>85</v>
      </c>
      <c r="D57" s="66">
        <v>125</v>
      </c>
      <c r="E57" s="164">
        <f t="shared" si="11"/>
        <v>0.47058823529411764</v>
      </c>
      <c r="F57" s="165" t="s">
        <v>22</v>
      </c>
      <c r="G57" s="66" t="s">
        <v>23</v>
      </c>
      <c r="H57" s="166" t="s">
        <v>139</v>
      </c>
      <c r="I57" s="192">
        <v>232872</v>
      </c>
      <c r="J57" s="168">
        <v>6426.44</v>
      </c>
      <c r="K57" s="169">
        <v>43896</v>
      </c>
      <c r="L57" s="169">
        <v>43896</v>
      </c>
      <c r="M57" s="66" t="s">
        <v>38</v>
      </c>
      <c r="N57" s="170" t="s">
        <v>141</v>
      </c>
      <c r="O57" s="170" t="s">
        <v>142</v>
      </c>
      <c r="P57" s="167" t="s">
        <v>29</v>
      </c>
      <c r="Q57" s="167" t="s">
        <v>143</v>
      </c>
      <c r="R57" s="171" t="s">
        <v>49</v>
      </c>
      <c r="S57" s="167" t="s">
        <v>468</v>
      </c>
      <c r="T57" s="246">
        <f t="shared" si="4"/>
        <v>40</v>
      </c>
      <c r="U57" s="167">
        <f t="shared" si="5"/>
        <v>29</v>
      </c>
      <c r="V57" s="164">
        <f t="shared" si="8"/>
        <v>0.12941176470588237</v>
      </c>
      <c r="W57" s="164">
        <f t="shared" si="9"/>
        <v>0.23200000000000001</v>
      </c>
      <c r="X57" s="154" t="s">
        <v>145</v>
      </c>
      <c r="Y57" t="s">
        <v>501</v>
      </c>
      <c r="AA57" s="63">
        <v>12</v>
      </c>
      <c r="AB57" t="s">
        <v>495</v>
      </c>
    </row>
    <row r="58" spans="1:28" ht="19" customHeight="1" x14ac:dyDescent="0.2">
      <c r="A58" s="184" t="s">
        <v>19</v>
      </c>
      <c r="B58" s="198" t="s">
        <v>454</v>
      </c>
      <c r="C58" s="66">
        <v>67</v>
      </c>
      <c r="D58" s="66">
        <v>95</v>
      </c>
      <c r="E58" s="164">
        <f t="shared" si="11"/>
        <v>0.41791044776119401</v>
      </c>
      <c r="F58" s="165" t="s">
        <v>22</v>
      </c>
      <c r="G58" s="66" t="s">
        <v>23</v>
      </c>
      <c r="H58" s="166" t="s">
        <v>131</v>
      </c>
      <c r="I58" s="192">
        <v>232943</v>
      </c>
      <c r="J58" s="168">
        <v>3726.34</v>
      </c>
      <c r="K58" s="169">
        <v>43896</v>
      </c>
      <c r="L58" s="169">
        <v>43896</v>
      </c>
      <c r="M58" s="66" t="s">
        <v>38</v>
      </c>
      <c r="N58" s="170" t="s">
        <v>148</v>
      </c>
      <c r="O58" s="170" t="s">
        <v>149</v>
      </c>
      <c r="P58" s="167" t="s">
        <v>29</v>
      </c>
      <c r="Q58" s="167" t="s">
        <v>150</v>
      </c>
      <c r="R58" s="171" t="s">
        <v>49</v>
      </c>
      <c r="S58" s="167" t="s">
        <v>466</v>
      </c>
      <c r="T58" s="246">
        <f t="shared" si="4"/>
        <v>28</v>
      </c>
      <c r="U58" s="167">
        <f t="shared" si="5"/>
        <v>3</v>
      </c>
      <c r="V58" s="164">
        <f t="shared" si="8"/>
        <v>0.37313432835820898</v>
      </c>
      <c r="W58" s="164">
        <f t="shared" si="9"/>
        <v>3.1578947368421054E-2</v>
      </c>
      <c r="X58" s="153" t="s">
        <v>151</v>
      </c>
      <c r="Y58" t="s">
        <v>501</v>
      </c>
      <c r="AA58" s="63">
        <v>12</v>
      </c>
      <c r="AB58" t="s">
        <v>495</v>
      </c>
    </row>
    <row r="59" spans="1:28" ht="19" customHeight="1" x14ac:dyDescent="0.2">
      <c r="A59" s="184" t="s">
        <v>187</v>
      </c>
      <c r="B59" s="198" t="s">
        <v>455</v>
      </c>
      <c r="C59" s="66">
        <v>78</v>
      </c>
      <c r="D59" s="66">
        <v>110</v>
      </c>
      <c r="E59" s="164">
        <f t="shared" si="11"/>
        <v>0.41025641025641024</v>
      </c>
      <c r="F59" s="165" t="s">
        <v>22</v>
      </c>
      <c r="G59" s="66" t="s">
        <v>23</v>
      </c>
      <c r="H59" s="166" t="s">
        <v>116</v>
      </c>
      <c r="I59" s="192">
        <v>231274</v>
      </c>
      <c r="J59" s="168">
        <v>10990.48</v>
      </c>
      <c r="K59" s="169">
        <v>43900</v>
      </c>
      <c r="L59" s="169">
        <v>43900</v>
      </c>
      <c r="M59" s="66" t="s">
        <v>38</v>
      </c>
      <c r="N59" s="170" t="s">
        <v>154</v>
      </c>
      <c r="O59" s="170" t="s">
        <v>155</v>
      </c>
      <c r="P59" s="167" t="s">
        <v>29</v>
      </c>
      <c r="Q59" s="167" t="s">
        <v>156</v>
      </c>
      <c r="R59" s="171" t="s">
        <v>49</v>
      </c>
      <c r="S59" s="167" t="s">
        <v>167</v>
      </c>
      <c r="T59" s="246">
        <f t="shared" si="4"/>
        <v>32</v>
      </c>
      <c r="U59" s="167">
        <f t="shared" si="5"/>
        <v>10</v>
      </c>
      <c r="V59" s="164">
        <f t="shared" si="8"/>
        <v>0.28205128205128205</v>
      </c>
      <c r="W59" s="164">
        <f t="shared" si="9"/>
        <v>9.0909090909090912E-2</v>
      </c>
      <c r="X59" s="153" t="s">
        <v>158</v>
      </c>
      <c r="Y59" t="s">
        <v>501</v>
      </c>
      <c r="AA59" s="63">
        <v>12</v>
      </c>
      <c r="AB59" t="s">
        <v>495</v>
      </c>
    </row>
    <row r="60" spans="1:28" ht="19" customHeight="1" x14ac:dyDescent="0.2">
      <c r="A60" s="184" t="s">
        <v>52</v>
      </c>
      <c r="B60" s="198" t="s">
        <v>456</v>
      </c>
      <c r="C60" s="66">
        <v>543</v>
      </c>
      <c r="D60" s="66">
        <v>400</v>
      </c>
      <c r="E60" s="164">
        <f t="shared" si="11"/>
        <v>-0.26335174953959484</v>
      </c>
      <c r="F60" s="165" t="s">
        <v>22</v>
      </c>
      <c r="G60" s="66" t="s">
        <v>23</v>
      </c>
      <c r="H60" s="166" t="s">
        <v>91</v>
      </c>
      <c r="I60" s="192">
        <v>233002</v>
      </c>
      <c r="J60" s="168">
        <v>4023.38</v>
      </c>
      <c r="K60" s="169">
        <v>43902</v>
      </c>
      <c r="L60" s="169">
        <v>43906</v>
      </c>
      <c r="M60" s="66" t="s">
        <v>38</v>
      </c>
      <c r="N60" s="170" t="s">
        <v>161</v>
      </c>
      <c r="O60" s="170" t="s">
        <v>162</v>
      </c>
      <c r="P60" s="167" t="s">
        <v>29</v>
      </c>
      <c r="Q60" s="167" t="s">
        <v>163</v>
      </c>
      <c r="R60" s="171" t="s">
        <v>49</v>
      </c>
      <c r="S60" s="167" t="s">
        <v>484</v>
      </c>
      <c r="T60" s="246">
        <f t="shared" si="4"/>
        <v>-143</v>
      </c>
      <c r="U60" s="167">
        <f t="shared" si="5"/>
        <v>14</v>
      </c>
      <c r="V60" s="164">
        <f t="shared" si="8"/>
        <v>-0.28913443830570901</v>
      </c>
      <c r="W60" s="164">
        <f t="shared" si="9"/>
        <v>3.5000000000000003E-2</v>
      </c>
      <c r="X60" s="155" t="s">
        <v>165</v>
      </c>
      <c r="Y60" t="s">
        <v>501</v>
      </c>
      <c r="AA60" s="63">
        <v>12</v>
      </c>
      <c r="AB60" t="s">
        <v>495</v>
      </c>
    </row>
    <row r="61" spans="1:28" ht="19" customHeight="1" x14ac:dyDescent="0.2">
      <c r="A61" s="184" t="s">
        <v>19</v>
      </c>
      <c r="B61" s="198" t="s">
        <v>346</v>
      </c>
      <c r="C61" s="66">
        <v>41</v>
      </c>
      <c r="D61" s="66">
        <v>80</v>
      </c>
      <c r="E61" s="185">
        <f t="shared" si="11"/>
        <v>0.95121951219512191</v>
      </c>
      <c r="F61" s="165" t="s">
        <v>22</v>
      </c>
      <c r="G61" s="66" t="s">
        <v>23</v>
      </c>
      <c r="H61" s="166" t="s">
        <v>168</v>
      </c>
      <c r="I61" s="192">
        <v>233072</v>
      </c>
      <c r="J61" s="168">
        <v>14931</v>
      </c>
      <c r="K61" s="169">
        <v>43910</v>
      </c>
      <c r="L61" s="169">
        <v>43913</v>
      </c>
      <c r="M61" s="66" t="s">
        <v>38</v>
      </c>
      <c r="N61" s="170" t="s">
        <v>170</v>
      </c>
      <c r="O61" s="170" t="s">
        <v>171</v>
      </c>
      <c r="P61" s="167" t="s">
        <v>29</v>
      </c>
      <c r="Q61" s="167" t="s">
        <v>172</v>
      </c>
      <c r="R61" s="171" t="s">
        <v>49</v>
      </c>
      <c r="S61" s="167" t="s">
        <v>481</v>
      </c>
      <c r="T61" s="246">
        <f t="shared" si="4"/>
        <v>39</v>
      </c>
      <c r="U61" s="167">
        <f t="shared" si="5"/>
        <v>6</v>
      </c>
      <c r="V61" s="164">
        <f t="shared" si="8"/>
        <v>0.80487804878048785</v>
      </c>
      <c r="W61" s="164">
        <f t="shared" si="9"/>
        <v>7.4999999999999997E-2</v>
      </c>
      <c r="X61" s="156" t="s">
        <v>173</v>
      </c>
      <c r="Y61" t="s">
        <v>501</v>
      </c>
      <c r="AA61" s="63">
        <v>12</v>
      </c>
      <c r="AB61" t="s">
        <v>495</v>
      </c>
    </row>
    <row r="62" spans="1:28" ht="19" customHeight="1" x14ac:dyDescent="0.2">
      <c r="A62" s="184" t="s">
        <v>19</v>
      </c>
      <c r="B62" s="198" t="s">
        <v>457</v>
      </c>
      <c r="C62" s="66">
        <v>24</v>
      </c>
      <c r="D62" s="66">
        <v>44</v>
      </c>
      <c r="E62" s="164">
        <f t="shared" si="11"/>
        <v>0.83333333333333337</v>
      </c>
      <c r="F62" s="165" t="s">
        <v>68</v>
      </c>
      <c r="G62" s="66" t="s">
        <v>23</v>
      </c>
      <c r="H62" s="166" t="s">
        <v>176</v>
      </c>
      <c r="I62" s="192">
        <v>233069</v>
      </c>
      <c r="J62" s="168">
        <v>173.25</v>
      </c>
      <c r="K62" s="169">
        <v>43910</v>
      </c>
      <c r="L62" s="169">
        <v>43913</v>
      </c>
      <c r="M62" s="66" t="s">
        <v>26</v>
      </c>
      <c r="N62" s="170" t="s">
        <v>178</v>
      </c>
      <c r="O62" s="170" t="s">
        <v>179</v>
      </c>
      <c r="P62" s="167" t="s">
        <v>29</v>
      </c>
      <c r="Q62" s="167" t="s">
        <v>180</v>
      </c>
      <c r="R62" s="171" t="s">
        <v>49</v>
      </c>
      <c r="S62" s="167" t="s">
        <v>470</v>
      </c>
      <c r="T62" s="246">
        <f t="shared" si="4"/>
        <v>20</v>
      </c>
      <c r="U62" s="167">
        <f t="shared" si="5"/>
        <v>4</v>
      </c>
      <c r="V62" s="164">
        <f t="shared" si="8"/>
        <v>0.66666666666666663</v>
      </c>
      <c r="W62" s="164">
        <f t="shared" si="9"/>
        <v>9.0909090909090912E-2</v>
      </c>
      <c r="X62" s="153" t="s">
        <v>181</v>
      </c>
      <c r="Y62" t="s">
        <v>501</v>
      </c>
      <c r="AA62" s="63">
        <v>12</v>
      </c>
      <c r="AB62" t="s">
        <v>495</v>
      </c>
    </row>
    <row r="63" spans="1:28" ht="19" customHeight="1" x14ac:dyDescent="0.2">
      <c r="A63" s="184" t="s">
        <v>19</v>
      </c>
      <c r="B63" s="198" t="s">
        <v>458</v>
      </c>
      <c r="C63" s="66">
        <v>112</v>
      </c>
      <c r="D63" s="66">
        <v>160</v>
      </c>
      <c r="E63" s="164">
        <f t="shared" si="11"/>
        <v>0.42857142857142855</v>
      </c>
      <c r="F63" s="165" t="s">
        <v>22</v>
      </c>
      <c r="G63" s="66" t="s">
        <v>23</v>
      </c>
      <c r="H63" s="166" t="s">
        <v>91</v>
      </c>
      <c r="I63" s="192">
        <v>233263</v>
      </c>
      <c r="J63" s="168">
        <v>5936.5</v>
      </c>
      <c r="K63" s="169">
        <v>43916</v>
      </c>
      <c r="L63" s="169">
        <v>43917</v>
      </c>
      <c r="M63" s="66" t="s">
        <v>38</v>
      </c>
      <c r="N63" s="170" t="s">
        <v>184</v>
      </c>
      <c r="O63" s="170" t="s">
        <v>185</v>
      </c>
      <c r="P63" s="167" t="s">
        <v>29</v>
      </c>
      <c r="Q63" s="167" t="s">
        <v>186</v>
      </c>
      <c r="R63" s="171" t="s">
        <v>49</v>
      </c>
      <c r="S63" s="167" t="s">
        <v>485</v>
      </c>
      <c r="T63" s="246">
        <f t="shared" si="4"/>
        <v>48</v>
      </c>
      <c r="U63" s="167">
        <f t="shared" si="5"/>
        <v>34</v>
      </c>
      <c r="V63" s="164">
        <f t="shared" si="8"/>
        <v>0.125</v>
      </c>
      <c r="W63" s="164">
        <f t="shared" si="9"/>
        <v>0.21249999999999999</v>
      </c>
      <c r="X63" s="153" t="s">
        <v>151</v>
      </c>
      <c r="Y63" t="s">
        <v>501</v>
      </c>
      <c r="AA63" s="63">
        <v>11</v>
      </c>
      <c r="AB63" t="s">
        <v>495</v>
      </c>
    </row>
    <row r="64" spans="1:28" ht="19" customHeight="1" x14ac:dyDescent="0.2">
      <c r="A64" s="184" t="s">
        <v>19</v>
      </c>
      <c r="B64" s="198" t="s">
        <v>459</v>
      </c>
      <c r="C64" s="66">
        <v>45</v>
      </c>
      <c r="D64" s="66">
        <v>70</v>
      </c>
      <c r="E64" s="164">
        <f t="shared" si="11"/>
        <v>0.55555555555555558</v>
      </c>
      <c r="F64" s="165" t="s">
        <v>22</v>
      </c>
      <c r="G64" s="66" t="s">
        <v>23</v>
      </c>
      <c r="H64" s="166" t="s">
        <v>91</v>
      </c>
      <c r="I64" s="192">
        <v>233269</v>
      </c>
      <c r="J64" s="168">
        <v>9059.0400000000009</v>
      </c>
      <c r="K64" s="169">
        <v>43921</v>
      </c>
      <c r="L64" s="169" t="s">
        <v>192</v>
      </c>
      <c r="M64" s="66" t="s">
        <v>26</v>
      </c>
      <c r="N64" s="170" t="s">
        <v>32</v>
      </c>
      <c r="O64" s="170" t="s">
        <v>193</v>
      </c>
      <c r="P64" s="167" t="s">
        <v>29</v>
      </c>
      <c r="Q64" s="167" t="s">
        <v>194</v>
      </c>
      <c r="R64" s="172" t="s">
        <v>58</v>
      </c>
      <c r="S64" s="167" t="s">
        <v>65</v>
      </c>
      <c r="T64" s="246">
        <f t="shared" si="4"/>
        <v>25</v>
      </c>
      <c r="U64" s="167">
        <f t="shared" si="5"/>
        <v>2</v>
      </c>
      <c r="V64" s="164">
        <f t="shared" si="8"/>
        <v>0.51111111111111107</v>
      </c>
      <c r="W64" s="164">
        <f t="shared" si="9"/>
        <v>2.8571428571428571E-2</v>
      </c>
      <c r="X64" s="153" t="s">
        <v>196</v>
      </c>
      <c r="Y64" t="s">
        <v>501</v>
      </c>
      <c r="Z64" t="s">
        <v>496</v>
      </c>
      <c r="AA64" s="63">
        <v>11</v>
      </c>
      <c r="AB64" t="s">
        <v>495</v>
      </c>
    </row>
    <row r="65" spans="1:28" ht="19" customHeight="1" x14ac:dyDescent="0.2">
      <c r="A65" s="184" t="s">
        <v>19</v>
      </c>
      <c r="B65" s="198" t="s">
        <v>460</v>
      </c>
      <c r="C65" s="66">
        <v>19</v>
      </c>
      <c r="D65" s="66">
        <v>45</v>
      </c>
      <c r="E65" s="185">
        <f t="shared" si="11"/>
        <v>1.368421052631579</v>
      </c>
      <c r="F65" s="165" t="s">
        <v>68</v>
      </c>
      <c r="G65" s="66" t="s">
        <v>23</v>
      </c>
      <c r="H65" s="166" t="s">
        <v>54</v>
      </c>
      <c r="I65" s="192">
        <v>233405</v>
      </c>
      <c r="J65" s="168">
        <v>12564.6</v>
      </c>
      <c r="K65" s="169" t="s">
        <v>199</v>
      </c>
      <c r="L65" s="169" t="s">
        <v>199</v>
      </c>
      <c r="M65" s="66" t="s">
        <v>26</v>
      </c>
      <c r="N65" s="170" t="s">
        <v>200</v>
      </c>
      <c r="O65" s="170" t="s">
        <v>200</v>
      </c>
      <c r="P65" s="167" t="s">
        <v>29</v>
      </c>
      <c r="Q65" s="167" t="s">
        <v>201</v>
      </c>
      <c r="R65" s="171" t="s">
        <v>49</v>
      </c>
      <c r="S65" s="167" t="s">
        <v>471</v>
      </c>
      <c r="T65" s="246">
        <f t="shared" si="4"/>
        <v>26</v>
      </c>
      <c r="U65" s="167">
        <f t="shared" si="5"/>
        <v>11</v>
      </c>
      <c r="V65" s="164">
        <f t="shared" si="8"/>
        <v>0.78947368421052633</v>
      </c>
      <c r="W65" s="164">
        <f t="shared" si="9"/>
        <v>0.24444444444444444</v>
      </c>
      <c r="X65" s="153" t="s">
        <v>202</v>
      </c>
      <c r="Y65" t="s">
        <v>501</v>
      </c>
      <c r="AA65" s="63">
        <v>11</v>
      </c>
      <c r="AB65" t="s">
        <v>495</v>
      </c>
    </row>
    <row r="66" spans="1:28" ht="19" customHeight="1" x14ac:dyDescent="0.2">
      <c r="A66" s="184" t="s">
        <v>19</v>
      </c>
      <c r="B66" s="198" t="s">
        <v>461</v>
      </c>
      <c r="C66" s="66">
        <v>36</v>
      </c>
      <c r="D66" s="66">
        <v>68</v>
      </c>
      <c r="E66" s="164">
        <f t="shared" si="11"/>
        <v>0.88888888888888884</v>
      </c>
      <c r="F66" s="165" t="s">
        <v>22</v>
      </c>
      <c r="G66" s="66" t="s">
        <v>23</v>
      </c>
      <c r="H66" s="166" t="s">
        <v>83</v>
      </c>
      <c r="I66" s="192">
        <v>233474</v>
      </c>
      <c r="J66" s="168">
        <v>1219.24</v>
      </c>
      <c r="K66" s="169" t="s">
        <v>199</v>
      </c>
      <c r="L66" s="169" t="s">
        <v>205</v>
      </c>
      <c r="M66" s="66" t="s">
        <v>38</v>
      </c>
      <c r="N66" s="170" t="s">
        <v>206</v>
      </c>
      <c r="O66" s="170" t="s">
        <v>207</v>
      </c>
      <c r="P66" s="167" t="s">
        <v>29</v>
      </c>
      <c r="Q66" s="167" t="s">
        <v>208</v>
      </c>
      <c r="R66" s="171" t="s">
        <v>49</v>
      </c>
      <c r="S66" s="167" t="s">
        <v>34</v>
      </c>
      <c r="T66" s="246">
        <f t="shared" si="4"/>
        <v>32</v>
      </c>
      <c r="U66" s="167">
        <f t="shared" si="5"/>
        <v>20</v>
      </c>
      <c r="V66" s="164">
        <f t="shared" si="8"/>
        <v>0.33333333333333331</v>
      </c>
      <c r="W66" s="164">
        <f t="shared" si="9"/>
        <v>0.29411764705882354</v>
      </c>
      <c r="X66" s="153" t="s">
        <v>209</v>
      </c>
      <c r="Y66" t="s">
        <v>501</v>
      </c>
      <c r="AA66" s="63">
        <v>11</v>
      </c>
      <c r="AB66" t="s">
        <v>495</v>
      </c>
    </row>
    <row r="67" spans="1:28" ht="19" customHeight="1" x14ac:dyDescent="0.2">
      <c r="A67" s="184" t="s">
        <v>19</v>
      </c>
      <c r="B67" s="198" t="s">
        <v>462</v>
      </c>
      <c r="C67" s="66">
        <v>51</v>
      </c>
      <c r="D67" s="66">
        <v>80</v>
      </c>
      <c r="E67" s="164">
        <f t="shared" si="11"/>
        <v>0.56862745098039214</v>
      </c>
      <c r="F67" s="165" t="s">
        <v>22</v>
      </c>
      <c r="G67" s="66" t="s">
        <v>23</v>
      </c>
      <c r="H67" s="166" t="s">
        <v>211</v>
      </c>
      <c r="I67" s="192">
        <v>233550</v>
      </c>
      <c r="J67" s="168">
        <v>5677.08</v>
      </c>
      <c r="K67" s="169" t="s">
        <v>213</v>
      </c>
      <c r="L67" s="169" t="s">
        <v>214</v>
      </c>
      <c r="M67" s="66" t="s">
        <v>38</v>
      </c>
      <c r="N67" s="170" t="s">
        <v>215</v>
      </c>
      <c r="O67" s="170" t="s">
        <v>216</v>
      </c>
      <c r="P67" s="167" t="s">
        <v>29</v>
      </c>
      <c r="Q67" s="167" t="s">
        <v>217</v>
      </c>
      <c r="R67" s="172" t="s">
        <v>96</v>
      </c>
      <c r="S67" s="167" t="s">
        <v>467</v>
      </c>
      <c r="T67" s="246">
        <f t="shared" ref="T67:T70" si="12">D67-C67</f>
        <v>29</v>
      </c>
      <c r="U67" s="167">
        <f t="shared" ref="U67:U70" si="13">D67-S67</f>
        <v>10</v>
      </c>
      <c r="V67" s="164">
        <f t="shared" si="8"/>
        <v>0.37254901960784315</v>
      </c>
      <c r="W67" s="164">
        <f t="shared" si="9"/>
        <v>0.125</v>
      </c>
      <c r="X67" s="153" t="s">
        <v>218</v>
      </c>
      <c r="Y67" t="s">
        <v>501</v>
      </c>
      <c r="AA67" s="63">
        <v>11</v>
      </c>
      <c r="AB67" t="s">
        <v>495</v>
      </c>
    </row>
    <row r="68" spans="1:28" ht="19" customHeight="1" x14ac:dyDescent="0.2">
      <c r="A68" s="174" t="s">
        <v>19</v>
      </c>
      <c r="B68" s="199" t="s">
        <v>487</v>
      </c>
      <c r="C68" s="175">
        <v>316</v>
      </c>
      <c r="D68" s="175">
        <v>440</v>
      </c>
      <c r="E68" s="183">
        <f>SUM(D68-C68)/C68*100%</f>
        <v>0.39240506329113922</v>
      </c>
      <c r="F68" s="176" t="s">
        <v>22</v>
      </c>
      <c r="G68" s="175" t="s">
        <v>374</v>
      </c>
      <c r="H68" s="177" t="s">
        <v>375</v>
      </c>
      <c r="I68" s="192">
        <v>228346</v>
      </c>
      <c r="J68" s="179">
        <v>10971</v>
      </c>
      <c r="K68" s="180">
        <v>43899</v>
      </c>
      <c r="L68" s="180">
        <v>43901</v>
      </c>
      <c r="M68" s="175" t="s">
        <v>26</v>
      </c>
      <c r="N68" s="181" t="s">
        <v>377</v>
      </c>
      <c r="O68" s="181" t="s">
        <v>377</v>
      </c>
      <c r="P68" s="178" t="s">
        <v>29</v>
      </c>
      <c r="Q68" s="178" t="s">
        <v>378</v>
      </c>
      <c r="R68" s="182" t="s">
        <v>58</v>
      </c>
      <c r="S68" s="178" t="s">
        <v>157</v>
      </c>
      <c r="T68" s="246">
        <f t="shared" si="12"/>
        <v>124</v>
      </c>
      <c r="U68" s="167">
        <f t="shared" si="13"/>
        <v>144</v>
      </c>
      <c r="V68" s="183">
        <f t="shared" si="8"/>
        <v>-6.3291139240506333E-2</v>
      </c>
      <c r="W68" s="183">
        <f t="shared" si="9"/>
        <v>0.32727272727272727</v>
      </c>
      <c r="X68" s="158" t="s">
        <v>242</v>
      </c>
      <c r="Y68" t="s">
        <v>501</v>
      </c>
      <c r="AA68" s="63">
        <v>13</v>
      </c>
      <c r="AB68" t="s">
        <v>495</v>
      </c>
    </row>
    <row r="69" spans="1:28" ht="19" customHeight="1" x14ac:dyDescent="0.2">
      <c r="A69" s="174" t="s">
        <v>19</v>
      </c>
      <c r="B69" s="199" t="s">
        <v>488</v>
      </c>
      <c r="C69" s="175">
        <v>40</v>
      </c>
      <c r="D69" s="175">
        <v>40</v>
      </c>
      <c r="E69" s="183">
        <f t="shared" si="11"/>
        <v>0</v>
      </c>
      <c r="F69" s="176" t="s">
        <v>68</v>
      </c>
      <c r="G69" s="175" t="s">
        <v>374</v>
      </c>
      <c r="H69" s="177" t="s">
        <v>375</v>
      </c>
      <c r="I69" s="196"/>
      <c r="J69" s="179">
        <v>10971</v>
      </c>
      <c r="K69" s="180">
        <v>43899</v>
      </c>
      <c r="L69" s="180">
        <v>43901</v>
      </c>
      <c r="M69" s="175" t="s">
        <v>26</v>
      </c>
      <c r="N69" s="181" t="s">
        <v>377</v>
      </c>
      <c r="O69" s="181" t="s">
        <v>377</v>
      </c>
      <c r="P69" s="178" t="s">
        <v>29</v>
      </c>
      <c r="Q69" s="178" t="s">
        <v>378</v>
      </c>
      <c r="R69" s="182" t="s">
        <v>58</v>
      </c>
      <c r="S69" s="178" t="s">
        <v>470</v>
      </c>
      <c r="T69" s="246">
        <f t="shared" si="12"/>
        <v>0</v>
      </c>
      <c r="U69" s="167">
        <f t="shared" si="13"/>
        <v>0</v>
      </c>
      <c r="V69" s="183">
        <f t="shared" si="8"/>
        <v>0</v>
      </c>
      <c r="W69" s="183">
        <f t="shared" si="9"/>
        <v>0</v>
      </c>
      <c r="X69" s="158" t="s">
        <v>242</v>
      </c>
    </row>
    <row r="70" spans="1:28" ht="19" customHeight="1" x14ac:dyDescent="0.2">
      <c r="A70" s="174" t="s">
        <v>19</v>
      </c>
      <c r="B70" s="199" t="s">
        <v>489</v>
      </c>
      <c r="C70" s="175">
        <v>196</v>
      </c>
      <c r="D70" s="175">
        <v>196</v>
      </c>
      <c r="E70" s="183">
        <f t="shared" si="11"/>
        <v>0</v>
      </c>
      <c r="F70" s="176" t="s">
        <v>22</v>
      </c>
      <c r="G70" s="175" t="s">
        <v>374</v>
      </c>
      <c r="H70" s="177" t="s">
        <v>375</v>
      </c>
      <c r="I70" s="192">
        <v>227031</v>
      </c>
      <c r="J70" s="179">
        <v>10971</v>
      </c>
      <c r="K70" s="180">
        <v>43899</v>
      </c>
      <c r="L70" s="180">
        <v>43901</v>
      </c>
      <c r="M70" s="175" t="s">
        <v>26</v>
      </c>
      <c r="N70" s="181" t="s">
        <v>377</v>
      </c>
      <c r="O70" s="181" t="s">
        <v>377</v>
      </c>
      <c r="P70" s="178" t="s">
        <v>29</v>
      </c>
      <c r="Q70" s="178" t="s">
        <v>378</v>
      </c>
      <c r="R70" s="182" t="s">
        <v>58</v>
      </c>
      <c r="S70" s="178" t="s">
        <v>486</v>
      </c>
      <c r="T70" s="246">
        <f t="shared" si="12"/>
        <v>0</v>
      </c>
      <c r="U70" s="167">
        <f t="shared" si="13"/>
        <v>0</v>
      </c>
      <c r="V70" s="183">
        <f ca="1">SUM(V70-C70)/C70*100%</f>
        <v>0</v>
      </c>
      <c r="W70" s="183">
        <f t="shared" si="9"/>
        <v>0</v>
      </c>
      <c r="X70" s="158" t="s">
        <v>242</v>
      </c>
      <c r="Y70" t="s">
        <v>501</v>
      </c>
      <c r="AA70" s="63">
        <v>12</v>
      </c>
      <c r="AB70" t="s">
        <v>495</v>
      </c>
    </row>
    <row r="71" spans="1:28" ht="16" x14ac:dyDescent="0.2">
      <c r="I71" t="s">
        <v>506</v>
      </c>
      <c r="S71" s="248" t="s">
        <v>505</v>
      </c>
      <c r="T71" s="247">
        <f>SQRT(SUMSQ(T2:T70)/COUNT(T2:T70))</f>
        <v>50.410057657609144</v>
      </c>
      <c r="U71" s="247">
        <f>SQRT(SUMSQ(U2:U70)/COUNT(U2:U70))</f>
        <v>27.397767813444588</v>
      </c>
      <c r="V71" s="56">
        <f ca="1">AVERAGE(V2:V70)</f>
        <v>0</v>
      </c>
      <c r="W71" s="56">
        <f>AVERAGE(W2:W70)</f>
        <v>0.1334030966806202</v>
      </c>
    </row>
    <row r="73" spans="1:28" ht="16" x14ac:dyDescent="0.2">
      <c r="E73" s="66" t="s">
        <v>390</v>
      </c>
      <c r="V73" s="66" t="s">
        <v>390</v>
      </c>
    </row>
    <row r="74" spans="1:28" x14ac:dyDescent="0.2">
      <c r="C74" s="269" t="s">
        <v>389</v>
      </c>
      <c r="D74" s="269"/>
      <c r="E74" s="68">
        <f>AVERAGE(E2:E70)</f>
        <v>0.57629739780999889</v>
      </c>
      <c r="G74" s="269" t="s">
        <v>389</v>
      </c>
      <c r="H74" s="269"/>
      <c r="I74" s="269"/>
      <c r="J74" s="269"/>
      <c r="K74" s="269"/>
      <c r="L74" s="269"/>
      <c r="M74" s="269"/>
      <c r="N74" s="269"/>
      <c r="O74" s="269"/>
      <c r="P74" s="269"/>
      <c r="Q74" s="269"/>
      <c r="R74" s="269"/>
      <c r="S74" s="269"/>
      <c r="T74" s="151"/>
      <c r="U74" s="151"/>
      <c r="V74" s="68">
        <f ca="1">AVERAGE(V2:V70)</f>
        <v>0.35225423922134153</v>
      </c>
    </row>
    <row r="75" spans="1:28" x14ac:dyDescent="0.2">
      <c r="C75" s="269" t="s">
        <v>391</v>
      </c>
      <c r="D75" s="269"/>
      <c r="E75" s="69">
        <f>AVERAGE(E2:E67)</f>
        <v>0.59654720281210283</v>
      </c>
      <c r="G75" s="269" t="s">
        <v>391</v>
      </c>
      <c r="H75" s="269"/>
      <c r="I75" s="269"/>
      <c r="J75" s="269"/>
      <c r="K75" s="269"/>
      <c r="L75" s="269"/>
      <c r="M75" s="269"/>
      <c r="N75" s="269"/>
      <c r="O75" s="269"/>
      <c r="P75" s="269"/>
      <c r="Q75" s="269"/>
      <c r="R75" s="269"/>
      <c r="S75" s="269"/>
      <c r="T75" s="151"/>
      <c r="U75" s="151"/>
      <c r="V75" s="68">
        <f>AVERAGE(V2:V67)</f>
        <v>0.36922475220474349</v>
      </c>
    </row>
    <row r="76" spans="1:28" x14ac:dyDescent="0.2">
      <c r="C76" s="269" t="s">
        <v>392</v>
      </c>
      <c r="D76" s="269"/>
      <c r="E76" s="69">
        <f>AVERAGE(E68:E70)</f>
        <v>0.13080168776371306</v>
      </c>
      <c r="G76" s="269" t="s">
        <v>392</v>
      </c>
      <c r="H76" s="269"/>
      <c r="I76" s="269"/>
      <c r="J76" s="269"/>
      <c r="K76" s="269"/>
      <c r="L76" s="269"/>
      <c r="M76" s="269"/>
      <c r="N76" s="269"/>
      <c r="O76" s="269"/>
      <c r="P76" s="269"/>
      <c r="Q76" s="269"/>
      <c r="R76" s="269"/>
      <c r="S76" s="269"/>
      <c r="T76" s="151"/>
      <c r="U76" s="151"/>
      <c r="V76" s="68">
        <f ca="1">AVERAGE(V68:V70)</f>
        <v>0</v>
      </c>
    </row>
    <row r="78" spans="1:28" x14ac:dyDescent="0.2">
      <c r="C78" s="135"/>
      <c r="S78" s="135"/>
      <c r="T78" s="135"/>
      <c r="U78" s="135"/>
      <c r="V78" s="56"/>
    </row>
  </sheetData>
  <mergeCells count="6">
    <mergeCell ref="C74:D74"/>
    <mergeCell ref="G74:S74"/>
    <mergeCell ref="C75:D75"/>
    <mergeCell ref="G75:S75"/>
    <mergeCell ref="C76:D76"/>
    <mergeCell ref="G76:S76"/>
  </mergeCells>
  <conditionalFormatting sqref="V2:W2 V43:W67 V70:W70">
    <cfRule type="cellIs" dxfId="6" priority="5" operator="lessThan">
      <formula>0</formula>
    </cfRule>
  </conditionalFormatting>
  <conditionalFormatting sqref="V3:W42">
    <cfRule type="cellIs" dxfId="5" priority="4" operator="lessThan">
      <formula>0</formula>
    </cfRule>
  </conditionalFormatting>
  <conditionalFormatting sqref="V69:W69">
    <cfRule type="cellIs" dxfId="4" priority="2" operator="lessThan">
      <formula>0</formula>
    </cfRule>
  </conditionalFormatting>
  <conditionalFormatting sqref="V68:W68">
    <cfRule type="cellIs" dxfId="3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0B66-C32D-4DEF-9BC0-D9C09304FF24}">
  <dimension ref="A1:Z83"/>
  <sheetViews>
    <sheetView tabSelected="1" topLeftCell="U48" workbookViewId="0">
      <selection activeCell="Z62" sqref="A62:Z83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3" width="11.5" customWidth="1"/>
    <col min="4" max="4" width="11.83203125" customWidth="1"/>
    <col min="5" max="5" width="20.6640625" customWidth="1"/>
    <col min="6" max="6" width="15.6640625" customWidth="1"/>
    <col min="7" max="7" width="14.5" customWidth="1"/>
    <col min="8" max="8" width="102.6640625" customWidth="1"/>
    <col min="9" max="9" width="8.83203125" bestFit="1" customWidth="1"/>
    <col min="10" max="10" width="11.83203125" customWidth="1"/>
    <col min="11" max="12" width="6.83203125" customWidth="1"/>
    <col min="13" max="13" width="7.1640625" customWidth="1"/>
    <col min="14" max="14" width="8" customWidth="1"/>
    <col min="15" max="15" width="7.1640625" customWidth="1"/>
    <col min="16" max="17" width="7.5" customWidth="1"/>
    <col min="18" max="18" width="10.83203125" customWidth="1"/>
    <col min="19" max="19" width="9" customWidth="1"/>
    <col min="20" max="20" width="20.5" customWidth="1"/>
    <col min="21" max="21" width="23.33203125" customWidth="1"/>
    <col min="22" max="22" width="97.5" customWidth="1"/>
  </cols>
  <sheetData>
    <row r="1" spans="1:26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  <c r="W1" s="186" t="s">
        <v>490</v>
      </c>
      <c r="X1" s="186" t="s">
        <v>491</v>
      </c>
      <c r="Y1" s="187" t="s">
        <v>492</v>
      </c>
      <c r="Z1" s="187" t="s">
        <v>493</v>
      </c>
    </row>
    <row r="2" spans="1:26" ht="16" x14ac:dyDescent="0.2">
      <c r="A2" s="202" t="s">
        <v>19</v>
      </c>
      <c r="B2" s="202" t="s">
        <v>20</v>
      </c>
      <c r="C2" s="203">
        <v>1</v>
      </c>
      <c r="D2" s="204">
        <v>1</v>
      </c>
      <c r="E2" s="90">
        <f t="shared" ref="E2:E7" si="0">SUM(D2-C2)/C2*100%</f>
        <v>0</v>
      </c>
      <c r="F2" s="205" t="s">
        <v>22</v>
      </c>
      <c r="G2" s="203" t="s">
        <v>23</v>
      </c>
      <c r="H2" s="206" t="s">
        <v>24</v>
      </c>
      <c r="I2" s="207" t="s">
        <v>25</v>
      </c>
      <c r="J2" s="11">
        <v>1584</v>
      </c>
      <c r="K2" s="208">
        <v>43808</v>
      </c>
      <c r="L2" s="208">
        <v>43809</v>
      </c>
      <c r="M2" s="203" t="s">
        <v>26</v>
      </c>
      <c r="N2" s="209" t="s">
        <v>27</v>
      </c>
      <c r="O2" s="209" t="s">
        <v>28</v>
      </c>
      <c r="P2" s="207" t="s">
        <v>29</v>
      </c>
      <c r="Q2" s="207" t="s">
        <v>30</v>
      </c>
      <c r="R2" s="37" t="s">
        <v>31</v>
      </c>
      <c r="S2" s="210" t="s">
        <v>21</v>
      </c>
      <c r="T2" s="90">
        <f t="shared" ref="T2:T43" si="1">SUM(S2-C2)/C2*100%</f>
        <v>0</v>
      </c>
      <c r="U2" s="90">
        <f t="shared" ref="U2:U55" si="2">SUM(D2-S2)/D2*100%</f>
        <v>0</v>
      </c>
      <c r="V2" s="211" t="s">
        <v>32</v>
      </c>
      <c r="W2" t="s">
        <v>494</v>
      </c>
      <c r="Y2" s="188">
        <v>12</v>
      </c>
      <c r="Z2" t="s">
        <v>495</v>
      </c>
    </row>
    <row r="3" spans="1:26" ht="16" x14ac:dyDescent="0.2">
      <c r="A3" s="34" t="s">
        <v>19</v>
      </c>
      <c r="B3" s="34" t="s">
        <v>33</v>
      </c>
      <c r="C3" s="203">
        <v>31</v>
      </c>
      <c r="D3" s="212">
        <v>48</v>
      </c>
      <c r="E3" s="90">
        <f t="shared" si="0"/>
        <v>0.54838709677419351</v>
      </c>
      <c r="F3" s="213" t="s">
        <v>35</v>
      </c>
      <c r="G3" s="35" t="s">
        <v>23</v>
      </c>
      <c r="H3" s="36" t="s">
        <v>36</v>
      </c>
      <c r="I3" s="37" t="s">
        <v>37</v>
      </c>
      <c r="J3" s="38">
        <v>797.4</v>
      </c>
      <c r="K3" s="39">
        <v>43837</v>
      </c>
      <c r="L3" s="39">
        <v>43843</v>
      </c>
      <c r="M3" s="35" t="s">
        <v>38</v>
      </c>
      <c r="N3" s="214" t="s">
        <v>39</v>
      </c>
      <c r="O3" s="214" t="s">
        <v>40</v>
      </c>
      <c r="P3" s="37" t="s">
        <v>29</v>
      </c>
      <c r="Q3" s="37" t="s">
        <v>41</v>
      </c>
      <c r="R3" s="37" t="s">
        <v>31</v>
      </c>
      <c r="S3" s="215">
        <v>52</v>
      </c>
      <c r="T3" s="90">
        <f t="shared" si="1"/>
        <v>0.67741935483870963</v>
      </c>
      <c r="U3" s="90">
        <f t="shared" si="2"/>
        <v>-8.3333333333333329E-2</v>
      </c>
      <c r="V3" s="216" t="s">
        <v>42</v>
      </c>
      <c r="W3" t="s">
        <v>494</v>
      </c>
      <c r="Y3" s="188">
        <v>12</v>
      </c>
      <c r="Z3" t="s">
        <v>495</v>
      </c>
    </row>
    <row r="4" spans="1:26" ht="16" x14ac:dyDescent="0.2">
      <c r="A4" s="34" t="s">
        <v>19</v>
      </c>
      <c r="B4" s="34" t="s">
        <v>43</v>
      </c>
      <c r="C4" s="203">
        <v>56</v>
      </c>
      <c r="D4" s="212">
        <v>70</v>
      </c>
      <c r="E4" s="90">
        <f t="shared" si="0"/>
        <v>0.25</v>
      </c>
      <c r="F4" s="213" t="s">
        <v>22</v>
      </c>
      <c r="G4" s="35" t="s">
        <v>23</v>
      </c>
      <c r="H4" s="36" t="s">
        <v>44</v>
      </c>
      <c r="I4" s="37" t="s">
        <v>45</v>
      </c>
      <c r="J4" s="38">
        <v>2835</v>
      </c>
      <c r="K4" s="39">
        <v>43864</v>
      </c>
      <c r="L4" s="39">
        <v>43865</v>
      </c>
      <c r="M4" s="35" t="s">
        <v>38</v>
      </c>
      <c r="N4" s="214" t="s">
        <v>46</v>
      </c>
      <c r="O4" s="214" t="s">
        <v>47</v>
      </c>
      <c r="P4" s="37" t="s">
        <v>29</v>
      </c>
      <c r="Q4" s="37" t="s">
        <v>48</v>
      </c>
      <c r="R4" s="217" t="s">
        <v>49</v>
      </c>
      <c r="S4" s="55" t="s">
        <v>50</v>
      </c>
      <c r="T4" s="90">
        <f t="shared" si="1"/>
        <v>0.17857142857142858</v>
      </c>
      <c r="U4" s="90">
        <f t="shared" si="2"/>
        <v>5.7142857142857141E-2</v>
      </c>
      <c r="V4" s="216" t="s">
        <v>51</v>
      </c>
      <c r="W4" t="s">
        <v>494</v>
      </c>
      <c r="X4" t="s">
        <v>496</v>
      </c>
      <c r="Y4" s="188" t="s">
        <v>497</v>
      </c>
      <c r="Z4" t="s">
        <v>495</v>
      </c>
    </row>
    <row r="5" spans="1:26" ht="16" x14ac:dyDescent="0.2">
      <c r="A5" s="34" t="s">
        <v>52</v>
      </c>
      <c r="B5" s="34" t="s">
        <v>53</v>
      </c>
      <c r="C5" s="35">
        <v>72</v>
      </c>
      <c r="D5" s="212">
        <v>110</v>
      </c>
      <c r="E5" s="90">
        <f t="shared" si="0"/>
        <v>0.52777777777777779</v>
      </c>
      <c r="F5" s="213" t="s">
        <v>22</v>
      </c>
      <c r="G5" s="35" t="s">
        <v>23</v>
      </c>
      <c r="H5" s="36" t="s">
        <v>54</v>
      </c>
      <c r="I5" s="37" t="s">
        <v>55</v>
      </c>
      <c r="J5" s="38">
        <v>6959.68</v>
      </c>
      <c r="K5" s="39">
        <v>43868</v>
      </c>
      <c r="L5" s="39">
        <v>43871</v>
      </c>
      <c r="M5" s="35" t="s">
        <v>26</v>
      </c>
      <c r="N5" s="214" t="s">
        <v>32</v>
      </c>
      <c r="O5" s="214" t="s">
        <v>56</v>
      </c>
      <c r="P5" s="37" t="s">
        <v>29</v>
      </c>
      <c r="Q5" s="37" t="s">
        <v>57</v>
      </c>
      <c r="R5" s="40" t="s">
        <v>58</v>
      </c>
      <c r="S5" s="55" t="s">
        <v>59</v>
      </c>
      <c r="T5" s="90">
        <f t="shared" si="1"/>
        <v>0.19444444444444445</v>
      </c>
      <c r="U5" s="90">
        <f t="shared" si="2"/>
        <v>0.21818181818181817</v>
      </c>
      <c r="V5" s="216" t="s">
        <v>60</v>
      </c>
      <c r="W5" t="s">
        <v>494</v>
      </c>
      <c r="Y5" s="188" t="s">
        <v>497</v>
      </c>
      <c r="Z5" t="s">
        <v>495</v>
      </c>
    </row>
    <row r="6" spans="1:26" ht="16" x14ac:dyDescent="0.2">
      <c r="A6" s="34" t="s">
        <v>52</v>
      </c>
      <c r="B6" s="34" t="s">
        <v>61</v>
      </c>
      <c r="C6" s="35">
        <v>50</v>
      </c>
      <c r="D6" s="212">
        <v>80</v>
      </c>
      <c r="E6" s="90">
        <f t="shared" si="0"/>
        <v>0.6</v>
      </c>
      <c r="F6" s="213" t="s">
        <v>22</v>
      </c>
      <c r="G6" s="35" t="s">
        <v>23</v>
      </c>
      <c r="H6" s="36" t="s">
        <v>54</v>
      </c>
      <c r="I6" s="37" t="s">
        <v>62</v>
      </c>
      <c r="J6" s="38">
        <v>5008.6400000000003</v>
      </c>
      <c r="K6" s="39">
        <v>43868</v>
      </c>
      <c r="L6" s="39">
        <v>43871</v>
      </c>
      <c r="M6" s="35" t="s">
        <v>26</v>
      </c>
      <c r="N6" s="214" t="s">
        <v>32</v>
      </c>
      <c r="O6" s="214" t="s">
        <v>63</v>
      </c>
      <c r="P6" s="37" t="s">
        <v>29</v>
      </c>
      <c r="Q6" s="37" t="s">
        <v>64</v>
      </c>
      <c r="R6" s="40" t="s">
        <v>58</v>
      </c>
      <c r="S6" s="55" t="s">
        <v>65</v>
      </c>
      <c r="T6" s="90">
        <f t="shared" si="1"/>
        <v>0.36</v>
      </c>
      <c r="U6" s="90">
        <f t="shared" si="2"/>
        <v>0.15</v>
      </c>
      <c r="V6" s="216" t="s">
        <v>66</v>
      </c>
      <c r="W6" t="s">
        <v>494</v>
      </c>
      <c r="Y6" s="188" t="s">
        <v>497</v>
      </c>
      <c r="Z6" t="s">
        <v>495</v>
      </c>
    </row>
    <row r="7" spans="1:26" ht="16" x14ac:dyDescent="0.2">
      <c r="A7" s="34" t="s">
        <v>52</v>
      </c>
      <c r="B7" s="34" t="s">
        <v>67</v>
      </c>
      <c r="C7" s="35">
        <v>28</v>
      </c>
      <c r="D7" s="212">
        <v>65</v>
      </c>
      <c r="E7" s="134">
        <f t="shared" si="0"/>
        <v>1.3214285714285714</v>
      </c>
      <c r="F7" s="213" t="s">
        <v>68</v>
      </c>
      <c r="G7" s="35" t="s">
        <v>23</v>
      </c>
      <c r="H7" s="36" t="s">
        <v>69</v>
      </c>
      <c r="I7" s="37" t="s">
        <v>70</v>
      </c>
      <c r="J7" s="38">
        <v>2052.98</v>
      </c>
      <c r="K7" s="39">
        <v>43868</v>
      </c>
      <c r="L7" s="39">
        <v>43871</v>
      </c>
      <c r="M7" s="35" t="s">
        <v>26</v>
      </c>
      <c r="N7" s="214" t="s">
        <v>32</v>
      </c>
      <c r="O7" s="214" t="s">
        <v>71</v>
      </c>
      <c r="P7" s="37" t="s">
        <v>29</v>
      </c>
      <c r="Q7" s="37" t="s">
        <v>72</v>
      </c>
      <c r="R7" s="40" t="s">
        <v>58</v>
      </c>
      <c r="S7" s="55" t="s">
        <v>73</v>
      </c>
      <c r="T7" s="90">
        <f t="shared" si="1"/>
        <v>0.6428571428571429</v>
      </c>
      <c r="U7" s="90">
        <f t="shared" si="2"/>
        <v>0.29230769230769232</v>
      </c>
      <c r="V7" s="216" t="s">
        <v>74</v>
      </c>
      <c r="W7" t="s">
        <v>494</v>
      </c>
      <c r="Y7" s="188">
        <v>12</v>
      </c>
      <c r="Z7" t="s">
        <v>495</v>
      </c>
    </row>
    <row r="8" spans="1:26" ht="16" x14ac:dyDescent="0.2">
      <c r="A8" s="34" t="s">
        <v>52</v>
      </c>
      <c r="B8" s="34" t="s">
        <v>75</v>
      </c>
      <c r="C8" s="35">
        <v>24</v>
      </c>
      <c r="D8" s="212">
        <v>48</v>
      </c>
      <c r="E8" s="134">
        <f t="shared" ref="E8:E36" si="3">SUM(D8-C8)/C8*100%</f>
        <v>1</v>
      </c>
      <c r="F8" s="213" t="s">
        <v>68</v>
      </c>
      <c r="G8" s="35" t="s">
        <v>23</v>
      </c>
      <c r="H8" s="36" t="s">
        <v>69</v>
      </c>
      <c r="I8" s="37" t="s">
        <v>77</v>
      </c>
      <c r="J8" s="38">
        <v>1905.9</v>
      </c>
      <c r="K8" s="39">
        <v>43868</v>
      </c>
      <c r="L8" s="39">
        <v>43871</v>
      </c>
      <c r="M8" s="35" t="s">
        <v>26</v>
      </c>
      <c r="N8" s="214" t="s">
        <v>32</v>
      </c>
      <c r="O8" s="214" t="s">
        <v>78</v>
      </c>
      <c r="P8" s="37" t="s">
        <v>29</v>
      </c>
      <c r="Q8" s="37" t="s">
        <v>79</v>
      </c>
      <c r="R8" s="40" t="s">
        <v>58</v>
      </c>
      <c r="S8" s="55" t="s">
        <v>80</v>
      </c>
      <c r="T8" s="90">
        <f t="shared" si="1"/>
        <v>0.25</v>
      </c>
      <c r="U8" s="90">
        <f t="shared" si="2"/>
        <v>0.375</v>
      </c>
      <c r="V8" s="216" t="s">
        <v>81</v>
      </c>
      <c r="W8" t="s">
        <v>494</v>
      </c>
      <c r="Y8" s="188" t="s">
        <v>497</v>
      </c>
      <c r="Z8" t="s">
        <v>495</v>
      </c>
    </row>
    <row r="9" spans="1:26" ht="16" x14ac:dyDescent="0.2">
      <c r="A9" s="34" t="s">
        <v>52</v>
      </c>
      <c r="B9" s="34" t="s">
        <v>82</v>
      </c>
      <c r="C9" s="35">
        <v>10</v>
      </c>
      <c r="D9" s="212">
        <v>40</v>
      </c>
      <c r="E9" s="134">
        <f t="shared" si="3"/>
        <v>3</v>
      </c>
      <c r="F9" s="213" t="s">
        <v>68</v>
      </c>
      <c r="G9" s="35" t="s">
        <v>23</v>
      </c>
      <c r="H9" s="36" t="s">
        <v>83</v>
      </c>
      <c r="I9" s="37" t="s">
        <v>84</v>
      </c>
      <c r="J9" s="38">
        <v>987.1</v>
      </c>
      <c r="K9" s="39">
        <v>43868</v>
      </c>
      <c r="L9" s="39">
        <v>43871</v>
      </c>
      <c r="M9" s="35" t="s">
        <v>26</v>
      </c>
      <c r="N9" s="214" t="s">
        <v>32</v>
      </c>
      <c r="O9" s="214" t="s">
        <v>85</v>
      </c>
      <c r="P9" s="37" t="s">
        <v>29</v>
      </c>
      <c r="Q9" s="37" t="s">
        <v>86</v>
      </c>
      <c r="R9" s="40" t="s">
        <v>58</v>
      </c>
      <c r="S9" s="55">
        <v>20</v>
      </c>
      <c r="T9" s="134">
        <f t="shared" si="1"/>
        <v>1</v>
      </c>
      <c r="U9" s="90">
        <f t="shared" si="2"/>
        <v>0.5</v>
      </c>
      <c r="V9" s="216" t="s">
        <v>88</v>
      </c>
      <c r="W9" t="s">
        <v>494</v>
      </c>
      <c r="Y9" s="188" t="s">
        <v>497</v>
      </c>
      <c r="Z9" t="s">
        <v>495</v>
      </c>
    </row>
    <row r="10" spans="1:26" ht="16" x14ac:dyDescent="0.2">
      <c r="A10" s="34" t="s">
        <v>52</v>
      </c>
      <c r="B10" s="34" t="s">
        <v>89</v>
      </c>
      <c r="C10" s="35">
        <v>22</v>
      </c>
      <c r="D10" s="212">
        <v>45</v>
      </c>
      <c r="E10" s="134">
        <f t="shared" si="3"/>
        <v>1.0454545454545454</v>
      </c>
      <c r="F10" s="213" t="s">
        <v>68</v>
      </c>
      <c r="G10" s="35" t="s">
        <v>23</v>
      </c>
      <c r="H10" s="36" t="s">
        <v>91</v>
      </c>
      <c r="I10" s="37" t="s">
        <v>92</v>
      </c>
      <c r="J10" s="38">
        <v>1275.9000000000001</v>
      </c>
      <c r="K10" s="39">
        <v>43868</v>
      </c>
      <c r="L10" s="39" t="s">
        <v>93</v>
      </c>
      <c r="M10" s="35" t="s">
        <v>26</v>
      </c>
      <c r="N10" s="214" t="s">
        <v>32</v>
      </c>
      <c r="O10" s="214" t="s">
        <v>94</v>
      </c>
      <c r="P10" s="37" t="s">
        <v>29</v>
      </c>
      <c r="Q10" s="37" t="s">
        <v>95</v>
      </c>
      <c r="R10" s="40" t="s">
        <v>96</v>
      </c>
      <c r="S10" s="55" t="s">
        <v>80</v>
      </c>
      <c r="T10" s="90">
        <f t="shared" si="1"/>
        <v>0.36363636363636365</v>
      </c>
      <c r="U10" s="90">
        <f t="shared" si="2"/>
        <v>0.33333333333333331</v>
      </c>
      <c r="V10" s="216" t="s">
        <v>81</v>
      </c>
      <c r="W10" t="s">
        <v>494</v>
      </c>
      <c r="Y10" s="188" t="s">
        <v>497</v>
      </c>
      <c r="Z10" t="s">
        <v>495</v>
      </c>
    </row>
    <row r="11" spans="1:26" ht="16" x14ac:dyDescent="0.2">
      <c r="A11" s="34" t="s">
        <v>52</v>
      </c>
      <c r="B11" s="34" t="s">
        <v>97</v>
      </c>
      <c r="C11" s="35">
        <v>12</v>
      </c>
      <c r="D11" s="212">
        <v>35</v>
      </c>
      <c r="E11" s="134">
        <f>SUM(D11-C11)/C11*100%</f>
        <v>1.9166666666666667</v>
      </c>
      <c r="F11" s="213" t="s">
        <v>68</v>
      </c>
      <c r="G11" s="35" t="s">
        <v>23</v>
      </c>
      <c r="H11" s="36" t="s">
        <v>83</v>
      </c>
      <c r="I11" s="37" t="s">
        <v>98</v>
      </c>
      <c r="J11" s="38">
        <v>1044.8599999999999</v>
      </c>
      <c r="K11" s="39">
        <v>43868</v>
      </c>
      <c r="L11" s="39" t="s">
        <v>93</v>
      </c>
      <c r="M11" s="35" t="s">
        <v>26</v>
      </c>
      <c r="N11" s="214" t="s">
        <v>32</v>
      </c>
      <c r="O11" s="214" t="s">
        <v>99</v>
      </c>
      <c r="P11" s="37" t="s">
        <v>29</v>
      </c>
      <c r="Q11" s="37" t="s">
        <v>100</v>
      </c>
      <c r="R11" s="40" t="s">
        <v>96</v>
      </c>
      <c r="S11" s="55" t="s">
        <v>90</v>
      </c>
      <c r="T11" s="134">
        <f t="shared" si="1"/>
        <v>0.83333333333333337</v>
      </c>
      <c r="U11" s="90">
        <f t="shared" si="2"/>
        <v>0.37142857142857144</v>
      </c>
      <c r="V11" s="216" t="s">
        <v>101</v>
      </c>
      <c r="W11" t="s">
        <v>494</v>
      </c>
      <c r="Y11" s="188" t="s">
        <v>497</v>
      </c>
      <c r="Z11" t="s">
        <v>495</v>
      </c>
    </row>
    <row r="12" spans="1:26" ht="16" x14ac:dyDescent="0.2">
      <c r="A12" s="34" t="s">
        <v>52</v>
      </c>
      <c r="B12" s="34" t="s">
        <v>102</v>
      </c>
      <c r="C12" s="35">
        <v>19</v>
      </c>
      <c r="D12" s="212">
        <v>45</v>
      </c>
      <c r="E12" s="134">
        <f>SUM(D12-C12)/C12*100%</f>
        <v>1.368421052631579</v>
      </c>
      <c r="F12" s="213" t="s">
        <v>68</v>
      </c>
      <c r="G12" s="35" t="s">
        <v>23</v>
      </c>
      <c r="H12" s="36" t="s">
        <v>83</v>
      </c>
      <c r="I12" s="37" t="s">
        <v>103</v>
      </c>
      <c r="J12" s="38">
        <v>976.62</v>
      </c>
      <c r="K12" s="39">
        <v>43868</v>
      </c>
      <c r="L12" s="39">
        <v>43871</v>
      </c>
      <c r="M12" s="35" t="s">
        <v>26</v>
      </c>
      <c r="N12" s="214" t="s">
        <v>32</v>
      </c>
      <c r="O12" s="214" t="s">
        <v>104</v>
      </c>
      <c r="P12" s="37" t="s">
        <v>29</v>
      </c>
      <c r="Q12" s="37" t="s">
        <v>105</v>
      </c>
      <c r="R12" s="40" t="s">
        <v>58</v>
      </c>
      <c r="S12" s="55" t="s">
        <v>76</v>
      </c>
      <c r="T12" s="90">
        <f t="shared" si="1"/>
        <v>0.26315789473684209</v>
      </c>
      <c r="U12" s="90">
        <f t="shared" si="2"/>
        <v>0.46666666666666667</v>
      </c>
      <c r="V12" s="216" t="s">
        <v>106</v>
      </c>
      <c r="W12" t="s">
        <v>494</v>
      </c>
      <c r="Y12" s="188" t="s">
        <v>497</v>
      </c>
      <c r="Z12" t="s">
        <v>495</v>
      </c>
    </row>
    <row r="13" spans="1:26" ht="16" x14ac:dyDescent="0.2">
      <c r="A13" s="34" t="s">
        <v>19</v>
      </c>
      <c r="B13" s="34" t="s">
        <v>107</v>
      </c>
      <c r="C13" s="203">
        <v>158</v>
      </c>
      <c r="D13" s="212">
        <v>220</v>
      </c>
      <c r="E13" s="90">
        <f>SUM(D13-C13)/C13*100%</f>
        <v>0.39240506329113922</v>
      </c>
      <c r="F13" s="213" t="s">
        <v>22</v>
      </c>
      <c r="G13" s="35" t="s">
        <v>23</v>
      </c>
      <c r="H13" s="36" t="s">
        <v>108</v>
      </c>
      <c r="I13" s="37" t="s">
        <v>109</v>
      </c>
      <c r="J13" s="38">
        <v>5557.5</v>
      </c>
      <c r="K13" s="39">
        <v>43872</v>
      </c>
      <c r="L13" s="39">
        <v>43874</v>
      </c>
      <c r="M13" s="35" t="s">
        <v>38</v>
      </c>
      <c r="N13" s="214" t="s">
        <v>110</v>
      </c>
      <c r="O13" s="214" t="s">
        <v>111</v>
      </c>
      <c r="P13" s="37" t="s">
        <v>29</v>
      </c>
      <c r="Q13" s="37" t="s">
        <v>112</v>
      </c>
      <c r="R13" s="37" t="s">
        <v>31</v>
      </c>
      <c r="S13" s="55" t="s">
        <v>113</v>
      </c>
      <c r="T13" s="90">
        <f t="shared" si="1"/>
        <v>0.11392405063291139</v>
      </c>
      <c r="U13" s="90">
        <f t="shared" si="2"/>
        <v>0.2</v>
      </c>
      <c r="V13" s="216" t="s">
        <v>114</v>
      </c>
      <c r="W13" t="s">
        <v>494</v>
      </c>
      <c r="Y13" s="188">
        <v>12</v>
      </c>
      <c r="Z13" t="s">
        <v>498</v>
      </c>
    </row>
    <row r="14" spans="1:26" ht="16" x14ac:dyDescent="0.2">
      <c r="A14" s="34" t="s">
        <v>19</v>
      </c>
      <c r="B14" s="34" t="s">
        <v>115</v>
      </c>
      <c r="C14" s="203">
        <v>72</v>
      </c>
      <c r="D14" s="212">
        <v>110</v>
      </c>
      <c r="E14" s="90">
        <f>SUM(D14-C14)/C14*100%</f>
        <v>0.52777777777777779</v>
      </c>
      <c r="F14" s="213" t="s">
        <v>22</v>
      </c>
      <c r="G14" s="35" t="s">
        <v>23</v>
      </c>
      <c r="H14" s="36" t="s">
        <v>116</v>
      </c>
      <c r="I14" s="37" t="s">
        <v>117</v>
      </c>
      <c r="J14" s="38">
        <v>3118.92</v>
      </c>
      <c r="K14" s="39">
        <v>43873</v>
      </c>
      <c r="L14" s="39">
        <v>43874</v>
      </c>
      <c r="M14" s="35" t="s">
        <v>38</v>
      </c>
      <c r="N14" s="214" t="s">
        <v>118</v>
      </c>
      <c r="O14" s="214" t="s">
        <v>119</v>
      </c>
      <c r="P14" s="37" t="s">
        <v>29</v>
      </c>
      <c r="Q14" s="37" t="s">
        <v>120</v>
      </c>
      <c r="R14" s="217" t="s">
        <v>49</v>
      </c>
      <c r="S14" s="55" t="s">
        <v>121</v>
      </c>
      <c r="T14" s="90">
        <f t="shared" si="1"/>
        <v>0.16666666666666666</v>
      </c>
      <c r="U14" s="90">
        <f t="shared" si="2"/>
        <v>0.23636363636363636</v>
      </c>
      <c r="V14" s="216" t="s">
        <v>122</v>
      </c>
      <c r="W14" t="s">
        <v>494</v>
      </c>
      <c r="X14" t="s">
        <v>496</v>
      </c>
      <c r="Y14" s="188">
        <v>12</v>
      </c>
      <c r="Z14" t="s">
        <v>498</v>
      </c>
    </row>
    <row r="15" spans="1:26" ht="16" x14ac:dyDescent="0.2">
      <c r="A15" s="34" t="s">
        <v>19</v>
      </c>
      <c r="B15" s="34" t="s">
        <v>123</v>
      </c>
      <c r="C15" s="203">
        <v>66</v>
      </c>
      <c r="D15" s="212">
        <v>98</v>
      </c>
      <c r="E15" s="90">
        <f>SUM(D15-C15)/C15*100%</f>
        <v>0.48484848484848486</v>
      </c>
      <c r="F15" s="213" t="s">
        <v>22</v>
      </c>
      <c r="G15" s="35" t="s">
        <v>23</v>
      </c>
      <c r="H15" s="36" t="s">
        <v>91</v>
      </c>
      <c r="I15" s="37" t="s">
        <v>125</v>
      </c>
      <c r="J15" s="38">
        <v>4839.75</v>
      </c>
      <c r="K15" s="39">
        <v>43860</v>
      </c>
      <c r="L15" s="39">
        <v>43876</v>
      </c>
      <c r="M15" s="35" t="s">
        <v>26</v>
      </c>
      <c r="N15" s="214" t="s">
        <v>126</v>
      </c>
      <c r="O15" s="214" t="s">
        <v>127</v>
      </c>
      <c r="P15" s="37" t="s">
        <v>29</v>
      </c>
      <c r="Q15" s="37" t="s">
        <v>128</v>
      </c>
      <c r="R15" s="37" t="s">
        <v>31</v>
      </c>
      <c r="S15" s="55" t="s">
        <v>124</v>
      </c>
      <c r="T15" s="90">
        <f t="shared" si="1"/>
        <v>0.48484848484848486</v>
      </c>
      <c r="U15" s="90">
        <f t="shared" si="2"/>
        <v>0</v>
      </c>
      <c r="V15" s="216" t="s">
        <v>129</v>
      </c>
      <c r="W15" t="s">
        <v>494</v>
      </c>
      <c r="X15" t="s">
        <v>499</v>
      </c>
      <c r="Y15" s="188">
        <v>12</v>
      </c>
      <c r="Z15" t="s">
        <v>495</v>
      </c>
    </row>
    <row r="16" spans="1:26" ht="16" x14ac:dyDescent="0.2">
      <c r="A16" s="34" t="s">
        <v>19</v>
      </c>
      <c r="B16" s="34" t="s">
        <v>130</v>
      </c>
      <c r="C16" s="203">
        <v>19</v>
      </c>
      <c r="D16" s="212">
        <v>45</v>
      </c>
      <c r="E16" s="134">
        <f t="shared" si="3"/>
        <v>1.368421052631579</v>
      </c>
      <c r="F16" s="213" t="s">
        <v>68</v>
      </c>
      <c r="G16" s="35" t="s">
        <v>23</v>
      </c>
      <c r="H16" s="36" t="s">
        <v>131</v>
      </c>
      <c r="I16" s="37" t="s">
        <v>132</v>
      </c>
      <c r="J16" s="38">
        <v>1219.24</v>
      </c>
      <c r="K16" s="39">
        <v>43881</v>
      </c>
      <c r="L16" s="39">
        <v>43882</v>
      </c>
      <c r="M16" s="35" t="s">
        <v>38</v>
      </c>
      <c r="N16" s="214" t="s">
        <v>133</v>
      </c>
      <c r="O16" s="214" t="s">
        <v>134</v>
      </c>
      <c r="P16" s="37" t="s">
        <v>29</v>
      </c>
      <c r="Q16" s="37" t="s">
        <v>135</v>
      </c>
      <c r="R16" s="217" t="s">
        <v>49</v>
      </c>
      <c r="S16" s="55" t="s">
        <v>136</v>
      </c>
      <c r="T16" s="134">
        <f t="shared" si="1"/>
        <v>1</v>
      </c>
      <c r="U16" s="90">
        <f t="shared" si="2"/>
        <v>0.15555555555555556</v>
      </c>
      <c r="V16" s="216" t="s">
        <v>137</v>
      </c>
      <c r="W16" t="s">
        <v>494</v>
      </c>
      <c r="Y16" s="188">
        <v>11</v>
      </c>
      <c r="Z16" t="s">
        <v>495</v>
      </c>
    </row>
    <row r="17" spans="1:26" ht="16" x14ac:dyDescent="0.2">
      <c r="A17" s="34" t="s">
        <v>19</v>
      </c>
      <c r="B17" s="34" t="s">
        <v>138</v>
      </c>
      <c r="C17" s="203">
        <v>67</v>
      </c>
      <c r="D17" s="212">
        <v>110</v>
      </c>
      <c r="E17" s="90">
        <f t="shared" si="3"/>
        <v>0.64179104477611937</v>
      </c>
      <c r="F17" s="213" t="s">
        <v>22</v>
      </c>
      <c r="G17" s="35" t="s">
        <v>23</v>
      </c>
      <c r="H17" s="36" t="s">
        <v>139</v>
      </c>
      <c r="I17" s="37" t="s">
        <v>140</v>
      </c>
      <c r="J17" s="38">
        <v>6426.44</v>
      </c>
      <c r="K17" s="39">
        <v>43896</v>
      </c>
      <c r="L17" s="39">
        <v>43896</v>
      </c>
      <c r="M17" s="35" t="s">
        <v>38</v>
      </c>
      <c r="N17" s="214" t="s">
        <v>141</v>
      </c>
      <c r="O17" s="214" t="s">
        <v>142</v>
      </c>
      <c r="P17" s="37" t="s">
        <v>29</v>
      </c>
      <c r="Q17" s="37" t="s">
        <v>143</v>
      </c>
      <c r="R17" s="217" t="s">
        <v>49</v>
      </c>
      <c r="S17" s="55" t="s">
        <v>144</v>
      </c>
      <c r="T17" s="90">
        <f t="shared" si="1"/>
        <v>0.31343283582089554</v>
      </c>
      <c r="U17" s="90">
        <f t="shared" si="2"/>
        <v>0.2</v>
      </c>
      <c r="V17" s="218" t="s">
        <v>145</v>
      </c>
      <c r="W17" t="s">
        <v>494</v>
      </c>
      <c r="X17" t="s">
        <v>499</v>
      </c>
      <c r="Y17" s="188">
        <v>11</v>
      </c>
      <c r="Z17" t="s">
        <v>495</v>
      </c>
    </row>
    <row r="18" spans="1:26" ht="16" x14ac:dyDescent="0.2">
      <c r="A18" s="34" t="s">
        <v>19</v>
      </c>
      <c r="B18" s="34" t="s">
        <v>146</v>
      </c>
      <c r="C18" s="203">
        <v>38</v>
      </c>
      <c r="D18" s="212">
        <v>75</v>
      </c>
      <c r="E18" s="134">
        <f t="shared" si="3"/>
        <v>0.97368421052631582</v>
      </c>
      <c r="F18" s="213" t="s">
        <v>22</v>
      </c>
      <c r="G18" s="35" t="s">
        <v>23</v>
      </c>
      <c r="H18" s="36" t="s">
        <v>131</v>
      </c>
      <c r="I18" s="37" t="s">
        <v>147</v>
      </c>
      <c r="J18" s="38">
        <v>3726.34</v>
      </c>
      <c r="K18" s="39">
        <v>43896</v>
      </c>
      <c r="L18" s="39">
        <v>43896</v>
      </c>
      <c r="M18" s="35" t="s">
        <v>38</v>
      </c>
      <c r="N18" s="214" t="s">
        <v>148</v>
      </c>
      <c r="O18" s="214" t="s">
        <v>149</v>
      </c>
      <c r="P18" s="37" t="s">
        <v>29</v>
      </c>
      <c r="Q18" s="37" t="s">
        <v>150</v>
      </c>
      <c r="R18" s="217" t="s">
        <v>49</v>
      </c>
      <c r="S18" s="55" t="s">
        <v>65</v>
      </c>
      <c r="T18" s="134">
        <f t="shared" si="1"/>
        <v>0.78947368421052633</v>
      </c>
      <c r="U18" s="90">
        <f t="shared" si="2"/>
        <v>9.3333333333333338E-2</v>
      </c>
      <c r="V18" s="216" t="s">
        <v>151</v>
      </c>
      <c r="W18" t="s">
        <v>494</v>
      </c>
      <c r="X18" t="s">
        <v>499</v>
      </c>
      <c r="Y18" s="188">
        <v>11</v>
      </c>
      <c r="Z18" t="s">
        <v>495</v>
      </c>
    </row>
    <row r="19" spans="1:26" ht="16" x14ac:dyDescent="0.2">
      <c r="A19" s="34" t="s">
        <v>19</v>
      </c>
      <c r="B19" s="34" t="s">
        <v>152</v>
      </c>
      <c r="C19" s="203">
        <v>207</v>
      </c>
      <c r="D19" s="212">
        <v>310</v>
      </c>
      <c r="E19" s="90">
        <f t="shared" si="3"/>
        <v>0.49758454106280192</v>
      </c>
      <c r="F19" s="213" t="s">
        <v>22</v>
      </c>
      <c r="G19" s="35" t="s">
        <v>23</v>
      </c>
      <c r="H19" s="36" t="s">
        <v>116</v>
      </c>
      <c r="I19" s="37" t="s">
        <v>153</v>
      </c>
      <c r="J19" s="38">
        <v>10990.48</v>
      </c>
      <c r="K19" s="39">
        <v>43900</v>
      </c>
      <c r="L19" s="39">
        <v>43900</v>
      </c>
      <c r="M19" s="35" t="s">
        <v>38</v>
      </c>
      <c r="N19" s="214" t="s">
        <v>154</v>
      </c>
      <c r="O19" s="214" t="s">
        <v>155</v>
      </c>
      <c r="P19" s="37" t="s">
        <v>29</v>
      </c>
      <c r="Q19" s="37" t="s">
        <v>156</v>
      </c>
      <c r="R19" s="217" t="s">
        <v>49</v>
      </c>
      <c r="S19" s="55" t="s">
        <v>157</v>
      </c>
      <c r="T19" s="90">
        <f t="shared" si="1"/>
        <v>0.42995169082125606</v>
      </c>
      <c r="U19" s="90">
        <f t="shared" si="2"/>
        <v>4.5161290322580643E-2</v>
      </c>
      <c r="V19" s="216" t="s">
        <v>158</v>
      </c>
      <c r="W19" t="s">
        <v>494</v>
      </c>
      <c r="Y19" s="188">
        <v>12</v>
      </c>
      <c r="Z19" t="s">
        <v>498</v>
      </c>
    </row>
    <row r="20" spans="1:26" ht="16" x14ac:dyDescent="0.2">
      <c r="A20" s="219" t="s">
        <v>19</v>
      </c>
      <c r="B20" s="219" t="s">
        <v>159</v>
      </c>
      <c r="C20" s="203">
        <v>46</v>
      </c>
      <c r="D20" s="212">
        <v>80</v>
      </c>
      <c r="E20" s="90">
        <f t="shared" si="3"/>
        <v>0.73913043478260865</v>
      </c>
      <c r="F20" s="220" t="s">
        <v>22</v>
      </c>
      <c r="G20" s="221" t="s">
        <v>23</v>
      </c>
      <c r="H20" s="222" t="s">
        <v>91</v>
      </c>
      <c r="I20" s="223" t="s">
        <v>160</v>
      </c>
      <c r="J20" s="122">
        <v>4023.38</v>
      </c>
      <c r="K20" s="224">
        <v>43902</v>
      </c>
      <c r="L20" s="224">
        <v>43906</v>
      </c>
      <c r="M20" s="221" t="s">
        <v>38</v>
      </c>
      <c r="N20" s="225" t="s">
        <v>161</v>
      </c>
      <c r="O20" s="225" t="s">
        <v>162</v>
      </c>
      <c r="P20" s="223" t="s">
        <v>29</v>
      </c>
      <c r="Q20" s="223" t="s">
        <v>163</v>
      </c>
      <c r="R20" s="226" t="s">
        <v>49</v>
      </c>
      <c r="S20" s="55" t="s">
        <v>164</v>
      </c>
      <c r="T20" s="90">
        <f t="shared" si="1"/>
        <v>0.65217391304347827</v>
      </c>
      <c r="U20" s="90">
        <f t="shared" si="2"/>
        <v>0.05</v>
      </c>
      <c r="V20" s="227" t="s">
        <v>165</v>
      </c>
      <c r="W20" t="s">
        <v>494</v>
      </c>
      <c r="Y20" s="188">
        <v>12</v>
      </c>
      <c r="Z20" t="s">
        <v>495</v>
      </c>
    </row>
    <row r="21" spans="1:26" ht="16" x14ac:dyDescent="0.2">
      <c r="A21" s="202" t="s">
        <v>19</v>
      </c>
      <c r="B21" s="202" t="s">
        <v>166</v>
      </c>
      <c r="C21" s="203">
        <v>67</v>
      </c>
      <c r="D21" s="212">
        <v>100</v>
      </c>
      <c r="E21" s="90">
        <f t="shared" si="3"/>
        <v>0.4925373134328358</v>
      </c>
      <c r="F21" s="205" t="s">
        <v>22</v>
      </c>
      <c r="G21" s="203" t="s">
        <v>23</v>
      </c>
      <c r="H21" s="206" t="s">
        <v>168</v>
      </c>
      <c r="I21" s="207" t="s">
        <v>169</v>
      </c>
      <c r="J21" s="11">
        <v>14931</v>
      </c>
      <c r="K21" s="208">
        <v>43910</v>
      </c>
      <c r="L21" s="208">
        <v>43913</v>
      </c>
      <c r="M21" s="203" t="s">
        <v>38</v>
      </c>
      <c r="N21" s="209" t="s">
        <v>170</v>
      </c>
      <c r="O21" s="209" t="s">
        <v>171</v>
      </c>
      <c r="P21" s="207" t="s">
        <v>29</v>
      </c>
      <c r="Q21" s="207" t="s">
        <v>172</v>
      </c>
      <c r="R21" s="217" t="s">
        <v>49</v>
      </c>
      <c r="S21" s="55" t="s">
        <v>59</v>
      </c>
      <c r="T21" s="90">
        <f t="shared" si="1"/>
        <v>0.28358208955223879</v>
      </c>
      <c r="U21" s="90">
        <f t="shared" si="2"/>
        <v>0.14000000000000001</v>
      </c>
      <c r="V21" s="228" t="s">
        <v>173</v>
      </c>
      <c r="W21" t="s">
        <v>494</v>
      </c>
      <c r="X21" t="s">
        <v>496</v>
      </c>
      <c r="Y21" s="188">
        <v>11</v>
      </c>
      <c r="Z21" t="s">
        <v>498</v>
      </c>
    </row>
    <row r="22" spans="1:26" ht="16" x14ac:dyDescent="0.2">
      <c r="A22" s="34" t="s">
        <v>19</v>
      </c>
      <c r="B22" s="34" t="s">
        <v>174</v>
      </c>
      <c r="C22" s="203">
        <v>15</v>
      </c>
      <c r="D22" s="212">
        <v>15</v>
      </c>
      <c r="E22" s="90">
        <f t="shared" si="3"/>
        <v>0</v>
      </c>
      <c r="F22" s="213" t="s">
        <v>68</v>
      </c>
      <c r="G22" s="35" t="s">
        <v>23</v>
      </c>
      <c r="H22" s="36" t="s">
        <v>176</v>
      </c>
      <c r="I22" s="37" t="s">
        <v>177</v>
      </c>
      <c r="J22" s="38">
        <v>173.25</v>
      </c>
      <c r="K22" s="39">
        <v>43910</v>
      </c>
      <c r="L22" s="39">
        <v>43913</v>
      </c>
      <c r="M22" s="35" t="s">
        <v>26</v>
      </c>
      <c r="N22" s="214" t="s">
        <v>178</v>
      </c>
      <c r="O22" s="214" t="s">
        <v>179</v>
      </c>
      <c r="P22" s="37" t="s">
        <v>29</v>
      </c>
      <c r="Q22" s="37" t="s">
        <v>180</v>
      </c>
      <c r="R22" s="217" t="s">
        <v>49</v>
      </c>
      <c r="S22" s="55" t="s">
        <v>175</v>
      </c>
      <c r="T22" s="90">
        <f t="shared" si="1"/>
        <v>0</v>
      </c>
      <c r="U22" s="90">
        <f t="shared" si="2"/>
        <v>0</v>
      </c>
      <c r="V22" s="216" t="s">
        <v>181</v>
      </c>
      <c r="W22" t="s">
        <v>494</v>
      </c>
      <c r="X22" t="s">
        <v>500</v>
      </c>
      <c r="Y22" s="188">
        <v>12</v>
      </c>
      <c r="Z22" t="s">
        <v>495</v>
      </c>
    </row>
    <row r="23" spans="1:26" ht="16" x14ac:dyDescent="0.2">
      <c r="A23" s="34" t="s">
        <v>19</v>
      </c>
      <c r="B23" s="34" t="s">
        <v>182</v>
      </c>
      <c r="C23" s="203">
        <v>43</v>
      </c>
      <c r="D23" s="212">
        <v>72</v>
      </c>
      <c r="E23" s="90">
        <f t="shared" si="3"/>
        <v>0.67441860465116277</v>
      </c>
      <c r="F23" s="213" t="s">
        <v>22</v>
      </c>
      <c r="G23" s="35" t="s">
        <v>23</v>
      </c>
      <c r="H23" s="36" t="s">
        <v>91</v>
      </c>
      <c r="I23" s="37" t="s">
        <v>183</v>
      </c>
      <c r="J23" s="38">
        <v>5936.5</v>
      </c>
      <c r="K23" s="39">
        <v>43916</v>
      </c>
      <c r="L23" s="39">
        <v>43917</v>
      </c>
      <c r="M23" s="35" t="s">
        <v>38</v>
      </c>
      <c r="N23" s="214" t="s">
        <v>184</v>
      </c>
      <c r="O23" s="214" t="s">
        <v>185</v>
      </c>
      <c r="P23" s="37" t="s">
        <v>29</v>
      </c>
      <c r="Q23" s="37" t="s">
        <v>186</v>
      </c>
      <c r="R23" s="217" t="s">
        <v>49</v>
      </c>
      <c r="S23" s="55" t="s">
        <v>65</v>
      </c>
      <c r="T23" s="90">
        <f t="shared" si="1"/>
        <v>0.58139534883720934</v>
      </c>
      <c r="U23" s="90">
        <f t="shared" si="2"/>
        <v>5.5555555555555552E-2</v>
      </c>
      <c r="V23" s="216" t="s">
        <v>151</v>
      </c>
      <c r="W23" t="s">
        <v>494</v>
      </c>
      <c r="Y23" s="188">
        <v>12</v>
      </c>
      <c r="Z23" t="s">
        <v>495</v>
      </c>
    </row>
    <row r="24" spans="1:26" ht="16" x14ac:dyDescent="0.2">
      <c r="A24" s="34" t="s">
        <v>187</v>
      </c>
      <c r="B24" s="34" t="s">
        <v>188</v>
      </c>
      <c r="C24" s="35">
        <v>78</v>
      </c>
      <c r="D24" s="212">
        <v>120</v>
      </c>
      <c r="E24" s="90">
        <f t="shared" si="3"/>
        <v>0.53846153846153844</v>
      </c>
      <c r="F24" s="213" t="s">
        <v>22</v>
      </c>
      <c r="G24" s="35" t="s">
        <v>23</v>
      </c>
      <c r="H24" s="36" t="s">
        <v>91</v>
      </c>
      <c r="I24" s="37" t="s">
        <v>191</v>
      </c>
      <c r="J24" s="38">
        <v>9059.0400000000009</v>
      </c>
      <c r="K24" s="39">
        <v>43921</v>
      </c>
      <c r="L24" s="39" t="s">
        <v>192</v>
      </c>
      <c r="M24" s="35" t="s">
        <v>26</v>
      </c>
      <c r="N24" s="214" t="s">
        <v>32</v>
      </c>
      <c r="O24" s="214" t="s">
        <v>193</v>
      </c>
      <c r="P24" s="37" t="s">
        <v>29</v>
      </c>
      <c r="Q24" s="37" t="s">
        <v>194</v>
      </c>
      <c r="R24" s="40" t="s">
        <v>58</v>
      </c>
      <c r="S24" s="55" t="s">
        <v>195</v>
      </c>
      <c r="T24" s="90">
        <f t="shared" si="1"/>
        <v>0.38461538461538464</v>
      </c>
      <c r="U24" s="90">
        <f t="shared" si="2"/>
        <v>0.1</v>
      </c>
      <c r="V24" s="216" t="s">
        <v>196</v>
      </c>
      <c r="W24" t="s">
        <v>494</v>
      </c>
      <c r="Y24" s="188">
        <v>12</v>
      </c>
      <c r="Z24" t="s">
        <v>495</v>
      </c>
    </row>
    <row r="25" spans="1:26" ht="16" x14ac:dyDescent="0.2">
      <c r="A25" s="34" t="s">
        <v>52</v>
      </c>
      <c r="B25" s="34" t="s">
        <v>197</v>
      </c>
      <c r="C25" s="35">
        <v>70</v>
      </c>
      <c r="D25" s="212">
        <v>120</v>
      </c>
      <c r="E25" s="90">
        <f t="shared" si="3"/>
        <v>0.7142857142857143</v>
      </c>
      <c r="F25" s="213" t="s">
        <v>22</v>
      </c>
      <c r="G25" s="35" t="s">
        <v>23</v>
      </c>
      <c r="H25" s="36" t="s">
        <v>54</v>
      </c>
      <c r="I25" s="37" t="s">
        <v>198</v>
      </c>
      <c r="J25" s="38">
        <v>12564.6</v>
      </c>
      <c r="K25" s="39" t="s">
        <v>199</v>
      </c>
      <c r="L25" s="39" t="s">
        <v>199</v>
      </c>
      <c r="M25" s="35" t="s">
        <v>26</v>
      </c>
      <c r="N25" s="214" t="s">
        <v>200</v>
      </c>
      <c r="O25" s="214" t="s">
        <v>200</v>
      </c>
      <c r="P25" s="37" t="s">
        <v>29</v>
      </c>
      <c r="Q25" s="37" t="s">
        <v>201</v>
      </c>
      <c r="R25" s="217" t="s">
        <v>49</v>
      </c>
      <c r="S25" s="55" t="s">
        <v>190</v>
      </c>
      <c r="T25" s="90">
        <f t="shared" si="1"/>
        <v>0.7142857142857143</v>
      </c>
      <c r="U25" s="90">
        <f t="shared" si="2"/>
        <v>0</v>
      </c>
      <c r="V25" s="216" t="s">
        <v>202</v>
      </c>
      <c r="W25" t="s">
        <v>494</v>
      </c>
      <c r="Y25" s="188">
        <v>12</v>
      </c>
      <c r="Z25" t="s">
        <v>495</v>
      </c>
    </row>
    <row r="26" spans="1:26" ht="16" x14ac:dyDescent="0.2">
      <c r="A26" s="34" t="s">
        <v>19</v>
      </c>
      <c r="B26" s="34" t="s">
        <v>203</v>
      </c>
      <c r="C26" s="203">
        <v>17</v>
      </c>
      <c r="D26" s="212">
        <v>40</v>
      </c>
      <c r="E26" s="134">
        <f t="shared" si="3"/>
        <v>1.3529411764705883</v>
      </c>
      <c r="F26" s="213" t="s">
        <v>68</v>
      </c>
      <c r="G26" s="35" t="s">
        <v>23</v>
      </c>
      <c r="H26" s="36" t="s">
        <v>83</v>
      </c>
      <c r="I26" s="37" t="s">
        <v>204</v>
      </c>
      <c r="J26" s="38">
        <v>1219.24</v>
      </c>
      <c r="K26" s="39" t="s">
        <v>199</v>
      </c>
      <c r="L26" s="39" t="s">
        <v>205</v>
      </c>
      <c r="M26" s="35" t="s">
        <v>38</v>
      </c>
      <c r="N26" s="214" t="s">
        <v>206</v>
      </c>
      <c r="O26" s="214" t="s">
        <v>207</v>
      </c>
      <c r="P26" s="37" t="s">
        <v>29</v>
      </c>
      <c r="Q26" s="37" t="s">
        <v>208</v>
      </c>
      <c r="R26" s="217" t="s">
        <v>49</v>
      </c>
      <c r="S26" s="55" t="s">
        <v>136</v>
      </c>
      <c r="T26" s="134">
        <f t="shared" si="1"/>
        <v>1.2352941176470589</v>
      </c>
      <c r="U26" s="90">
        <f t="shared" si="2"/>
        <v>0.05</v>
      </c>
      <c r="V26" s="216" t="s">
        <v>209</v>
      </c>
      <c r="W26" t="s">
        <v>494</v>
      </c>
      <c r="Y26" s="188">
        <v>12</v>
      </c>
      <c r="Z26" t="s">
        <v>495</v>
      </c>
    </row>
    <row r="27" spans="1:26" ht="16" x14ac:dyDescent="0.2">
      <c r="A27" s="34" t="s">
        <v>19</v>
      </c>
      <c r="B27" s="34" t="s">
        <v>210</v>
      </c>
      <c r="C27" s="203">
        <v>50</v>
      </c>
      <c r="D27" s="212">
        <v>80</v>
      </c>
      <c r="E27" s="90">
        <f t="shared" si="3"/>
        <v>0.6</v>
      </c>
      <c r="F27" s="213" t="s">
        <v>22</v>
      </c>
      <c r="G27" s="35" t="s">
        <v>23</v>
      </c>
      <c r="H27" s="36" t="s">
        <v>211</v>
      </c>
      <c r="I27" s="37" t="s">
        <v>212</v>
      </c>
      <c r="J27" s="38">
        <v>5677.08</v>
      </c>
      <c r="K27" s="39" t="s">
        <v>213</v>
      </c>
      <c r="L27" s="39" t="s">
        <v>214</v>
      </c>
      <c r="M27" s="35" t="s">
        <v>38</v>
      </c>
      <c r="N27" s="214" t="s">
        <v>215</v>
      </c>
      <c r="O27" s="214" t="s">
        <v>216</v>
      </c>
      <c r="P27" s="37" t="s">
        <v>29</v>
      </c>
      <c r="Q27" s="37" t="s">
        <v>217</v>
      </c>
      <c r="R27" s="40" t="s">
        <v>96</v>
      </c>
      <c r="S27" s="55" t="s">
        <v>50</v>
      </c>
      <c r="T27" s="90">
        <f t="shared" si="1"/>
        <v>0.32</v>
      </c>
      <c r="U27" s="90">
        <f t="shared" si="2"/>
        <v>0.17499999999999999</v>
      </c>
      <c r="V27" s="216" t="s">
        <v>218</v>
      </c>
      <c r="W27" t="s">
        <v>494</v>
      </c>
      <c r="Y27" s="188">
        <v>12</v>
      </c>
      <c r="Z27" t="s">
        <v>495</v>
      </c>
    </row>
    <row r="28" spans="1:26" ht="16" x14ac:dyDescent="0.2">
      <c r="A28" s="229" t="s">
        <v>187</v>
      </c>
      <c r="B28" s="229" t="s">
        <v>219</v>
      </c>
      <c r="C28" s="230">
        <v>55</v>
      </c>
      <c r="D28" s="231">
        <v>71</v>
      </c>
      <c r="E28" s="232">
        <f t="shared" si="3"/>
        <v>0.29090909090909089</v>
      </c>
      <c r="F28" s="233" t="s">
        <v>35</v>
      </c>
      <c r="G28" s="230" t="s">
        <v>23</v>
      </c>
      <c r="H28" s="234" t="s">
        <v>176</v>
      </c>
      <c r="I28" s="235" t="s">
        <v>220</v>
      </c>
      <c r="J28" s="236">
        <v>141.08000000000001</v>
      </c>
      <c r="K28" s="237" t="s">
        <v>214</v>
      </c>
      <c r="L28" s="237" t="s">
        <v>221</v>
      </c>
      <c r="M28" s="230" t="s">
        <v>26</v>
      </c>
      <c r="N28" s="238" t="s">
        <v>32</v>
      </c>
      <c r="O28" s="238" t="s">
        <v>222</v>
      </c>
      <c r="P28" s="235" t="s">
        <v>29</v>
      </c>
      <c r="Q28" s="235" t="s">
        <v>223</v>
      </c>
      <c r="R28" s="239" t="s">
        <v>96</v>
      </c>
      <c r="S28" s="240" t="s">
        <v>224</v>
      </c>
      <c r="T28" s="90">
        <f t="shared" si="1"/>
        <v>3.6363636363636362E-2</v>
      </c>
      <c r="U28" s="90">
        <f t="shared" si="2"/>
        <v>0.19718309859154928</v>
      </c>
      <c r="V28" s="241" t="s">
        <v>225</v>
      </c>
      <c r="W28" t="s">
        <v>494</v>
      </c>
      <c r="X28" t="s">
        <v>500</v>
      </c>
      <c r="Y28" s="188">
        <v>12</v>
      </c>
      <c r="Z28" t="s">
        <v>495</v>
      </c>
    </row>
    <row r="29" spans="1:26" ht="16" x14ac:dyDescent="0.2">
      <c r="A29" s="242" t="s">
        <v>52</v>
      </c>
      <c r="B29" s="229" t="s">
        <v>219</v>
      </c>
      <c r="C29" s="230">
        <v>55</v>
      </c>
      <c r="D29" s="231">
        <v>71</v>
      </c>
      <c r="E29" s="232">
        <f t="shared" si="3"/>
        <v>0.29090909090909089</v>
      </c>
      <c r="F29" s="233" t="s">
        <v>226</v>
      </c>
      <c r="G29" s="230" t="s">
        <v>23</v>
      </c>
      <c r="H29" s="234" t="s">
        <v>176</v>
      </c>
      <c r="I29" s="235" t="s">
        <v>220</v>
      </c>
      <c r="J29" s="236">
        <v>141.07</v>
      </c>
      <c r="K29" s="237" t="s">
        <v>214</v>
      </c>
      <c r="L29" s="237" t="s">
        <v>221</v>
      </c>
      <c r="M29" s="230" t="s">
        <v>26</v>
      </c>
      <c r="N29" s="238" t="s">
        <v>32</v>
      </c>
      <c r="O29" s="238" t="s">
        <v>222</v>
      </c>
      <c r="P29" s="235" t="s">
        <v>29</v>
      </c>
      <c r="Q29" s="235" t="s">
        <v>223</v>
      </c>
      <c r="R29" s="239" t="s">
        <v>96</v>
      </c>
      <c r="S29" s="240" t="s">
        <v>224</v>
      </c>
      <c r="T29" s="90">
        <f t="shared" si="1"/>
        <v>3.6363636363636362E-2</v>
      </c>
      <c r="U29" s="90">
        <f t="shared" si="2"/>
        <v>0.19718309859154928</v>
      </c>
      <c r="V29" s="241" t="s">
        <v>225</v>
      </c>
      <c r="W29" t="s">
        <v>494</v>
      </c>
      <c r="X29" t="s">
        <v>500</v>
      </c>
      <c r="Y29" s="188">
        <v>12</v>
      </c>
      <c r="Z29" t="s">
        <v>495</v>
      </c>
    </row>
    <row r="30" spans="1:26" ht="16" x14ac:dyDescent="0.2">
      <c r="A30" s="242" t="s">
        <v>227</v>
      </c>
      <c r="B30" s="229" t="s">
        <v>219</v>
      </c>
      <c r="C30" s="230">
        <v>55</v>
      </c>
      <c r="D30" s="231">
        <v>71</v>
      </c>
      <c r="E30" s="232">
        <f t="shared" si="3"/>
        <v>0.29090909090909089</v>
      </c>
      <c r="F30" s="233" t="s">
        <v>226</v>
      </c>
      <c r="G30" s="230" t="s">
        <v>23</v>
      </c>
      <c r="H30" s="234" t="s">
        <v>176</v>
      </c>
      <c r="I30" s="235" t="s">
        <v>220</v>
      </c>
      <c r="J30" s="236">
        <v>0</v>
      </c>
      <c r="K30" s="237" t="s">
        <v>214</v>
      </c>
      <c r="L30" s="237" t="s">
        <v>221</v>
      </c>
      <c r="M30" s="230" t="s">
        <v>26</v>
      </c>
      <c r="N30" s="238" t="s">
        <v>32</v>
      </c>
      <c r="O30" s="238" t="s">
        <v>222</v>
      </c>
      <c r="P30" s="235" t="s">
        <v>29</v>
      </c>
      <c r="Q30" s="235" t="s">
        <v>223</v>
      </c>
      <c r="R30" s="239" t="s">
        <v>96</v>
      </c>
      <c r="S30" s="240" t="s">
        <v>224</v>
      </c>
      <c r="T30" s="90">
        <f t="shared" si="1"/>
        <v>3.6363636363636362E-2</v>
      </c>
      <c r="U30" s="90">
        <f t="shared" si="2"/>
        <v>0.19718309859154928</v>
      </c>
      <c r="V30" s="241" t="s">
        <v>225</v>
      </c>
      <c r="W30" t="s">
        <v>494</v>
      </c>
      <c r="X30" t="s">
        <v>500</v>
      </c>
      <c r="Y30" s="188">
        <v>12</v>
      </c>
      <c r="Z30" t="s">
        <v>495</v>
      </c>
    </row>
    <row r="31" spans="1:26" ht="16" x14ac:dyDescent="0.2">
      <c r="A31" s="34" t="s">
        <v>19</v>
      </c>
      <c r="B31" s="34" t="s">
        <v>234</v>
      </c>
      <c r="C31" s="203">
        <v>86</v>
      </c>
      <c r="D31" s="212">
        <v>130</v>
      </c>
      <c r="E31" s="90">
        <f t="shared" si="3"/>
        <v>0.51162790697674421</v>
      </c>
      <c r="F31" s="213" t="s">
        <v>22</v>
      </c>
      <c r="G31" s="35" t="s">
        <v>23</v>
      </c>
      <c r="H31" s="36" t="s">
        <v>211</v>
      </c>
      <c r="I31" s="37" t="s">
        <v>235</v>
      </c>
      <c r="J31" s="38">
        <v>4581</v>
      </c>
      <c r="K31" s="39" t="s">
        <v>236</v>
      </c>
      <c r="L31" s="39" t="s">
        <v>237</v>
      </c>
      <c r="M31" s="35" t="s">
        <v>38</v>
      </c>
      <c r="N31" s="214" t="s">
        <v>238</v>
      </c>
      <c r="O31" s="214" t="s">
        <v>239</v>
      </c>
      <c r="P31" s="37" t="s">
        <v>29</v>
      </c>
      <c r="Q31" s="37" t="s">
        <v>240</v>
      </c>
      <c r="R31" s="40" t="s">
        <v>96</v>
      </c>
      <c r="S31" s="55" t="s">
        <v>241</v>
      </c>
      <c r="T31" s="90">
        <f t="shared" si="1"/>
        <v>-4.6511627906976744E-2</v>
      </c>
      <c r="U31" s="90">
        <f t="shared" si="2"/>
        <v>0.36923076923076925</v>
      </c>
      <c r="V31" s="216" t="s">
        <v>242</v>
      </c>
      <c r="W31" t="s">
        <v>494</v>
      </c>
      <c r="Y31" s="188">
        <v>12</v>
      </c>
      <c r="Z31" t="s">
        <v>495</v>
      </c>
    </row>
    <row r="32" spans="1:26" ht="16" x14ac:dyDescent="0.2">
      <c r="A32" s="34" t="s">
        <v>19</v>
      </c>
      <c r="B32" s="34" t="s">
        <v>243</v>
      </c>
      <c r="C32" s="203">
        <v>90</v>
      </c>
      <c r="D32" s="212">
        <v>135</v>
      </c>
      <c r="E32" s="90">
        <f t="shared" si="3"/>
        <v>0.5</v>
      </c>
      <c r="F32" s="213" t="s">
        <v>22</v>
      </c>
      <c r="G32" s="35" t="s">
        <v>23</v>
      </c>
      <c r="H32" s="36" t="s">
        <v>211</v>
      </c>
      <c r="I32" s="37" t="s">
        <v>244</v>
      </c>
      <c r="J32" s="38">
        <v>5670.42</v>
      </c>
      <c r="K32" s="39" t="s">
        <v>245</v>
      </c>
      <c r="L32" s="39" t="s">
        <v>246</v>
      </c>
      <c r="M32" s="35" t="s">
        <v>38</v>
      </c>
      <c r="N32" s="214" t="s">
        <v>247</v>
      </c>
      <c r="O32" s="214" t="s">
        <v>248</v>
      </c>
      <c r="P32" s="37" t="s">
        <v>29</v>
      </c>
      <c r="Q32" s="37" t="s">
        <v>249</v>
      </c>
      <c r="R32" s="40" t="s">
        <v>96</v>
      </c>
      <c r="S32" s="55" t="s">
        <v>121</v>
      </c>
      <c r="T32" s="90">
        <f t="shared" si="1"/>
        <v>-6.6666666666666666E-2</v>
      </c>
      <c r="U32" s="90">
        <f t="shared" si="2"/>
        <v>0.37777777777777777</v>
      </c>
      <c r="V32" s="216" t="s">
        <v>250</v>
      </c>
      <c r="W32" t="s">
        <v>494</v>
      </c>
      <c r="X32" t="s">
        <v>496</v>
      </c>
      <c r="Y32" s="188">
        <v>12</v>
      </c>
      <c r="Z32" t="s">
        <v>498</v>
      </c>
    </row>
    <row r="33" spans="1:26" ht="16" x14ac:dyDescent="0.2">
      <c r="A33" s="34" t="s">
        <v>19</v>
      </c>
      <c r="B33" s="34" t="s">
        <v>251</v>
      </c>
      <c r="C33" s="203">
        <v>49</v>
      </c>
      <c r="D33" s="212">
        <v>84</v>
      </c>
      <c r="E33" s="90">
        <f t="shared" si="3"/>
        <v>0.7142857142857143</v>
      </c>
      <c r="F33" s="213" t="s">
        <v>22</v>
      </c>
      <c r="G33" s="35" t="s">
        <v>23</v>
      </c>
      <c r="H33" s="36" t="s">
        <v>252</v>
      </c>
      <c r="I33" s="37" t="s">
        <v>253</v>
      </c>
      <c r="J33" s="38">
        <v>10264.5</v>
      </c>
      <c r="K33" s="39">
        <v>43986</v>
      </c>
      <c r="L33" s="243">
        <v>43990</v>
      </c>
      <c r="M33" s="35" t="s">
        <v>38</v>
      </c>
      <c r="N33" s="214" t="s">
        <v>254</v>
      </c>
      <c r="O33" s="214" t="s">
        <v>255</v>
      </c>
      <c r="P33" s="37" t="s">
        <v>29</v>
      </c>
      <c r="Q33" s="37" t="s">
        <v>256</v>
      </c>
      <c r="R33" s="40" t="s">
        <v>257</v>
      </c>
      <c r="S33" s="55" t="s">
        <v>121</v>
      </c>
      <c r="T33" s="90">
        <f t="shared" si="1"/>
        <v>0.7142857142857143</v>
      </c>
      <c r="U33" s="90">
        <f t="shared" si="2"/>
        <v>0</v>
      </c>
      <c r="V33" s="216" t="s">
        <v>258</v>
      </c>
      <c r="W33" t="s">
        <v>494</v>
      </c>
      <c r="Y33" s="188">
        <v>12</v>
      </c>
      <c r="Z33" t="s">
        <v>495</v>
      </c>
    </row>
    <row r="34" spans="1:26" ht="16" x14ac:dyDescent="0.2">
      <c r="A34" s="34" t="s">
        <v>52</v>
      </c>
      <c r="B34" s="34" t="s">
        <v>274</v>
      </c>
      <c r="C34" s="35">
        <v>168</v>
      </c>
      <c r="D34" s="212">
        <v>168</v>
      </c>
      <c r="E34" s="90">
        <f t="shared" si="3"/>
        <v>0</v>
      </c>
      <c r="F34" s="213" t="s">
        <v>22</v>
      </c>
      <c r="G34" s="35" t="s">
        <v>23</v>
      </c>
      <c r="H34" s="36" t="s">
        <v>276</v>
      </c>
      <c r="I34" s="37" t="s">
        <v>226</v>
      </c>
      <c r="J34" s="38">
        <v>53631</v>
      </c>
      <c r="K34" s="39" t="s">
        <v>277</v>
      </c>
      <c r="L34" s="39" t="s">
        <v>277</v>
      </c>
      <c r="M34" s="35" t="s">
        <v>38</v>
      </c>
      <c r="N34" s="214" t="s">
        <v>32</v>
      </c>
      <c r="O34" s="214" t="s">
        <v>278</v>
      </c>
      <c r="P34" s="37" t="s">
        <v>29</v>
      </c>
      <c r="Q34" s="37" t="s">
        <v>279</v>
      </c>
      <c r="R34" s="40" t="s">
        <v>58</v>
      </c>
      <c r="S34" s="55" t="s">
        <v>275</v>
      </c>
      <c r="T34" s="90">
        <f t="shared" si="1"/>
        <v>0</v>
      </c>
      <c r="U34" s="90">
        <f t="shared" si="2"/>
        <v>0</v>
      </c>
      <c r="V34" s="216" t="s">
        <v>280</v>
      </c>
      <c r="Y34" s="188"/>
    </row>
    <row r="35" spans="1:26" ht="16" x14ac:dyDescent="0.2">
      <c r="A35" s="34" t="s">
        <v>187</v>
      </c>
      <c r="B35" s="34" t="s">
        <v>281</v>
      </c>
      <c r="C35" s="35">
        <v>162</v>
      </c>
      <c r="D35" s="212">
        <v>162</v>
      </c>
      <c r="E35" s="90">
        <f t="shared" si="3"/>
        <v>0</v>
      </c>
      <c r="F35" s="213" t="s">
        <v>22</v>
      </c>
      <c r="G35" s="35" t="s">
        <v>23</v>
      </c>
      <c r="H35" s="36" t="s">
        <v>276</v>
      </c>
      <c r="I35" s="37" t="s">
        <v>226</v>
      </c>
      <c r="J35" s="38">
        <v>53716.5</v>
      </c>
      <c r="K35" s="39" t="s">
        <v>277</v>
      </c>
      <c r="L35" s="39" t="s">
        <v>277</v>
      </c>
      <c r="M35" s="35" t="s">
        <v>38</v>
      </c>
      <c r="N35" s="214" t="s">
        <v>32</v>
      </c>
      <c r="O35" s="214" t="s">
        <v>283</v>
      </c>
      <c r="P35" s="37" t="s">
        <v>29</v>
      </c>
      <c r="Q35" s="37" t="s">
        <v>284</v>
      </c>
      <c r="R35" s="40" t="s">
        <v>58</v>
      </c>
      <c r="S35" s="55" t="s">
        <v>282</v>
      </c>
      <c r="T35" s="90">
        <f t="shared" si="1"/>
        <v>0</v>
      </c>
      <c r="U35" s="90">
        <f t="shared" si="2"/>
        <v>0</v>
      </c>
      <c r="V35" s="216" t="s">
        <v>285</v>
      </c>
      <c r="Y35" s="188"/>
    </row>
    <row r="36" spans="1:26" ht="16" x14ac:dyDescent="0.2">
      <c r="A36" s="34" t="s">
        <v>19</v>
      </c>
      <c r="B36" s="34" t="s">
        <v>286</v>
      </c>
      <c r="C36" s="203">
        <v>46</v>
      </c>
      <c r="D36" s="212">
        <v>70</v>
      </c>
      <c r="E36" s="90">
        <f t="shared" si="3"/>
        <v>0.52173913043478259</v>
      </c>
      <c r="F36" s="213" t="s">
        <v>35</v>
      </c>
      <c r="G36" s="35" t="s">
        <v>23</v>
      </c>
      <c r="H36" s="36" t="s">
        <v>91</v>
      </c>
      <c r="I36" s="37" t="s">
        <v>287</v>
      </c>
      <c r="J36" s="38">
        <v>507.6</v>
      </c>
      <c r="K36" s="39" t="s">
        <v>288</v>
      </c>
      <c r="L36" s="243">
        <v>43983</v>
      </c>
      <c r="M36" s="35" t="s">
        <v>38</v>
      </c>
      <c r="N36" s="214" t="s">
        <v>289</v>
      </c>
      <c r="O36" s="214" t="s">
        <v>290</v>
      </c>
      <c r="P36" s="37" t="s">
        <v>29</v>
      </c>
      <c r="Q36" s="37" t="s">
        <v>291</v>
      </c>
      <c r="R36" s="40" t="s">
        <v>257</v>
      </c>
      <c r="S36" s="55" t="s">
        <v>292</v>
      </c>
      <c r="T36" s="90">
        <f t="shared" si="1"/>
        <v>0.17391304347826086</v>
      </c>
      <c r="U36" s="90">
        <f t="shared" si="2"/>
        <v>0.22857142857142856</v>
      </c>
      <c r="V36" s="216" t="s">
        <v>293</v>
      </c>
      <c r="W36" t="s">
        <v>494</v>
      </c>
      <c r="Y36" s="188">
        <v>12</v>
      </c>
      <c r="Z36" t="s">
        <v>495</v>
      </c>
    </row>
    <row r="37" spans="1:26" ht="16" x14ac:dyDescent="0.2">
      <c r="A37" s="34" t="s">
        <v>19</v>
      </c>
      <c r="B37" s="34" t="s">
        <v>294</v>
      </c>
      <c r="C37" s="203">
        <v>40</v>
      </c>
      <c r="D37" s="212">
        <v>70</v>
      </c>
      <c r="E37" s="90">
        <f t="shared" ref="E37:E43" si="4">SUM(D37-C37)/C37*100%</f>
        <v>0.75</v>
      </c>
      <c r="F37" s="213" t="s">
        <v>68</v>
      </c>
      <c r="G37" s="35" t="s">
        <v>23</v>
      </c>
      <c r="H37" s="36" t="s">
        <v>295</v>
      </c>
      <c r="I37" s="37" t="s">
        <v>296</v>
      </c>
      <c r="J37" s="38">
        <v>1766.34</v>
      </c>
      <c r="K37" s="39" t="s">
        <v>270</v>
      </c>
      <c r="L37" s="243" t="s">
        <v>297</v>
      </c>
      <c r="M37" s="35" t="s">
        <v>38</v>
      </c>
      <c r="N37" s="214" t="s">
        <v>298</v>
      </c>
      <c r="O37" s="214" t="s">
        <v>299</v>
      </c>
      <c r="P37" s="37" t="s">
        <v>29</v>
      </c>
      <c r="Q37" s="37" t="s">
        <v>300</v>
      </c>
      <c r="R37" s="40" t="s">
        <v>257</v>
      </c>
      <c r="S37" s="55" t="s">
        <v>34</v>
      </c>
      <c r="T37" s="90">
        <f t="shared" si="1"/>
        <v>0.2</v>
      </c>
      <c r="U37" s="90">
        <f t="shared" si="2"/>
        <v>0.31428571428571428</v>
      </c>
      <c r="V37" s="216" t="s">
        <v>301</v>
      </c>
      <c r="W37" t="s">
        <v>494</v>
      </c>
      <c r="X37" t="s">
        <v>496</v>
      </c>
      <c r="Y37" s="188">
        <v>11</v>
      </c>
      <c r="Z37" t="s">
        <v>495</v>
      </c>
    </row>
    <row r="38" spans="1:26" ht="16" x14ac:dyDescent="0.2">
      <c r="A38" s="34" t="s">
        <v>19</v>
      </c>
      <c r="B38" s="34" t="s">
        <v>302</v>
      </c>
      <c r="C38" s="203">
        <v>77</v>
      </c>
      <c r="D38" s="212">
        <v>120</v>
      </c>
      <c r="E38" s="90">
        <f t="shared" si="4"/>
        <v>0.55844155844155841</v>
      </c>
      <c r="F38" s="213" t="s">
        <v>22</v>
      </c>
      <c r="G38" s="35" t="s">
        <v>23</v>
      </c>
      <c r="H38" s="36" t="s">
        <v>91</v>
      </c>
      <c r="I38" s="37" t="s">
        <v>303</v>
      </c>
      <c r="J38" s="38">
        <v>4914.5</v>
      </c>
      <c r="K38" s="39" t="s">
        <v>304</v>
      </c>
      <c r="L38" s="243" t="s">
        <v>305</v>
      </c>
      <c r="M38" s="35" t="s">
        <v>26</v>
      </c>
      <c r="N38" s="214" t="s">
        <v>306</v>
      </c>
      <c r="O38" s="214" t="s">
        <v>307</v>
      </c>
      <c r="P38" s="37" t="s">
        <v>29</v>
      </c>
      <c r="Q38" s="37" t="s">
        <v>308</v>
      </c>
      <c r="R38" s="40" t="s">
        <v>257</v>
      </c>
      <c r="S38" s="55" t="s">
        <v>167</v>
      </c>
      <c r="T38" s="90">
        <f t="shared" si="1"/>
        <v>0.29870129870129869</v>
      </c>
      <c r="U38" s="90">
        <f t="shared" si="2"/>
        <v>0.16666666666666666</v>
      </c>
      <c r="V38" s="216" t="s">
        <v>309</v>
      </c>
      <c r="W38" t="s">
        <v>494</v>
      </c>
      <c r="X38" t="s">
        <v>496</v>
      </c>
      <c r="Y38" s="188">
        <v>12</v>
      </c>
      <c r="Z38" t="s">
        <v>495</v>
      </c>
    </row>
    <row r="39" spans="1:26" ht="16" x14ac:dyDescent="0.2">
      <c r="A39" s="34" t="s">
        <v>19</v>
      </c>
      <c r="B39" s="34" t="s">
        <v>310</v>
      </c>
      <c r="C39" s="203">
        <v>24</v>
      </c>
      <c r="D39" s="212">
        <v>48</v>
      </c>
      <c r="E39" s="134">
        <f t="shared" si="4"/>
        <v>1</v>
      </c>
      <c r="F39" s="213" t="s">
        <v>68</v>
      </c>
      <c r="G39" s="35" t="s">
        <v>23</v>
      </c>
      <c r="H39" s="36" t="s">
        <v>91</v>
      </c>
      <c r="I39" s="37" t="s">
        <v>311</v>
      </c>
      <c r="J39" s="38">
        <v>1184.58</v>
      </c>
      <c r="K39" s="39">
        <v>43983</v>
      </c>
      <c r="L39" s="243">
        <v>43983</v>
      </c>
      <c r="M39" s="35" t="s">
        <v>26</v>
      </c>
      <c r="N39" s="214" t="s">
        <v>312</v>
      </c>
      <c r="O39" s="214" t="s">
        <v>313</v>
      </c>
      <c r="P39" s="37" t="s">
        <v>29</v>
      </c>
      <c r="Q39" s="37" t="s">
        <v>314</v>
      </c>
      <c r="R39" s="40" t="s">
        <v>257</v>
      </c>
      <c r="S39" s="55" t="s">
        <v>315</v>
      </c>
      <c r="T39" s="90">
        <f t="shared" si="1"/>
        <v>0.5</v>
      </c>
      <c r="U39" s="90">
        <f t="shared" si="2"/>
        <v>0.25</v>
      </c>
      <c r="V39" s="216" t="s">
        <v>316</v>
      </c>
      <c r="W39" t="s">
        <v>494</v>
      </c>
      <c r="Y39" s="188">
        <v>12</v>
      </c>
      <c r="Z39" t="s">
        <v>495</v>
      </c>
    </row>
    <row r="40" spans="1:26" ht="32" x14ac:dyDescent="0.2">
      <c r="A40" s="34" t="s">
        <v>19</v>
      </c>
      <c r="B40" s="34" t="s">
        <v>317</v>
      </c>
      <c r="C40" s="203">
        <v>20</v>
      </c>
      <c r="D40" s="212">
        <v>48</v>
      </c>
      <c r="E40" s="134">
        <f t="shared" si="4"/>
        <v>1.4</v>
      </c>
      <c r="F40" s="213" t="s">
        <v>68</v>
      </c>
      <c r="G40" s="35" t="s">
        <v>23</v>
      </c>
      <c r="H40" s="36" t="s">
        <v>91</v>
      </c>
      <c r="I40" s="37" t="s">
        <v>318</v>
      </c>
      <c r="J40" s="38">
        <v>1184.58</v>
      </c>
      <c r="K40" s="39">
        <v>43984</v>
      </c>
      <c r="L40" s="243">
        <v>43986</v>
      </c>
      <c r="M40" s="35" t="s">
        <v>26</v>
      </c>
      <c r="N40" s="214" t="s">
        <v>319</v>
      </c>
      <c r="O40" s="214" t="s">
        <v>320</v>
      </c>
      <c r="P40" s="37" t="s">
        <v>29</v>
      </c>
      <c r="Q40" s="37" t="s">
        <v>321</v>
      </c>
      <c r="R40" s="40" t="s">
        <v>257</v>
      </c>
      <c r="S40" s="55" t="s">
        <v>315</v>
      </c>
      <c r="T40" s="134">
        <f t="shared" si="1"/>
        <v>0.8</v>
      </c>
      <c r="U40" s="90">
        <f t="shared" si="2"/>
        <v>0.25</v>
      </c>
      <c r="V40" s="216" t="s">
        <v>316</v>
      </c>
      <c r="W40" t="s">
        <v>494</v>
      </c>
      <c r="Y40" s="188">
        <v>12</v>
      </c>
      <c r="Z40" t="s">
        <v>495</v>
      </c>
    </row>
    <row r="41" spans="1:26" ht="16" x14ac:dyDescent="0.2">
      <c r="A41" s="34" t="s">
        <v>19</v>
      </c>
      <c r="B41" s="34" t="s">
        <v>326</v>
      </c>
      <c r="C41" s="203">
        <v>59</v>
      </c>
      <c r="D41" s="212">
        <v>90</v>
      </c>
      <c r="E41" s="90">
        <f t="shared" si="4"/>
        <v>0.52542372881355937</v>
      </c>
      <c r="F41" s="213" t="s">
        <v>22</v>
      </c>
      <c r="G41" s="35" t="s">
        <v>23</v>
      </c>
      <c r="H41" s="36" t="s">
        <v>327</v>
      </c>
      <c r="I41" s="37" t="s">
        <v>328</v>
      </c>
      <c r="J41" s="38">
        <v>4531.5</v>
      </c>
      <c r="K41" s="39">
        <v>43997</v>
      </c>
      <c r="L41" s="39">
        <v>43998</v>
      </c>
      <c r="M41" s="35" t="s">
        <v>26</v>
      </c>
      <c r="N41" s="214" t="s">
        <v>329</v>
      </c>
      <c r="O41" s="214" t="s">
        <v>330</v>
      </c>
      <c r="P41" s="37" t="s">
        <v>29</v>
      </c>
      <c r="Q41" s="37" t="s">
        <v>331</v>
      </c>
      <c r="R41" s="40" t="s">
        <v>257</v>
      </c>
      <c r="S41" s="55" t="s">
        <v>189</v>
      </c>
      <c r="T41" s="90">
        <f t="shared" si="1"/>
        <v>0.32203389830508472</v>
      </c>
      <c r="U41" s="90">
        <f t="shared" si="2"/>
        <v>0.13333333333333333</v>
      </c>
      <c r="V41" s="216" t="s">
        <v>332</v>
      </c>
      <c r="W41" t="s">
        <v>494</v>
      </c>
      <c r="Y41" s="188">
        <v>12</v>
      </c>
      <c r="Z41" t="s">
        <v>495</v>
      </c>
    </row>
    <row r="42" spans="1:26" ht="16" x14ac:dyDescent="0.2">
      <c r="A42" s="34" t="s">
        <v>19</v>
      </c>
      <c r="B42" s="34" t="s">
        <v>341</v>
      </c>
      <c r="C42" s="203">
        <v>48</v>
      </c>
      <c r="D42" s="212">
        <v>75</v>
      </c>
      <c r="E42" s="90">
        <f t="shared" si="4"/>
        <v>0.5625</v>
      </c>
      <c r="F42" s="213" t="s">
        <v>22</v>
      </c>
      <c r="G42" s="35" t="s">
        <v>23</v>
      </c>
      <c r="H42" s="36" t="s">
        <v>168</v>
      </c>
      <c r="I42" s="37" t="s">
        <v>342</v>
      </c>
      <c r="J42" s="38">
        <v>4661.25</v>
      </c>
      <c r="K42" s="39">
        <v>44000</v>
      </c>
      <c r="L42" s="39">
        <v>44000</v>
      </c>
      <c r="M42" s="35" t="s">
        <v>26</v>
      </c>
      <c r="N42" s="214" t="s">
        <v>343</v>
      </c>
      <c r="O42" s="214" t="s">
        <v>344</v>
      </c>
      <c r="P42" s="37" t="s">
        <v>29</v>
      </c>
      <c r="Q42" s="37" t="s">
        <v>345</v>
      </c>
      <c r="R42" s="40" t="s">
        <v>257</v>
      </c>
      <c r="S42" s="55" t="s">
        <v>50</v>
      </c>
      <c r="T42" s="90">
        <f t="shared" si="1"/>
        <v>0.375</v>
      </c>
      <c r="U42" s="90">
        <f t="shared" si="2"/>
        <v>0.12</v>
      </c>
      <c r="V42" s="216" t="s">
        <v>218</v>
      </c>
      <c r="W42" t="s">
        <v>494</v>
      </c>
      <c r="Y42" s="188">
        <v>12</v>
      </c>
      <c r="Z42" t="s">
        <v>495</v>
      </c>
    </row>
    <row r="43" spans="1:26" ht="16" x14ac:dyDescent="0.2">
      <c r="A43" s="138" t="s">
        <v>187</v>
      </c>
      <c r="B43" s="138" t="s">
        <v>373</v>
      </c>
      <c r="C43" s="142">
        <v>100</v>
      </c>
      <c r="D43" s="244">
        <v>120</v>
      </c>
      <c r="E43" s="140">
        <f t="shared" si="4"/>
        <v>0.2</v>
      </c>
      <c r="F43" s="141" t="s">
        <v>22</v>
      </c>
      <c r="G43" s="142" t="s">
        <v>374</v>
      </c>
      <c r="H43" s="143" t="s">
        <v>375</v>
      </c>
      <c r="I43" s="245" t="s">
        <v>504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1"/>
        <v>-0.18</v>
      </c>
      <c r="U43" s="140">
        <f t="shared" si="2"/>
        <v>0.31666666666666665</v>
      </c>
      <c r="V43" s="53" t="s">
        <v>242</v>
      </c>
      <c r="W43" t="s">
        <v>494</v>
      </c>
      <c r="Y43" s="188">
        <v>12</v>
      </c>
      <c r="Z43" t="s">
        <v>495</v>
      </c>
    </row>
    <row r="44" spans="1:26" s="137" customFormat="1" ht="16" x14ac:dyDescent="0.2">
      <c r="A44" s="103" t="s">
        <v>19</v>
      </c>
      <c r="B44" s="103" t="s">
        <v>333</v>
      </c>
      <c r="C44" s="97" t="s">
        <v>472</v>
      </c>
      <c r="D44" s="100" t="s">
        <v>34</v>
      </c>
      <c r="E44" s="90">
        <f t="shared" ref="E44:E55" si="5">SUM(D44-C44)/C44*100%</f>
        <v>0.7142857142857143</v>
      </c>
      <c r="F44" s="105" t="s">
        <v>68</v>
      </c>
      <c r="G44" s="106" t="s">
        <v>23</v>
      </c>
      <c r="H44" s="107" t="s">
        <v>91</v>
      </c>
      <c r="I44" s="100" t="s">
        <v>334</v>
      </c>
      <c r="J44" s="38">
        <v>999.6</v>
      </c>
      <c r="K44" s="108">
        <v>43997</v>
      </c>
      <c r="L44" s="108">
        <v>44004</v>
      </c>
      <c r="M44" s="106" t="s">
        <v>38</v>
      </c>
      <c r="N44" s="109" t="s">
        <v>335</v>
      </c>
      <c r="O44" s="109" t="s">
        <v>336</v>
      </c>
      <c r="P44" s="100" t="s">
        <v>29</v>
      </c>
      <c r="Q44" s="100" t="s">
        <v>509</v>
      </c>
      <c r="R44" s="115" t="s">
        <v>510</v>
      </c>
      <c r="S44" s="100" t="s">
        <v>136</v>
      </c>
      <c r="T44" s="90">
        <f t="shared" ref="T44:T48" si="6">SUM(S44-C44)/C44*100%</f>
        <v>0.35714285714285715</v>
      </c>
      <c r="U44" s="90">
        <f t="shared" si="2"/>
        <v>0.20833333333333334</v>
      </c>
      <c r="W44" s="137" t="s">
        <v>494</v>
      </c>
      <c r="Y44" s="250">
        <v>12</v>
      </c>
      <c r="Z44" s="137" t="s">
        <v>495</v>
      </c>
    </row>
    <row r="45" spans="1:26" s="137" customFormat="1" ht="16" x14ac:dyDescent="0.2">
      <c r="A45" s="103" t="s">
        <v>19</v>
      </c>
      <c r="B45" s="103" t="s">
        <v>337</v>
      </c>
      <c r="C45" s="97" t="s">
        <v>511</v>
      </c>
      <c r="D45" s="100" t="s">
        <v>34</v>
      </c>
      <c r="E45" s="90">
        <f t="shared" si="5"/>
        <v>0.65517241379310343</v>
      </c>
      <c r="F45" s="105" t="s">
        <v>68</v>
      </c>
      <c r="G45" s="106" t="s">
        <v>23</v>
      </c>
      <c r="H45" s="107" t="s">
        <v>91</v>
      </c>
      <c r="I45" s="100" t="s">
        <v>338</v>
      </c>
      <c r="J45" s="38">
        <v>1022.7</v>
      </c>
      <c r="K45" s="108">
        <v>43997</v>
      </c>
      <c r="L45" s="108">
        <v>44004</v>
      </c>
      <c r="M45" s="106" t="s">
        <v>38</v>
      </c>
      <c r="N45" s="109" t="s">
        <v>339</v>
      </c>
      <c r="O45" s="109" t="s">
        <v>340</v>
      </c>
      <c r="P45" s="100" t="s">
        <v>29</v>
      </c>
      <c r="Q45" s="100" t="s">
        <v>512</v>
      </c>
      <c r="R45" s="115" t="s">
        <v>510</v>
      </c>
      <c r="S45" s="100" t="s">
        <v>470</v>
      </c>
      <c r="T45" s="90">
        <f t="shared" si="6"/>
        <v>0.37931034482758619</v>
      </c>
      <c r="U45" s="90">
        <f t="shared" si="2"/>
        <v>0.16666666666666666</v>
      </c>
      <c r="W45" s="137" t="s">
        <v>501</v>
      </c>
      <c r="X45" s="137" t="s">
        <v>496</v>
      </c>
      <c r="Y45" s="250">
        <v>12</v>
      </c>
      <c r="Z45" s="137" t="s">
        <v>495</v>
      </c>
    </row>
    <row r="46" spans="1:26" s="137" customFormat="1" ht="16" x14ac:dyDescent="0.2">
      <c r="A46" s="103" t="s">
        <v>19</v>
      </c>
      <c r="B46" s="103" t="s">
        <v>346</v>
      </c>
      <c r="C46" s="97" t="s">
        <v>514</v>
      </c>
      <c r="D46" s="100" t="s">
        <v>65</v>
      </c>
      <c r="E46" s="90">
        <f t="shared" si="5"/>
        <v>0.74358974358974361</v>
      </c>
      <c r="F46" s="105" t="s">
        <v>68</v>
      </c>
      <c r="G46" s="106" t="s">
        <v>23</v>
      </c>
      <c r="H46" s="107" t="s">
        <v>91</v>
      </c>
      <c r="I46" s="100" t="s">
        <v>347</v>
      </c>
      <c r="J46" s="38">
        <v>1115.0999999999999</v>
      </c>
      <c r="K46" s="108">
        <v>44004</v>
      </c>
      <c r="L46" s="108">
        <v>44005</v>
      </c>
      <c r="M46" s="106" t="s">
        <v>38</v>
      </c>
      <c r="N46" s="109" t="s">
        <v>348</v>
      </c>
      <c r="O46" s="109" t="s">
        <v>349</v>
      </c>
      <c r="P46" s="100" t="s">
        <v>29</v>
      </c>
      <c r="Q46" s="100" t="s">
        <v>515</v>
      </c>
      <c r="R46" s="115" t="s">
        <v>510</v>
      </c>
      <c r="S46" s="100" t="s">
        <v>34</v>
      </c>
      <c r="T46" s="90">
        <f t="shared" si="6"/>
        <v>0.23076923076923078</v>
      </c>
      <c r="U46" s="90">
        <f t="shared" si="2"/>
        <v>0.29411764705882354</v>
      </c>
      <c r="W46" s="137" t="s">
        <v>658</v>
      </c>
      <c r="Y46" s="250">
        <v>12</v>
      </c>
      <c r="Z46" s="137" t="s">
        <v>495</v>
      </c>
    </row>
    <row r="47" spans="1:26" s="137" customFormat="1" ht="16" x14ac:dyDescent="0.2">
      <c r="A47" s="103" t="s">
        <v>19</v>
      </c>
      <c r="B47" s="103" t="s">
        <v>350</v>
      </c>
      <c r="C47" s="97" t="s">
        <v>482</v>
      </c>
      <c r="D47" s="100" t="s">
        <v>467</v>
      </c>
      <c r="E47" s="90">
        <f t="shared" si="5"/>
        <v>0.66666666666666663</v>
      </c>
      <c r="F47" s="105" t="s">
        <v>35</v>
      </c>
      <c r="G47" s="106" t="s">
        <v>23</v>
      </c>
      <c r="H47" s="107" t="s">
        <v>91</v>
      </c>
      <c r="I47" s="100" t="s">
        <v>351</v>
      </c>
      <c r="J47" s="38">
        <v>507.6</v>
      </c>
      <c r="K47" s="108">
        <v>44006</v>
      </c>
      <c r="L47" s="108">
        <v>44012</v>
      </c>
      <c r="M47" s="106" t="s">
        <v>38</v>
      </c>
      <c r="N47" s="109" t="s">
        <v>352</v>
      </c>
      <c r="O47" s="109" t="s">
        <v>353</v>
      </c>
      <c r="P47" s="100" t="s">
        <v>29</v>
      </c>
      <c r="Q47" s="100" t="s">
        <v>516</v>
      </c>
      <c r="R47" s="115" t="s">
        <v>510</v>
      </c>
      <c r="S47" s="100" t="s">
        <v>292</v>
      </c>
      <c r="T47" s="90">
        <f t="shared" si="6"/>
        <v>0.2857142857142857</v>
      </c>
      <c r="U47" s="90">
        <f t="shared" si="2"/>
        <v>0.22857142857142856</v>
      </c>
      <c r="W47" s="137" t="s">
        <v>658</v>
      </c>
      <c r="Y47" s="250" t="s">
        <v>659</v>
      </c>
      <c r="Z47" s="137" t="s">
        <v>495</v>
      </c>
    </row>
    <row r="48" spans="1:26" s="137" customFormat="1" ht="16" x14ac:dyDescent="0.2">
      <c r="A48" s="103" t="s">
        <v>19</v>
      </c>
      <c r="B48" s="103" t="s">
        <v>354</v>
      </c>
      <c r="C48" s="97" t="s">
        <v>465</v>
      </c>
      <c r="D48" s="100" t="s">
        <v>34</v>
      </c>
      <c r="E48" s="90">
        <f t="shared" si="5"/>
        <v>0.5</v>
      </c>
      <c r="F48" s="105" t="s">
        <v>68</v>
      </c>
      <c r="G48" s="106" t="s">
        <v>23</v>
      </c>
      <c r="H48" s="107" t="s">
        <v>91</v>
      </c>
      <c r="I48" s="100" t="s">
        <v>355</v>
      </c>
      <c r="J48" s="38">
        <v>1068.9000000000001</v>
      </c>
      <c r="K48" s="108">
        <v>44006</v>
      </c>
      <c r="L48" s="108">
        <v>44012</v>
      </c>
      <c r="M48" s="106" t="s">
        <v>38</v>
      </c>
      <c r="N48" s="109" t="s">
        <v>356</v>
      </c>
      <c r="O48" s="109" t="s">
        <v>357</v>
      </c>
      <c r="P48" s="100" t="s">
        <v>29</v>
      </c>
      <c r="Q48" s="100" t="s">
        <v>517</v>
      </c>
      <c r="R48" s="115" t="s">
        <v>510</v>
      </c>
      <c r="S48" s="100" t="s">
        <v>518</v>
      </c>
      <c r="T48" s="90">
        <f t="shared" si="6"/>
        <v>0.375</v>
      </c>
      <c r="U48" s="90">
        <f t="shared" si="2"/>
        <v>8.3333333333333329E-2</v>
      </c>
      <c r="W48" s="137" t="s">
        <v>658</v>
      </c>
      <c r="Y48" s="250" t="s">
        <v>659</v>
      </c>
      <c r="Z48" s="137" t="s">
        <v>495</v>
      </c>
    </row>
    <row r="49" spans="1:26" s="137" customFormat="1" ht="16" x14ac:dyDescent="0.2">
      <c r="A49" s="103" t="s">
        <v>19</v>
      </c>
      <c r="B49" s="103" t="s">
        <v>358</v>
      </c>
      <c r="C49" s="97" t="s">
        <v>470</v>
      </c>
      <c r="D49" s="100" t="s">
        <v>467</v>
      </c>
      <c r="E49" s="90">
        <f t="shared" si="5"/>
        <v>0.75</v>
      </c>
      <c r="F49" s="105" t="s">
        <v>22</v>
      </c>
      <c r="G49" s="106" t="s">
        <v>23</v>
      </c>
      <c r="H49" s="120" t="s">
        <v>108</v>
      </c>
      <c r="I49" s="100" t="s">
        <v>359</v>
      </c>
      <c r="J49" s="251">
        <v>547.20000000000005</v>
      </c>
      <c r="K49" s="108">
        <v>44008</v>
      </c>
      <c r="L49" s="108">
        <v>44018</v>
      </c>
      <c r="M49" s="106" t="s">
        <v>26</v>
      </c>
      <c r="N49" s="109" t="s">
        <v>360</v>
      </c>
      <c r="O49" s="109" t="s">
        <v>519</v>
      </c>
      <c r="P49" s="100" t="s">
        <v>29</v>
      </c>
      <c r="Q49" s="100" t="s">
        <v>520</v>
      </c>
      <c r="R49" s="115">
        <v>44096</v>
      </c>
      <c r="S49" s="100" t="s">
        <v>521</v>
      </c>
      <c r="T49" s="90">
        <f t="shared" ref="T49:T55" si="7">SUM(S49-C49)/C49*100%</f>
        <v>0.55000000000000004</v>
      </c>
      <c r="U49" s="90">
        <f t="shared" si="2"/>
        <v>0.11428571428571428</v>
      </c>
      <c r="W49" s="137" t="s">
        <v>501</v>
      </c>
      <c r="Y49" s="250">
        <v>12</v>
      </c>
      <c r="Z49" s="137" t="s">
        <v>495</v>
      </c>
    </row>
    <row r="50" spans="1:26" s="137" customFormat="1" ht="16" x14ac:dyDescent="0.2">
      <c r="A50" s="103" t="s">
        <v>19</v>
      </c>
      <c r="B50" s="103" t="s">
        <v>361</v>
      </c>
      <c r="C50" s="97" t="s">
        <v>514</v>
      </c>
      <c r="D50" s="100" t="s">
        <v>65</v>
      </c>
      <c r="E50" s="90">
        <f t="shared" si="5"/>
        <v>0.74358974358974361</v>
      </c>
      <c r="F50" s="105" t="s">
        <v>22</v>
      </c>
      <c r="G50" s="130" t="s">
        <v>23</v>
      </c>
      <c r="H50" s="107" t="s">
        <v>108</v>
      </c>
      <c r="I50" s="131" t="s">
        <v>362</v>
      </c>
      <c r="J50" s="251">
        <v>2835</v>
      </c>
      <c r="K50" s="108">
        <v>44008</v>
      </c>
      <c r="L50" s="108">
        <v>44018</v>
      </c>
      <c r="M50" s="106" t="s">
        <v>26</v>
      </c>
      <c r="N50" s="109" t="s">
        <v>363</v>
      </c>
      <c r="O50" s="109" t="s">
        <v>364</v>
      </c>
      <c r="P50" s="100" t="s">
        <v>29</v>
      </c>
      <c r="Q50" s="100" t="s">
        <v>522</v>
      </c>
      <c r="R50" s="115">
        <v>44096</v>
      </c>
      <c r="S50" s="100" t="s">
        <v>50</v>
      </c>
      <c r="T50" s="90">
        <f t="shared" si="7"/>
        <v>0.69230769230769229</v>
      </c>
      <c r="U50" s="90">
        <f t="shared" si="2"/>
        <v>2.9411764705882353E-2</v>
      </c>
      <c r="W50" s="137" t="s">
        <v>501</v>
      </c>
      <c r="Y50" s="250">
        <v>12</v>
      </c>
      <c r="Z50" s="137" t="s">
        <v>495</v>
      </c>
    </row>
    <row r="51" spans="1:26" s="137" customFormat="1" ht="16" x14ac:dyDescent="0.2">
      <c r="A51" s="103" t="s">
        <v>19</v>
      </c>
      <c r="B51" s="103" t="s">
        <v>365</v>
      </c>
      <c r="C51" s="97" t="s">
        <v>523</v>
      </c>
      <c r="D51" s="100" t="s">
        <v>473</v>
      </c>
      <c r="E51" s="90">
        <f t="shared" si="5"/>
        <v>0.50684931506849318</v>
      </c>
      <c r="F51" s="105" t="s">
        <v>22</v>
      </c>
      <c r="G51" s="106" t="s">
        <v>23</v>
      </c>
      <c r="H51" s="107" t="s">
        <v>260</v>
      </c>
      <c r="I51" s="131" t="s">
        <v>229</v>
      </c>
      <c r="J51" s="11">
        <v>1535.2</v>
      </c>
      <c r="K51" s="108">
        <v>44018</v>
      </c>
      <c r="L51" s="108">
        <v>44021</v>
      </c>
      <c r="M51" s="106" t="s">
        <v>38</v>
      </c>
      <c r="N51" s="109" t="s">
        <v>366</v>
      </c>
      <c r="O51" s="109" t="s">
        <v>367</v>
      </c>
      <c r="P51" s="100" t="s">
        <v>29</v>
      </c>
      <c r="Q51" s="100" t="s">
        <v>524</v>
      </c>
      <c r="R51" s="115" t="s">
        <v>510</v>
      </c>
      <c r="S51" s="100" t="s">
        <v>473</v>
      </c>
      <c r="T51" s="90">
        <f t="shared" si="7"/>
        <v>0.50684931506849318</v>
      </c>
      <c r="U51" s="90">
        <f t="shared" si="2"/>
        <v>0</v>
      </c>
      <c r="W51" s="137" t="s">
        <v>658</v>
      </c>
      <c r="Y51" s="250" t="s">
        <v>659</v>
      </c>
      <c r="Z51" s="137" t="s">
        <v>495</v>
      </c>
    </row>
    <row r="52" spans="1:26" s="137" customFormat="1" ht="16" x14ac:dyDescent="0.2">
      <c r="A52" s="103" t="s">
        <v>19</v>
      </c>
      <c r="B52" s="103" t="s">
        <v>533</v>
      </c>
      <c r="C52" s="100" t="s">
        <v>534</v>
      </c>
      <c r="D52" s="100" t="s">
        <v>34</v>
      </c>
      <c r="E52" s="90">
        <f t="shared" si="5"/>
        <v>1.0869565217391304</v>
      </c>
      <c r="F52" s="105" t="s">
        <v>68</v>
      </c>
      <c r="G52" s="106" t="s">
        <v>23</v>
      </c>
      <c r="H52" s="107" t="s">
        <v>44</v>
      </c>
      <c r="I52" s="100" t="s">
        <v>535</v>
      </c>
      <c r="J52" s="251">
        <v>907.2</v>
      </c>
      <c r="K52" s="108" t="s">
        <v>529</v>
      </c>
      <c r="L52" s="108" t="s">
        <v>536</v>
      </c>
      <c r="M52" s="106" t="s">
        <v>38</v>
      </c>
      <c r="N52" s="109" t="s">
        <v>537</v>
      </c>
      <c r="O52" s="109" t="s">
        <v>538</v>
      </c>
      <c r="P52" s="100" t="s">
        <v>29</v>
      </c>
      <c r="Q52" s="100" t="s">
        <v>539</v>
      </c>
      <c r="R52" s="115">
        <v>44096</v>
      </c>
      <c r="S52" s="100" t="s">
        <v>80</v>
      </c>
      <c r="T52" s="90">
        <f t="shared" si="7"/>
        <v>0.30434782608695654</v>
      </c>
      <c r="U52" s="90">
        <f t="shared" si="2"/>
        <v>0.375</v>
      </c>
      <c r="W52" s="137" t="s">
        <v>501</v>
      </c>
      <c r="Y52" s="250">
        <v>12</v>
      </c>
      <c r="Z52" s="137" t="s">
        <v>495</v>
      </c>
    </row>
    <row r="53" spans="1:26" s="137" customFormat="1" ht="16" x14ac:dyDescent="0.2">
      <c r="A53" s="103" t="s">
        <v>19</v>
      </c>
      <c r="B53" s="103" t="s">
        <v>540</v>
      </c>
      <c r="C53" s="100" t="s">
        <v>471</v>
      </c>
      <c r="D53" s="100" t="s">
        <v>65</v>
      </c>
      <c r="E53" s="90">
        <f t="shared" si="5"/>
        <v>1</v>
      </c>
      <c r="F53" s="105" t="s">
        <v>22</v>
      </c>
      <c r="G53" s="106" t="s">
        <v>23</v>
      </c>
      <c r="H53" s="107" t="s">
        <v>44</v>
      </c>
      <c r="I53" s="100" t="s">
        <v>541</v>
      </c>
      <c r="J53" s="251">
        <v>1068.9000000000001</v>
      </c>
      <c r="K53" s="108" t="s">
        <v>529</v>
      </c>
      <c r="L53" s="108" t="s">
        <v>536</v>
      </c>
      <c r="M53" s="106" t="s">
        <v>38</v>
      </c>
      <c r="N53" s="109" t="s">
        <v>542</v>
      </c>
      <c r="O53" s="109" t="s">
        <v>543</v>
      </c>
      <c r="P53" s="100" t="s">
        <v>29</v>
      </c>
      <c r="Q53" s="100" t="s">
        <v>544</v>
      </c>
      <c r="R53" s="115">
        <v>44096</v>
      </c>
      <c r="S53" s="100" t="s">
        <v>518</v>
      </c>
      <c r="T53" s="90">
        <f t="shared" si="7"/>
        <v>0.29411764705882354</v>
      </c>
      <c r="U53" s="90">
        <f t="shared" si="2"/>
        <v>0.35294117647058826</v>
      </c>
      <c r="W53" s="137" t="s">
        <v>501</v>
      </c>
      <c r="X53" s="137" t="s">
        <v>496</v>
      </c>
      <c r="Y53" s="137" t="s">
        <v>660</v>
      </c>
      <c r="Z53" s="137" t="s">
        <v>495</v>
      </c>
    </row>
    <row r="54" spans="1:26" s="137" customFormat="1" ht="16" x14ac:dyDescent="0.2">
      <c r="A54" s="103" t="s">
        <v>19</v>
      </c>
      <c r="B54" s="103" t="s">
        <v>545</v>
      </c>
      <c r="C54" s="100" t="s">
        <v>90</v>
      </c>
      <c r="D54" s="100" t="s">
        <v>34</v>
      </c>
      <c r="E54" s="90">
        <f t="shared" si="5"/>
        <v>1.1818181818181819</v>
      </c>
      <c r="F54" s="105" t="s">
        <v>68</v>
      </c>
      <c r="G54" s="106" t="s">
        <v>23</v>
      </c>
      <c r="H54" s="107" t="s">
        <v>44</v>
      </c>
      <c r="I54" s="100" t="s">
        <v>546</v>
      </c>
      <c r="J54" s="251">
        <v>907.2</v>
      </c>
      <c r="K54" s="108" t="s">
        <v>529</v>
      </c>
      <c r="L54" s="108" t="s">
        <v>547</v>
      </c>
      <c r="M54" s="106" t="s">
        <v>38</v>
      </c>
      <c r="N54" s="109" t="s">
        <v>548</v>
      </c>
      <c r="O54" s="109" t="s">
        <v>549</v>
      </c>
      <c r="P54" s="100" t="s">
        <v>29</v>
      </c>
      <c r="Q54" s="100" t="s">
        <v>550</v>
      </c>
      <c r="R54" s="115">
        <v>44096</v>
      </c>
      <c r="S54" s="100" t="s">
        <v>80</v>
      </c>
      <c r="T54" s="90">
        <f t="shared" si="7"/>
        <v>0.36363636363636365</v>
      </c>
      <c r="U54" s="90">
        <f t="shared" si="2"/>
        <v>0.375</v>
      </c>
      <c r="W54" s="137" t="s">
        <v>501</v>
      </c>
      <c r="Y54" s="250">
        <v>12</v>
      </c>
      <c r="Z54" s="137" t="s">
        <v>495</v>
      </c>
    </row>
    <row r="55" spans="1:26" s="137" customFormat="1" ht="16" x14ac:dyDescent="0.2">
      <c r="A55" s="103" t="s">
        <v>19</v>
      </c>
      <c r="B55" s="103" t="s">
        <v>551</v>
      </c>
      <c r="C55" s="100" t="s">
        <v>472</v>
      </c>
      <c r="D55" s="100" t="s">
        <v>34</v>
      </c>
      <c r="E55" s="90">
        <f t="shared" si="5"/>
        <v>0.7142857142857143</v>
      </c>
      <c r="F55" s="105" t="s">
        <v>68</v>
      </c>
      <c r="G55" s="106" t="s">
        <v>23</v>
      </c>
      <c r="H55" s="107" t="s">
        <v>44</v>
      </c>
      <c r="I55" s="100" t="s">
        <v>552</v>
      </c>
      <c r="J55" s="251">
        <v>1045.8</v>
      </c>
      <c r="K55" s="108" t="s">
        <v>553</v>
      </c>
      <c r="L55" s="108" t="s">
        <v>554</v>
      </c>
      <c r="M55" s="106" t="s">
        <v>26</v>
      </c>
      <c r="N55" s="109" t="s">
        <v>555</v>
      </c>
      <c r="O55" s="109" t="s">
        <v>556</v>
      </c>
      <c r="P55" s="100" t="s">
        <v>29</v>
      </c>
      <c r="Q55" s="100" t="s">
        <v>557</v>
      </c>
      <c r="R55" s="115">
        <v>44096</v>
      </c>
      <c r="S55" s="100" t="s">
        <v>482</v>
      </c>
      <c r="T55" s="90">
        <f t="shared" si="7"/>
        <v>0.5</v>
      </c>
      <c r="U55" s="90">
        <f t="shared" si="2"/>
        <v>0.125</v>
      </c>
      <c r="W55" s="137" t="s">
        <v>501</v>
      </c>
      <c r="Y55" s="250">
        <v>12</v>
      </c>
      <c r="Z55" s="137" t="s">
        <v>495</v>
      </c>
    </row>
    <row r="56" spans="1:26" s="137" customFormat="1" ht="16" x14ac:dyDescent="0.2">
      <c r="A56" s="103" t="s">
        <v>52</v>
      </c>
      <c r="B56" s="103" t="s">
        <v>379</v>
      </c>
      <c r="C56" s="97" t="s">
        <v>635</v>
      </c>
      <c r="D56" s="100" t="s">
        <v>468</v>
      </c>
      <c r="E56" s="90">
        <f t="shared" ref="E56:E83" si="8">SUM(D56-C56)/C56*100%</f>
        <v>0.95918367346938771</v>
      </c>
      <c r="F56" s="105" t="s">
        <v>35</v>
      </c>
      <c r="G56" s="106" t="s">
        <v>374</v>
      </c>
      <c r="H56" s="107" t="s">
        <v>44</v>
      </c>
      <c r="I56" s="100" t="s">
        <v>380</v>
      </c>
      <c r="J56" s="38">
        <v>661.05</v>
      </c>
      <c r="K56" s="108">
        <v>44000</v>
      </c>
      <c r="L56" s="108">
        <v>44001</v>
      </c>
      <c r="M56" s="106" t="s">
        <v>26</v>
      </c>
      <c r="N56" s="109" t="s">
        <v>636</v>
      </c>
      <c r="O56" s="109" t="s">
        <v>636</v>
      </c>
      <c r="P56" s="100" t="s">
        <v>29</v>
      </c>
      <c r="Q56" s="100" t="s">
        <v>637</v>
      </c>
      <c r="R56" s="115" t="s">
        <v>510</v>
      </c>
      <c r="S56" s="100" t="s">
        <v>464</v>
      </c>
      <c r="T56" s="90">
        <f t="shared" ref="T56:T83" si="9">SUM(S56-C56)/C56*100%</f>
        <v>6.1224489795918366E-2</v>
      </c>
      <c r="U56" s="90">
        <f t="shared" ref="U56:U70" si="10">SUM(D56-S56)/D56*100%</f>
        <v>0.45833333333333331</v>
      </c>
      <c r="W56" s="137" t="s">
        <v>501</v>
      </c>
      <c r="Y56" s="250">
        <v>12</v>
      </c>
      <c r="Z56" s="137" t="s">
        <v>495</v>
      </c>
    </row>
    <row r="57" spans="1:26" s="137" customFormat="1" ht="16" x14ac:dyDescent="0.2">
      <c r="A57" s="103" t="s">
        <v>52</v>
      </c>
      <c r="B57" s="103" t="s">
        <v>381</v>
      </c>
      <c r="C57" s="97" t="s">
        <v>638</v>
      </c>
      <c r="D57" s="100" t="s">
        <v>483</v>
      </c>
      <c r="E57" s="90">
        <f t="shared" si="8"/>
        <v>0.8571428571428571</v>
      </c>
      <c r="F57" s="106" t="s">
        <v>22</v>
      </c>
      <c r="G57" s="106" t="s">
        <v>374</v>
      </c>
      <c r="H57" s="107" t="s">
        <v>44</v>
      </c>
      <c r="I57" s="100" t="s">
        <v>382</v>
      </c>
      <c r="J57" s="252">
        <v>4295.25</v>
      </c>
      <c r="K57" s="108">
        <v>43997</v>
      </c>
      <c r="L57" s="108">
        <v>43997</v>
      </c>
      <c r="M57" s="106" t="s">
        <v>26</v>
      </c>
      <c r="N57" s="100" t="s">
        <v>639</v>
      </c>
      <c r="O57" s="100" t="s">
        <v>640</v>
      </c>
      <c r="P57" s="253" t="s">
        <v>29</v>
      </c>
      <c r="Q57" s="100" t="s">
        <v>641</v>
      </c>
      <c r="R57" s="115">
        <v>44096</v>
      </c>
      <c r="S57" s="100" t="s">
        <v>476</v>
      </c>
      <c r="T57" s="90">
        <f t="shared" si="9"/>
        <v>0.2857142857142857</v>
      </c>
      <c r="U57" s="90">
        <f t="shared" si="10"/>
        <v>0.30769230769230771</v>
      </c>
      <c r="W57" s="137" t="s">
        <v>501</v>
      </c>
      <c r="Y57" s="250">
        <v>12</v>
      </c>
      <c r="Z57" s="137" t="s">
        <v>495</v>
      </c>
    </row>
    <row r="58" spans="1:26" s="137" customFormat="1" ht="16" x14ac:dyDescent="0.2">
      <c r="A58" s="103" t="s">
        <v>52</v>
      </c>
      <c r="B58" s="103" t="s">
        <v>383</v>
      </c>
      <c r="C58" s="97" t="s">
        <v>136</v>
      </c>
      <c r="D58" s="100" t="s">
        <v>34</v>
      </c>
      <c r="E58" s="90">
        <f t="shared" si="8"/>
        <v>0.26315789473684209</v>
      </c>
      <c r="F58" s="106" t="s">
        <v>68</v>
      </c>
      <c r="G58" s="106" t="s">
        <v>374</v>
      </c>
      <c r="H58" s="107" t="s">
        <v>44</v>
      </c>
      <c r="I58" s="100" t="s">
        <v>384</v>
      </c>
      <c r="J58" s="252">
        <v>1357.65</v>
      </c>
      <c r="K58" s="108">
        <v>44027</v>
      </c>
      <c r="L58" s="108">
        <v>44033</v>
      </c>
      <c r="M58" s="106" t="s">
        <v>38</v>
      </c>
      <c r="N58" s="100" t="s">
        <v>642</v>
      </c>
      <c r="O58" s="100" t="s">
        <v>643</v>
      </c>
      <c r="P58" s="253" t="s">
        <v>29</v>
      </c>
      <c r="Q58" s="100" t="s">
        <v>644</v>
      </c>
      <c r="R58" s="115">
        <v>44096</v>
      </c>
      <c r="S58" s="100" t="s">
        <v>518</v>
      </c>
      <c r="T58" s="90">
        <f t="shared" si="9"/>
        <v>0.15789473684210525</v>
      </c>
      <c r="U58" s="90">
        <f t="shared" si="10"/>
        <v>8.3333333333333329E-2</v>
      </c>
      <c r="W58" s="137" t="s">
        <v>501</v>
      </c>
      <c r="Y58" s="250">
        <v>12</v>
      </c>
      <c r="Z58" s="137" t="s">
        <v>495</v>
      </c>
    </row>
    <row r="59" spans="1:26" s="137" customFormat="1" ht="16" x14ac:dyDescent="0.2">
      <c r="A59" s="103" t="s">
        <v>52</v>
      </c>
      <c r="B59" s="103" t="s">
        <v>385</v>
      </c>
      <c r="C59" s="97" t="s">
        <v>645</v>
      </c>
      <c r="D59" s="100" t="s">
        <v>518</v>
      </c>
      <c r="E59" s="90">
        <f t="shared" si="8"/>
        <v>0.33333333333333331</v>
      </c>
      <c r="F59" s="106" t="s">
        <v>68</v>
      </c>
      <c r="G59" s="106" t="s">
        <v>374</v>
      </c>
      <c r="H59" s="107" t="s">
        <v>44</v>
      </c>
      <c r="I59" s="100" t="s">
        <v>386</v>
      </c>
      <c r="J59" s="252">
        <v>1265.25</v>
      </c>
      <c r="K59" s="108">
        <v>44027</v>
      </c>
      <c r="L59" s="108">
        <v>44029</v>
      </c>
      <c r="M59" s="106" t="s">
        <v>26</v>
      </c>
      <c r="N59" s="100" t="s">
        <v>646</v>
      </c>
      <c r="O59" s="100" t="s">
        <v>647</v>
      </c>
      <c r="P59" s="253" t="s">
        <v>29</v>
      </c>
      <c r="Q59" s="100" t="s">
        <v>648</v>
      </c>
      <c r="R59" s="115">
        <v>44096</v>
      </c>
      <c r="S59" s="100" t="s">
        <v>470</v>
      </c>
      <c r="T59" s="90">
        <f t="shared" si="9"/>
        <v>0.21212121212121213</v>
      </c>
      <c r="U59" s="90">
        <f t="shared" si="10"/>
        <v>9.0909090909090912E-2</v>
      </c>
      <c r="W59" s="137" t="s">
        <v>501</v>
      </c>
      <c r="Y59" s="250">
        <v>12</v>
      </c>
      <c r="Z59" s="137" t="s">
        <v>495</v>
      </c>
    </row>
    <row r="60" spans="1:26" s="137" customFormat="1" ht="16" x14ac:dyDescent="0.2">
      <c r="A60" s="103" t="s">
        <v>52</v>
      </c>
      <c r="B60" s="103" t="s">
        <v>387</v>
      </c>
      <c r="C60" s="97" t="s">
        <v>645</v>
      </c>
      <c r="D60" s="100" t="s">
        <v>476</v>
      </c>
      <c r="E60" s="90">
        <f t="shared" si="8"/>
        <v>1.1818181818181819</v>
      </c>
      <c r="F60" s="106" t="s">
        <v>68</v>
      </c>
      <c r="G60" s="106" t="s">
        <v>374</v>
      </c>
      <c r="H60" s="107" t="s">
        <v>44</v>
      </c>
      <c r="I60" s="100" t="s">
        <v>388</v>
      </c>
      <c r="J60" s="252">
        <v>1450.05</v>
      </c>
      <c r="K60" s="108">
        <v>44033</v>
      </c>
      <c r="L60" s="108">
        <v>44034</v>
      </c>
      <c r="M60" s="106" t="s">
        <v>38</v>
      </c>
      <c r="N60" s="100" t="s">
        <v>649</v>
      </c>
      <c r="O60" s="100" t="s">
        <v>650</v>
      </c>
      <c r="P60" s="100" t="s">
        <v>29</v>
      </c>
      <c r="Q60" s="100" t="s">
        <v>651</v>
      </c>
      <c r="R60" s="115">
        <v>44096</v>
      </c>
      <c r="S60" s="100" t="s">
        <v>34</v>
      </c>
      <c r="T60" s="90">
        <f t="shared" si="9"/>
        <v>0.45454545454545453</v>
      </c>
      <c r="U60" s="90">
        <f t="shared" si="10"/>
        <v>0.33333333333333331</v>
      </c>
      <c r="W60" s="137" t="s">
        <v>501</v>
      </c>
      <c r="Y60" s="250">
        <v>12</v>
      </c>
      <c r="Z60" s="137" t="s">
        <v>495</v>
      </c>
    </row>
    <row r="61" spans="1:26" s="137" customFormat="1" ht="16" x14ac:dyDescent="0.2">
      <c r="A61" s="103" t="s">
        <v>52</v>
      </c>
      <c r="B61" s="103" t="s">
        <v>652</v>
      </c>
      <c r="C61" s="100" t="s">
        <v>653</v>
      </c>
      <c r="D61" s="100" t="s">
        <v>76</v>
      </c>
      <c r="E61" s="90">
        <f t="shared" si="8"/>
        <v>1</v>
      </c>
      <c r="F61" s="106" t="s">
        <v>68</v>
      </c>
      <c r="G61" s="106" t="s">
        <v>374</v>
      </c>
      <c r="H61" s="107" t="s">
        <v>44</v>
      </c>
      <c r="I61" s="100" t="s">
        <v>654</v>
      </c>
      <c r="J61" s="252">
        <v>895.65</v>
      </c>
      <c r="K61" s="108">
        <v>44055</v>
      </c>
      <c r="L61" s="108">
        <v>44056</v>
      </c>
      <c r="M61" s="106" t="s">
        <v>26</v>
      </c>
      <c r="N61" s="100" t="s">
        <v>655</v>
      </c>
      <c r="O61" s="100" t="s">
        <v>656</v>
      </c>
      <c r="P61" s="100" t="s">
        <v>29</v>
      </c>
      <c r="Q61" s="100" t="s">
        <v>657</v>
      </c>
      <c r="R61" s="115">
        <v>44096</v>
      </c>
      <c r="S61" s="100" t="s">
        <v>76</v>
      </c>
      <c r="T61" s="90">
        <f t="shared" si="9"/>
        <v>1</v>
      </c>
      <c r="U61" s="90">
        <f t="shared" si="10"/>
        <v>0</v>
      </c>
      <c r="W61" s="137" t="s">
        <v>501</v>
      </c>
      <c r="Y61" s="250">
        <v>13</v>
      </c>
      <c r="Z61" s="137" t="s">
        <v>495</v>
      </c>
    </row>
    <row r="62" spans="1:26" s="137" customFormat="1" ht="32" x14ac:dyDescent="0.2">
      <c r="A62" s="254" t="s">
        <v>19</v>
      </c>
      <c r="B62" s="254" t="s">
        <v>525</v>
      </c>
      <c r="C62" s="255" t="s">
        <v>526</v>
      </c>
      <c r="D62" s="255" t="s">
        <v>527</v>
      </c>
      <c r="E62" s="256">
        <f t="shared" si="8"/>
        <v>0.40625</v>
      </c>
      <c r="F62" s="257" t="s">
        <v>22</v>
      </c>
      <c r="G62" s="258" t="s">
        <v>23</v>
      </c>
      <c r="H62" s="268" t="s">
        <v>91</v>
      </c>
      <c r="I62" s="255" t="s">
        <v>528</v>
      </c>
      <c r="J62" s="260">
        <v>4543.2</v>
      </c>
      <c r="K62" s="261" t="s">
        <v>529</v>
      </c>
      <c r="L62" s="261" t="s">
        <v>530</v>
      </c>
      <c r="M62" s="258" t="s">
        <v>38</v>
      </c>
      <c r="N62" s="262" t="s">
        <v>531</v>
      </c>
      <c r="O62" s="262" t="s">
        <v>532</v>
      </c>
      <c r="P62" s="255" t="s">
        <v>233</v>
      </c>
      <c r="Q62" s="255"/>
      <c r="R62" s="263"/>
      <c r="S62" s="255"/>
      <c r="T62" s="256">
        <f t="shared" si="9"/>
        <v>-1</v>
      </c>
      <c r="U62" s="256">
        <f t="shared" si="10"/>
        <v>1</v>
      </c>
      <c r="V62" s="264"/>
      <c r="W62" s="264" t="s">
        <v>501</v>
      </c>
      <c r="X62" s="264"/>
      <c r="Y62" s="265">
        <v>12</v>
      </c>
      <c r="Z62" s="264" t="s">
        <v>495</v>
      </c>
    </row>
    <row r="63" spans="1:26" s="264" customFormat="1" ht="18" customHeight="1" x14ac:dyDescent="0.2">
      <c r="A63" s="254" t="s">
        <v>19</v>
      </c>
      <c r="B63" s="254" t="s">
        <v>558</v>
      </c>
      <c r="C63" s="255" t="s">
        <v>471</v>
      </c>
      <c r="D63" s="255" t="s">
        <v>34</v>
      </c>
      <c r="E63" s="256">
        <f t="shared" si="8"/>
        <v>0.41176470588235292</v>
      </c>
      <c r="F63" s="257" t="s">
        <v>68</v>
      </c>
      <c r="G63" s="258" t="s">
        <v>23</v>
      </c>
      <c r="H63" s="259" t="s">
        <v>44</v>
      </c>
      <c r="I63" s="255" t="s">
        <v>559</v>
      </c>
      <c r="J63" s="260">
        <v>1115.0999999999999</v>
      </c>
      <c r="K63" s="261" t="s">
        <v>560</v>
      </c>
      <c r="L63" s="261" t="s">
        <v>561</v>
      </c>
      <c r="M63" s="258" t="s">
        <v>38</v>
      </c>
      <c r="N63" s="262" t="s">
        <v>562</v>
      </c>
      <c r="O63" s="262"/>
      <c r="P63" s="255" t="s">
        <v>233</v>
      </c>
      <c r="Q63" s="255"/>
      <c r="R63" s="263"/>
      <c r="S63" s="255"/>
      <c r="T63" s="256">
        <f t="shared" si="9"/>
        <v>-1</v>
      </c>
      <c r="U63" s="256">
        <f t="shared" si="10"/>
        <v>1</v>
      </c>
      <c r="W63" s="264" t="s">
        <v>501</v>
      </c>
      <c r="Y63" s="265">
        <v>12</v>
      </c>
      <c r="Z63" s="264" t="s">
        <v>495</v>
      </c>
    </row>
    <row r="64" spans="1:26" s="264" customFormat="1" ht="18" customHeight="1" x14ac:dyDescent="0.2">
      <c r="A64" s="254" t="s">
        <v>19</v>
      </c>
      <c r="B64" s="254" t="s">
        <v>563</v>
      </c>
      <c r="C64" s="255" t="s">
        <v>518</v>
      </c>
      <c r="D64" s="255" t="s">
        <v>34</v>
      </c>
      <c r="E64" s="256">
        <f t="shared" si="8"/>
        <v>9.0909090909090912E-2</v>
      </c>
      <c r="F64" s="257" t="s">
        <v>68</v>
      </c>
      <c r="G64" s="258" t="s">
        <v>23</v>
      </c>
      <c r="H64" s="259" t="s">
        <v>91</v>
      </c>
      <c r="I64" s="255" t="s">
        <v>564</v>
      </c>
      <c r="J64" s="260">
        <v>2222.04</v>
      </c>
      <c r="K64" s="261">
        <v>44078</v>
      </c>
      <c r="L64" s="261">
        <v>44082</v>
      </c>
      <c r="M64" s="258" t="s">
        <v>26</v>
      </c>
      <c r="N64" s="262" t="s">
        <v>565</v>
      </c>
      <c r="O64" s="262" t="s">
        <v>566</v>
      </c>
      <c r="P64" s="255" t="s">
        <v>233</v>
      </c>
      <c r="Q64" s="255"/>
      <c r="R64" s="263"/>
      <c r="S64" s="255"/>
      <c r="T64" s="256">
        <f t="shared" si="9"/>
        <v>-1</v>
      </c>
      <c r="U64" s="256">
        <f t="shared" si="10"/>
        <v>1</v>
      </c>
      <c r="W64" s="264" t="s">
        <v>501</v>
      </c>
      <c r="Y64" s="265">
        <v>12</v>
      </c>
      <c r="Z64" s="264" t="s">
        <v>495</v>
      </c>
    </row>
    <row r="65" spans="1:26" s="264" customFormat="1" ht="18" customHeight="1" x14ac:dyDescent="0.2">
      <c r="A65" s="254" t="s">
        <v>19</v>
      </c>
      <c r="B65" s="254" t="s">
        <v>441</v>
      </c>
      <c r="C65" s="255" t="s">
        <v>80</v>
      </c>
      <c r="D65" s="255" t="s">
        <v>34</v>
      </c>
      <c r="E65" s="256">
        <f t="shared" si="8"/>
        <v>0.6</v>
      </c>
      <c r="F65" s="257" t="s">
        <v>68</v>
      </c>
      <c r="G65" s="258" t="s">
        <v>23</v>
      </c>
      <c r="H65" s="259" t="s">
        <v>44</v>
      </c>
      <c r="I65" s="255" t="s">
        <v>567</v>
      </c>
      <c r="J65" s="260">
        <v>1115.0999999999999</v>
      </c>
      <c r="K65" s="261" t="s">
        <v>568</v>
      </c>
      <c r="L65" s="261" t="s">
        <v>569</v>
      </c>
      <c r="M65" s="258" t="s">
        <v>38</v>
      </c>
      <c r="N65" s="262" t="s">
        <v>570</v>
      </c>
      <c r="O65" s="262" t="s">
        <v>571</v>
      </c>
      <c r="P65" s="255" t="s">
        <v>233</v>
      </c>
      <c r="Q65" s="255"/>
      <c r="R65" s="263"/>
      <c r="S65" s="255"/>
      <c r="T65" s="256">
        <f t="shared" si="9"/>
        <v>-1</v>
      </c>
      <c r="U65" s="256">
        <f t="shared" si="10"/>
        <v>1</v>
      </c>
      <c r="W65" s="264" t="s">
        <v>501</v>
      </c>
      <c r="Y65" s="265">
        <v>12</v>
      </c>
      <c r="Z65" s="264" t="s">
        <v>495</v>
      </c>
    </row>
    <row r="66" spans="1:26" s="264" customFormat="1" ht="18" customHeight="1" x14ac:dyDescent="0.2">
      <c r="A66" s="254" t="s">
        <v>19</v>
      </c>
      <c r="B66" s="254" t="s">
        <v>572</v>
      </c>
      <c r="C66" s="255" t="s">
        <v>65</v>
      </c>
      <c r="D66" s="255" t="s">
        <v>124</v>
      </c>
      <c r="E66" s="256">
        <f t="shared" si="8"/>
        <v>0.44117647058823528</v>
      </c>
      <c r="F66" s="257" t="s">
        <v>22</v>
      </c>
      <c r="G66" s="258" t="s">
        <v>23</v>
      </c>
      <c r="H66" s="259" t="s">
        <v>211</v>
      </c>
      <c r="I66" s="255" t="s">
        <v>573</v>
      </c>
      <c r="J66" s="260">
        <v>6190.24</v>
      </c>
      <c r="K66" s="261" t="s">
        <v>568</v>
      </c>
      <c r="L66" s="261">
        <v>44071</v>
      </c>
      <c r="M66" s="258" t="s">
        <v>26</v>
      </c>
      <c r="N66" s="262" t="s">
        <v>574</v>
      </c>
      <c r="O66" s="262" t="s">
        <v>575</v>
      </c>
      <c r="P66" s="255" t="s">
        <v>233</v>
      </c>
      <c r="Q66" s="255"/>
      <c r="R66" s="263"/>
      <c r="S66" s="255"/>
      <c r="T66" s="256">
        <f t="shared" si="9"/>
        <v>-1</v>
      </c>
      <c r="U66" s="256">
        <f t="shared" si="10"/>
        <v>1</v>
      </c>
      <c r="W66" s="264" t="s">
        <v>501</v>
      </c>
      <c r="Y66" s="265">
        <v>12</v>
      </c>
      <c r="Z66" s="264" t="s">
        <v>495</v>
      </c>
    </row>
    <row r="67" spans="1:26" s="264" customFormat="1" ht="18" customHeight="1" x14ac:dyDescent="0.2">
      <c r="A67" s="254" t="s">
        <v>19</v>
      </c>
      <c r="B67" s="254" t="s">
        <v>457</v>
      </c>
      <c r="C67" s="255" t="s">
        <v>576</v>
      </c>
      <c r="D67" s="255" t="s">
        <v>34</v>
      </c>
      <c r="E67" s="256">
        <f t="shared" si="8"/>
        <v>0.84615384615384615</v>
      </c>
      <c r="F67" s="257" t="s">
        <v>68</v>
      </c>
      <c r="G67" s="258" t="s">
        <v>23</v>
      </c>
      <c r="H67" s="259" t="s">
        <v>44</v>
      </c>
      <c r="I67" s="255" t="s">
        <v>577</v>
      </c>
      <c r="J67" s="266">
        <v>1115.0999999999999</v>
      </c>
      <c r="K67" s="261" t="s">
        <v>578</v>
      </c>
      <c r="L67" s="261">
        <v>44071</v>
      </c>
      <c r="M67" s="258" t="s">
        <v>38</v>
      </c>
      <c r="N67" s="262" t="s">
        <v>579</v>
      </c>
      <c r="O67" s="262" t="s">
        <v>580</v>
      </c>
      <c r="P67" s="255" t="s">
        <v>233</v>
      </c>
      <c r="Q67" s="255"/>
      <c r="R67" s="263"/>
      <c r="S67" s="255"/>
      <c r="T67" s="256">
        <f t="shared" si="9"/>
        <v>-1</v>
      </c>
      <c r="U67" s="256">
        <f t="shared" si="10"/>
        <v>1</v>
      </c>
      <c r="W67" s="264" t="s">
        <v>501</v>
      </c>
      <c r="Y67" s="265">
        <v>12</v>
      </c>
      <c r="Z67" s="264" t="s">
        <v>495</v>
      </c>
    </row>
    <row r="68" spans="1:26" s="264" customFormat="1" ht="18" customHeight="1" x14ac:dyDescent="0.2">
      <c r="A68" s="254" t="s">
        <v>19</v>
      </c>
      <c r="B68" s="254" t="s">
        <v>581</v>
      </c>
      <c r="C68" s="255" t="s">
        <v>534</v>
      </c>
      <c r="D68" s="255" t="s">
        <v>73</v>
      </c>
      <c r="E68" s="256">
        <f t="shared" si="8"/>
        <v>1</v>
      </c>
      <c r="F68" s="257" t="s">
        <v>68</v>
      </c>
      <c r="G68" s="258" t="s">
        <v>23</v>
      </c>
      <c r="H68" s="259" t="s">
        <v>44</v>
      </c>
      <c r="I68" s="255" t="s">
        <v>582</v>
      </c>
      <c r="J68" s="266">
        <v>1092</v>
      </c>
      <c r="K68" s="261" t="s">
        <v>578</v>
      </c>
      <c r="L68" s="261">
        <v>44071</v>
      </c>
      <c r="M68" s="258" t="s">
        <v>38</v>
      </c>
      <c r="N68" s="262" t="s">
        <v>583</v>
      </c>
      <c r="O68" s="262" t="s">
        <v>584</v>
      </c>
      <c r="P68" s="255" t="s">
        <v>233</v>
      </c>
      <c r="Q68" s="255"/>
      <c r="R68" s="263"/>
      <c r="S68" s="255"/>
      <c r="T68" s="256">
        <f t="shared" si="9"/>
        <v>-1</v>
      </c>
      <c r="U68" s="256">
        <f t="shared" si="10"/>
        <v>1</v>
      </c>
      <c r="W68" s="264" t="s">
        <v>501</v>
      </c>
      <c r="Y68" s="265">
        <v>12</v>
      </c>
      <c r="Z68" s="264" t="s">
        <v>495</v>
      </c>
    </row>
    <row r="69" spans="1:26" s="264" customFormat="1" ht="18" customHeight="1" x14ac:dyDescent="0.2">
      <c r="A69" s="254" t="s">
        <v>19</v>
      </c>
      <c r="B69" s="254" t="s">
        <v>585</v>
      </c>
      <c r="C69" s="255" t="s">
        <v>90</v>
      </c>
      <c r="D69" s="255" t="s">
        <v>73</v>
      </c>
      <c r="E69" s="256">
        <f t="shared" si="8"/>
        <v>1.0909090909090908</v>
      </c>
      <c r="F69" s="257" t="s">
        <v>68</v>
      </c>
      <c r="G69" s="258" t="s">
        <v>23</v>
      </c>
      <c r="H69" s="259" t="s">
        <v>44</v>
      </c>
      <c r="I69" s="255" t="s">
        <v>586</v>
      </c>
      <c r="J69" s="266">
        <v>1092</v>
      </c>
      <c r="K69" s="261" t="s">
        <v>578</v>
      </c>
      <c r="L69" s="261">
        <v>44071</v>
      </c>
      <c r="M69" s="258" t="s">
        <v>38</v>
      </c>
      <c r="N69" s="262" t="s">
        <v>587</v>
      </c>
      <c r="O69" s="262" t="s">
        <v>588</v>
      </c>
      <c r="P69" s="255" t="s">
        <v>233</v>
      </c>
      <c r="Q69" s="255"/>
      <c r="R69" s="263"/>
      <c r="S69" s="255"/>
      <c r="T69" s="256">
        <f t="shared" si="9"/>
        <v>-1</v>
      </c>
      <c r="U69" s="256">
        <f t="shared" si="10"/>
        <v>1</v>
      </c>
      <c r="W69" s="264" t="s">
        <v>501</v>
      </c>
      <c r="Y69" s="265">
        <v>12</v>
      </c>
      <c r="Z69" s="264" t="s">
        <v>495</v>
      </c>
    </row>
    <row r="70" spans="1:26" s="264" customFormat="1" ht="18" customHeight="1" x14ac:dyDescent="0.2">
      <c r="A70" s="254" t="s">
        <v>19</v>
      </c>
      <c r="B70" s="254" t="s">
        <v>589</v>
      </c>
      <c r="C70" s="255" t="s">
        <v>87</v>
      </c>
      <c r="D70" s="255" t="s">
        <v>73</v>
      </c>
      <c r="E70" s="256">
        <f t="shared" si="8"/>
        <v>1.3</v>
      </c>
      <c r="F70" s="257" t="s">
        <v>68</v>
      </c>
      <c r="G70" s="258" t="s">
        <v>23</v>
      </c>
      <c r="H70" s="259" t="s">
        <v>44</v>
      </c>
      <c r="I70" s="255" t="s">
        <v>590</v>
      </c>
      <c r="J70" s="266">
        <v>1092</v>
      </c>
      <c r="K70" s="261" t="s">
        <v>578</v>
      </c>
      <c r="L70" s="261">
        <v>44071</v>
      </c>
      <c r="M70" s="258" t="s">
        <v>38</v>
      </c>
      <c r="N70" s="262" t="s">
        <v>591</v>
      </c>
      <c r="O70" s="262" t="s">
        <v>592</v>
      </c>
      <c r="P70" s="255" t="s">
        <v>233</v>
      </c>
      <c r="Q70" s="255"/>
      <c r="R70" s="263"/>
      <c r="S70" s="255"/>
      <c r="T70" s="256">
        <f t="shared" si="9"/>
        <v>-1</v>
      </c>
      <c r="U70" s="256">
        <f t="shared" si="10"/>
        <v>1</v>
      </c>
      <c r="W70" s="264" t="s">
        <v>501</v>
      </c>
      <c r="Y70" s="265">
        <v>12</v>
      </c>
      <c r="Z70" s="264" t="s">
        <v>495</v>
      </c>
    </row>
    <row r="71" spans="1:26" s="264" customFormat="1" ht="18" customHeight="1" x14ac:dyDescent="0.2">
      <c r="A71" s="254" t="s">
        <v>19</v>
      </c>
      <c r="B71" s="254" t="s">
        <v>593</v>
      </c>
      <c r="C71" s="255" t="s">
        <v>594</v>
      </c>
      <c r="D71" s="255" t="s">
        <v>595</v>
      </c>
      <c r="E71" s="256">
        <f t="shared" si="8"/>
        <v>0.39436619718309857</v>
      </c>
      <c r="F71" s="257" t="s">
        <v>22</v>
      </c>
      <c r="G71" s="258" t="s">
        <v>23</v>
      </c>
      <c r="H71" s="259" t="s">
        <v>36</v>
      </c>
      <c r="I71" s="255" t="s">
        <v>596</v>
      </c>
      <c r="J71" s="266">
        <v>9835.74</v>
      </c>
      <c r="K71" s="261">
        <v>44075</v>
      </c>
      <c r="L71" s="261">
        <v>44084</v>
      </c>
      <c r="M71" s="258" t="s">
        <v>26</v>
      </c>
      <c r="N71" s="262" t="s">
        <v>597</v>
      </c>
      <c r="O71" s="262" t="s">
        <v>598</v>
      </c>
      <c r="P71" s="255" t="s">
        <v>233</v>
      </c>
      <c r="Q71" s="255"/>
      <c r="R71" s="263"/>
      <c r="S71" s="255"/>
      <c r="T71" s="256">
        <f t="shared" si="9"/>
        <v>-1</v>
      </c>
      <c r="U71" s="256">
        <f t="shared" ref="U71:U83" si="11">SUM(D71-S71)/D71*100%</f>
        <v>1</v>
      </c>
      <c r="W71" s="264" t="s">
        <v>501</v>
      </c>
      <c r="Y71" s="265">
        <v>12</v>
      </c>
      <c r="Z71" s="264" t="s">
        <v>495</v>
      </c>
    </row>
    <row r="72" spans="1:26" s="264" customFormat="1" ht="18" customHeight="1" x14ac:dyDescent="0.2">
      <c r="A72" s="254" t="s">
        <v>19</v>
      </c>
      <c r="B72" s="254" t="s">
        <v>599</v>
      </c>
      <c r="C72" s="255" t="s">
        <v>513</v>
      </c>
      <c r="D72" s="255" t="s">
        <v>473</v>
      </c>
      <c r="E72" s="256">
        <f t="shared" si="8"/>
        <v>0.46666666666666667</v>
      </c>
      <c r="F72" s="257" t="s">
        <v>22</v>
      </c>
      <c r="G72" s="258" t="s">
        <v>23</v>
      </c>
      <c r="H72" s="259" t="s">
        <v>600</v>
      </c>
      <c r="I72" s="255" t="s">
        <v>601</v>
      </c>
      <c r="J72" s="267">
        <v>6635.8</v>
      </c>
      <c r="K72" s="261">
        <v>44082</v>
      </c>
      <c r="L72" s="261">
        <v>44084</v>
      </c>
      <c r="M72" s="258" t="s">
        <v>26</v>
      </c>
      <c r="N72" s="262" t="s">
        <v>602</v>
      </c>
      <c r="O72" s="262"/>
      <c r="P72" s="255" t="s">
        <v>233</v>
      </c>
      <c r="Q72" s="255"/>
      <c r="R72" s="263"/>
      <c r="S72" s="255"/>
      <c r="T72" s="256">
        <f t="shared" si="9"/>
        <v>-1</v>
      </c>
      <c r="U72" s="256">
        <f t="shared" si="11"/>
        <v>1</v>
      </c>
      <c r="W72" s="264" t="s">
        <v>501</v>
      </c>
      <c r="Y72" s="265">
        <v>13</v>
      </c>
      <c r="Z72" s="264" t="s">
        <v>495</v>
      </c>
    </row>
    <row r="73" spans="1:26" s="264" customFormat="1" ht="18" customHeight="1" x14ac:dyDescent="0.2">
      <c r="A73" s="254" t="s">
        <v>19</v>
      </c>
      <c r="B73" s="254" t="s">
        <v>603</v>
      </c>
      <c r="C73" s="255" t="s">
        <v>136</v>
      </c>
      <c r="D73" s="255" t="s">
        <v>65</v>
      </c>
      <c r="E73" s="256">
        <f t="shared" si="8"/>
        <v>0.78947368421052633</v>
      </c>
      <c r="F73" s="257" t="s">
        <v>22</v>
      </c>
      <c r="G73" s="258" t="s">
        <v>23</v>
      </c>
      <c r="H73" s="259" t="s">
        <v>91</v>
      </c>
      <c r="I73" s="255" t="s">
        <v>604</v>
      </c>
      <c r="J73" s="267">
        <v>2884.5</v>
      </c>
      <c r="K73" s="261">
        <v>44083</v>
      </c>
      <c r="L73" s="261">
        <v>44085</v>
      </c>
      <c r="M73" s="258" t="s">
        <v>38</v>
      </c>
      <c r="N73" s="262" t="s">
        <v>605</v>
      </c>
      <c r="O73" s="262"/>
      <c r="P73" s="255" t="s">
        <v>233</v>
      </c>
      <c r="Q73" s="255"/>
      <c r="R73" s="263"/>
      <c r="S73" s="255"/>
      <c r="T73" s="256">
        <f t="shared" si="9"/>
        <v>-1</v>
      </c>
      <c r="U73" s="256">
        <f t="shared" si="11"/>
        <v>1</v>
      </c>
      <c r="W73" s="264" t="s">
        <v>501</v>
      </c>
      <c r="Y73" s="265">
        <v>13</v>
      </c>
      <c r="Z73" s="264" t="s">
        <v>495</v>
      </c>
    </row>
    <row r="74" spans="1:26" s="264" customFormat="1" ht="18" customHeight="1" x14ac:dyDescent="0.2">
      <c r="A74" s="254" t="s">
        <v>19</v>
      </c>
      <c r="B74" s="254" t="s">
        <v>606</v>
      </c>
      <c r="C74" s="255" t="s">
        <v>34</v>
      </c>
      <c r="D74" s="255" t="s">
        <v>513</v>
      </c>
      <c r="E74" s="256">
        <f t="shared" si="8"/>
        <v>0.5625</v>
      </c>
      <c r="F74" s="257" t="s">
        <v>22</v>
      </c>
      <c r="G74" s="258" t="s">
        <v>23</v>
      </c>
      <c r="H74" s="259" t="s">
        <v>44</v>
      </c>
      <c r="I74" s="255" t="s">
        <v>607</v>
      </c>
      <c r="J74" s="267">
        <v>3057.75</v>
      </c>
      <c r="K74" s="261">
        <v>44085</v>
      </c>
      <c r="L74" s="261">
        <v>44088</v>
      </c>
      <c r="M74" s="258" t="s">
        <v>38</v>
      </c>
      <c r="N74" s="262" t="s">
        <v>608</v>
      </c>
      <c r="O74" s="262"/>
      <c r="P74" s="255" t="s">
        <v>233</v>
      </c>
      <c r="Q74" s="255"/>
      <c r="R74" s="263"/>
      <c r="S74" s="255"/>
      <c r="T74" s="256">
        <f t="shared" si="9"/>
        <v>-1</v>
      </c>
      <c r="U74" s="256">
        <f t="shared" si="11"/>
        <v>1</v>
      </c>
      <c r="W74" s="264" t="s">
        <v>501</v>
      </c>
      <c r="Y74" s="265">
        <v>13</v>
      </c>
      <c r="Z74" s="264" t="s">
        <v>495</v>
      </c>
    </row>
    <row r="75" spans="1:26" s="264" customFormat="1" ht="18" customHeight="1" x14ac:dyDescent="0.2">
      <c r="A75" s="254" t="s">
        <v>187</v>
      </c>
      <c r="B75" s="254" t="s">
        <v>609</v>
      </c>
      <c r="C75" s="255" t="s">
        <v>610</v>
      </c>
      <c r="D75" s="255" t="s">
        <v>467</v>
      </c>
      <c r="E75" s="256">
        <f t="shared" si="8"/>
        <v>0.55555555555555558</v>
      </c>
      <c r="F75" s="257" t="s">
        <v>22</v>
      </c>
      <c r="G75" s="258" t="s">
        <v>23</v>
      </c>
      <c r="H75" s="259" t="s">
        <v>44</v>
      </c>
      <c r="I75" s="255" t="s">
        <v>611</v>
      </c>
      <c r="J75" s="267">
        <v>2934</v>
      </c>
      <c r="K75" s="261">
        <v>44088</v>
      </c>
      <c r="L75" s="261">
        <v>44089</v>
      </c>
      <c r="M75" s="258" t="s">
        <v>38</v>
      </c>
      <c r="N75" s="262"/>
      <c r="O75" s="262"/>
      <c r="P75" s="255" t="s">
        <v>233</v>
      </c>
      <c r="Q75" s="255"/>
      <c r="R75" s="263"/>
      <c r="S75" s="255"/>
      <c r="T75" s="256">
        <f t="shared" si="9"/>
        <v>-1</v>
      </c>
      <c r="U75" s="256">
        <f t="shared" si="11"/>
        <v>1</v>
      </c>
      <c r="W75" s="264" t="s">
        <v>501</v>
      </c>
      <c r="Y75" s="265">
        <v>12</v>
      </c>
      <c r="Z75" s="264" t="s">
        <v>495</v>
      </c>
    </row>
    <row r="76" spans="1:26" s="264" customFormat="1" ht="18" customHeight="1" x14ac:dyDescent="0.2">
      <c r="A76" s="254" t="s">
        <v>187</v>
      </c>
      <c r="B76" s="254" t="s">
        <v>612</v>
      </c>
      <c r="C76" s="255" t="s">
        <v>613</v>
      </c>
      <c r="D76" s="255" t="s">
        <v>614</v>
      </c>
      <c r="E76" s="256">
        <f t="shared" si="8"/>
        <v>0.40740740740740738</v>
      </c>
      <c r="F76" s="257" t="s">
        <v>22</v>
      </c>
      <c r="G76" s="258" t="s">
        <v>23</v>
      </c>
      <c r="H76" s="259" t="s">
        <v>44</v>
      </c>
      <c r="I76" s="255" t="s">
        <v>615</v>
      </c>
      <c r="J76" s="267">
        <v>4023</v>
      </c>
      <c r="K76" s="261">
        <v>44088</v>
      </c>
      <c r="L76" s="261">
        <v>44089</v>
      </c>
      <c r="M76" s="258" t="s">
        <v>38</v>
      </c>
      <c r="N76" s="262"/>
      <c r="O76" s="262"/>
      <c r="P76" s="255" t="s">
        <v>233</v>
      </c>
      <c r="Q76" s="255"/>
      <c r="R76" s="263"/>
      <c r="S76" s="255"/>
      <c r="T76" s="256">
        <f t="shared" si="9"/>
        <v>-1</v>
      </c>
      <c r="U76" s="256">
        <f t="shared" si="11"/>
        <v>1</v>
      </c>
      <c r="W76" s="264" t="s">
        <v>501</v>
      </c>
      <c r="Y76" s="265">
        <v>12</v>
      </c>
      <c r="Z76" s="264" t="s">
        <v>495</v>
      </c>
    </row>
    <row r="77" spans="1:26" s="264" customFormat="1" ht="18" customHeight="1" x14ac:dyDescent="0.2">
      <c r="A77" s="254" t="s">
        <v>187</v>
      </c>
      <c r="B77" s="254" t="s">
        <v>616</v>
      </c>
      <c r="C77" s="255" t="s">
        <v>472</v>
      </c>
      <c r="D77" s="255" t="s">
        <v>34</v>
      </c>
      <c r="E77" s="256">
        <f t="shared" si="8"/>
        <v>0.7142857142857143</v>
      </c>
      <c r="F77" s="257" t="s">
        <v>68</v>
      </c>
      <c r="G77" s="258" t="s">
        <v>23</v>
      </c>
      <c r="H77" s="259" t="s">
        <v>44</v>
      </c>
      <c r="I77" s="255" t="s">
        <v>617</v>
      </c>
      <c r="J77" s="267">
        <v>1115.0999999999999</v>
      </c>
      <c r="K77" s="261">
        <v>44088</v>
      </c>
      <c r="L77" s="261">
        <v>44089</v>
      </c>
      <c r="M77" s="258" t="s">
        <v>38</v>
      </c>
      <c r="N77" s="262"/>
      <c r="O77" s="262"/>
      <c r="P77" s="255" t="s">
        <v>233</v>
      </c>
      <c r="Q77" s="255"/>
      <c r="R77" s="263"/>
      <c r="S77" s="255"/>
      <c r="T77" s="256">
        <f t="shared" si="9"/>
        <v>-1</v>
      </c>
      <c r="U77" s="256">
        <f t="shared" si="11"/>
        <v>1</v>
      </c>
      <c r="W77" s="264" t="s">
        <v>501</v>
      </c>
      <c r="Y77" s="265">
        <v>12</v>
      </c>
      <c r="Z77" s="264" t="s">
        <v>495</v>
      </c>
    </row>
    <row r="78" spans="1:26" s="264" customFormat="1" ht="18" customHeight="1" x14ac:dyDescent="0.2">
      <c r="A78" s="254" t="s">
        <v>187</v>
      </c>
      <c r="B78" s="254" t="s">
        <v>618</v>
      </c>
      <c r="C78" s="255" t="s">
        <v>80</v>
      </c>
      <c r="D78" s="255" t="s">
        <v>34</v>
      </c>
      <c r="E78" s="256">
        <f t="shared" si="8"/>
        <v>0.6</v>
      </c>
      <c r="F78" s="257" t="s">
        <v>68</v>
      </c>
      <c r="G78" s="258" t="s">
        <v>23</v>
      </c>
      <c r="H78" s="259" t="s">
        <v>44</v>
      </c>
      <c r="I78" s="255" t="s">
        <v>619</v>
      </c>
      <c r="J78" s="267">
        <v>1115.0999999999999</v>
      </c>
      <c r="K78" s="261">
        <v>44088</v>
      </c>
      <c r="L78" s="261">
        <v>44089</v>
      </c>
      <c r="M78" s="258" t="s">
        <v>26</v>
      </c>
      <c r="N78" s="262"/>
      <c r="O78" s="262"/>
      <c r="P78" s="255" t="s">
        <v>233</v>
      </c>
      <c r="Q78" s="255"/>
      <c r="R78" s="263"/>
      <c r="S78" s="255"/>
      <c r="T78" s="256">
        <f t="shared" si="9"/>
        <v>-1</v>
      </c>
      <c r="U78" s="256">
        <f t="shared" si="11"/>
        <v>1</v>
      </c>
      <c r="W78" s="264" t="s">
        <v>501</v>
      </c>
      <c r="Y78" s="265">
        <v>12</v>
      </c>
      <c r="Z78" s="264" t="s">
        <v>495</v>
      </c>
    </row>
    <row r="79" spans="1:26" s="264" customFormat="1" ht="18" customHeight="1" x14ac:dyDescent="0.2">
      <c r="A79" s="254" t="s">
        <v>187</v>
      </c>
      <c r="B79" s="254" t="s">
        <v>620</v>
      </c>
      <c r="C79" s="255" t="s">
        <v>621</v>
      </c>
      <c r="D79" s="255" t="s">
        <v>622</v>
      </c>
      <c r="E79" s="256">
        <f t="shared" si="8"/>
        <v>8.4905660377358486E-2</v>
      </c>
      <c r="F79" s="257" t="s">
        <v>22</v>
      </c>
      <c r="G79" s="258" t="s">
        <v>23</v>
      </c>
      <c r="H79" s="259" t="s">
        <v>44</v>
      </c>
      <c r="I79" s="255" t="s">
        <v>623</v>
      </c>
      <c r="J79" s="267">
        <v>12586.5</v>
      </c>
      <c r="K79" s="261">
        <v>44095</v>
      </c>
      <c r="L79" s="261" t="s">
        <v>371</v>
      </c>
      <c r="M79" s="258" t="s">
        <v>26</v>
      </c>
      <c r="N79" s="262"/>
      <c r="O79" s="262"/>
      <c r="P79" s="255" t="s">
        <v>233</v>
      </c>
      <c r="Q79" s="255"/>
      <c r="R79" s="263"/>
      <c r="S79" s="255"/>
      <c r="T79" s="256">
        <f t="shared" si="9"/>
        <v>-1</v>
      </c>
      <c r="U79" s="256">
        <f t="shared" si="11"/>
        <v>1</v>
      </c>
      <c r="W79" s="264" t="s">
        <v>501</v>
      </c>
      <c r="Y79" s="265">
        <v>12</v>
      </c>
      <c r="Z79" s="264" t="s">
        <v>495</v>
      </c>
    </row>
    <row r="80" spans="1:26" s="264" customFormat="1" ht="18" customHeight="1" x14ac:dyDescent="0.2">
      <c r="A80" s="254" t="s">
        <v>187</v>
      </c>
      <c r="B80" s="254" t="s">
        <v>624</v>
      </c>
      <c r="C80" s="255" t="s">
        <v>625</v>
      </c>
      <c r="D80" s="255" t="s">
        <v>626</v>
      </c>
      <c r="E80" s="256">
        <f t="shared" si="8"/>
        <v>0.12600536193029491</v>
      </c>
      <c r="F80" s="257" t="s">
        <v>22</v>
      </c>
      <c r="G80" s="258" t="s">
        <v>23</v>
      </c>
      <c r="H80" s="259" t="s">
        <v>44</v>
      </c>
      <c r="I80" s="255" t="s">
        <v>627</v>
      </c>
      <c r="J80" s="267">
        <v>11596.5</v>
      </c>
      <c r="K80" s="261">
        <v>44095</v>
      </c>
      <c r="L80" s="261" t="s">
        <v>371</v>
      </c>
      <c r="M80" s="258" t="s">
        <v>26</v>
      </c>
      <c r="N80" s="262"/>
      <c r="O80" s="262"/>
      <c r="P80" s="255" t="s">
        <v>233</v>
      </c>
      <c r="Q80" s="255"/>
      <c r="R80" s="263"/>
      <c r="S80" s="255"/>
      <c r="T80" s="256">
        <f t="shared" si="9"/>
        <v>-1</v>
      </c>
      <c r="U80" s="256">
        <f t="shared" si="11"/>
        <v>1</v>
      </c>
      <c r="W80" s="264" t="s">
        <v>501</v>
      </c>
      <c r="Y80" s="265">
        <v>12</v>
      </c>
      <c r="Z80" s="264" t="s">
        <v>495</v>
      </c>
    </row>
    <row r="81" spans="1:26" s="264" customFormat="1" ht="18" customHeight="1" x14ac:dyDescent="0.2">
      <c r="A81" s="254" t="s">
        <v>187</v>
      </c>
      <c r="B81" s="254" t="s">
        <v>628</v>
      </c>
      <c r="C81" s="255" t="s">
        <v>80</v>
      </c>
      <c r="D81" s="255" t="s">
        <v>34</v>
      </c>
      <c r="E81" s="256">
        <f t="shared" si="8"/>
        <v>0.6</v>
      </c>
      <c r="F81" s="257" t="s">
        <v>68</v>
      </c>
      <c r="G81" s="258" t="s">
        <v>23</v>
      </c>
      <c r="H81" s="259" t="s">
        <v>44</v>
      </c>
      <c r="I81" s="255" t="s">
        <v>629</v>
      </c>
      <c r="J81" s="267">
        <v>1115.0999999999999</v>
      </c>
      <c r="K81" s="261">
        <v>44088</v>
      </c>
      <c r="L81" s="261">
        <v>44089</v>
      </c>
      <c r="M81" s="258" t="s">
        <v>38</v>
      </c>
      <c r="N81" s="262"/>
      <c r="O81" s="262"/>
      <c r="P81" s="255" t="s">
        <v>233</v>
      </c>
      <c r="Q81" s="255"/>
      <c r="R81" s="263"/>
      <c r="S81" s="255"/>
      <c r="T81" s="256">
        <f t="shared" si="9"/>
        <v>-1</v>
      </c>
      <c r="U81" s="256">
        <f t="shared" si="11"/>
        <v>1</v>
      </c>
      <c r="W81" s="264" t="s">
        <v>501</v>
      </c>
      <c r="Y81" s="265">
        <v>12</v>
      </c>
      <c r="Z81" s="264" t="s">
        <v>495</v>
      </c>
    </row>
    <row r="82" spans="1:26" s="264" customFormat="1" ht="18" customHeight="1" x14ac:dyDescent="0.2">
      <c r="A82" s="254" t="s">
        <v>19</v>
      </c>
      <c r="B82" s="254" t="s">
        <v>630</v>
      </c>
      <c r="C82" s="255" t="s">
        <v>511</v>
      </c>
      <c r="D82" s="255" t="s">
        <v>34</v>
      </c>
      <c r="E82" s="256">
        <f t="shared" si="8"/>
        <v>0.65517241379310343</v>
      </c>
      <c r="F82" s="257" t="s">
        <v>68</v>
      </c>
      <c r="G82" s="258" t="s">
        <v>23</v>
      </c>
      <c r="H82" s="259" t="s">
        <v>44</v>
      </c>
      <c r="I82" s="255" t="s">
        <v>631</v>
      </c>
      <c r="J82" s="267">
        <v>1115.0999999999999</v>
      </c>
      <c r="K82" s="261">
        <v>44097</v>
      </c>
      <c r="L82" s="261">
        <v>44102</v>
      </c>
      <c r="M82" s="258" t="s">
        <v>38</v>
      </c>
      <c r="N82" s="262" t="s">
        <v>632</v>
      </c>
      <c r="O82" s="262"/>
      <c r="P82" s="255" t="s">
        <v>233</v>
      </c>
      <c r="Q82" s="255"/>
      <c r="R82" s="263"/>
      <c r="S82" s="255"/>
      <c r="T82" s="256">
        <f t="shared" si="9"/>
        <v>-1</v>
      </c>
      <c r="U82" s="256">
        <f t="shared" si="11"/>
        <v>1</v>
      </c>
      <c r="W82" s="264" t="s">
        <v>501</v>
      </c>
      <c r="Y82" s="265">
        <v>12</v>
      </c>
      <c r="Z82" s="264" t="s">
        <v>495</v>
      </c>
    </row>
    <row r="83" spans="1:26" s="264" customFormat="1" ht="18" customHeight="1" x14ac:dyDescent="0.2">
      <c r="A83" s="254" t="s">
        <v>187</v>
      </c>
      <c r="B83" s="254" t="s">
        <v>633</v>
      </c>
      <c r="C83" s="255" t="s">
        <v>76</v>
      </c>
      <c r="D83" s="255" t="s">
        <v>34</v>
      </c>
      <c r="E83" s="256">
        <f t="shared" si="8"/>
        <v>1</v>
      </c>
      <c r="F83" s="257" t="s">
        <v>68</v>
      </c>
      <c r="G83" s="258" t="s">
        <v>23</v>
      </c>
      <c r="H83" s="259" t="s">
        <v>44</v>
      </c>
      <c r="I83" s="255" t="s">
        <v>634</v>
      </c>
      <c r="J83" s="267">
        <v>1115.0999999999999</v>
      </c>
      <c r="K83" s="261">
        <v>44098</v>
      </c>
      <c r="L83" s="261">
        <v>44099</v>
      </c>
      <c r="M83" s="258" t="s">
        <v>26</v>
      </c>
      <c r="N83" s="262"/>
      <c r="O83" s="262"/>
      <c r="P83" s="255" t="s">
        <v>233</v>
      </c>
      <c r="Q83" s="255"/>
      <c r="R83" s="263"/>
      <c r="S83" s="255"/>
      <c r="T83" s="256">
        <f t="shared" si="9"/>
        <v>-1</v>
      </c>
      <c r="U83" s="256">
        <f t="shared" si="11"/>
        <v>1</v>
      </c>
      <c r="W83" s="264" t="s">
        <v>501</v>
      </c>
      <c r="Y83" s="265">
        <v>12</v>
      </c>
      <c r="Z83" s="264" t="s">
        <v>495</v>
      </c>
    </row>
  </sheetData>
  <autoFilter ref="A1:Z43" xr:uid="{63A9791B-1A8C-E74E-9F42-E2712A1FDD07}"/>
  <conditionalFormatting sqref="T2:U83">
    <cfRule type="cellIs" dxfId="2" priority="3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36815-82FF-4FD2-A1FA-43046145DAFC}">
  <dimension ref="A1:V70"/>
  <sheetViews>
    <sheetView topLeftCell="A52" workbookViewId="0">
      <selection activeCell="T67" sqref="T67"/>
    </sheetView>
  </sheetViews>
  <sheetFormatPr baseColWidth="10" defaultColWidth="8.83203125" defaultRowHeight="15" x14ac:dyDescent="0.2"/>
  <cols>
    <col min="1" max="1" width="11.5" customWidth="1"/>
    <col min="2" max="2" width="57.1640625" customWidth="1"/>
    <col min="3" max="4" width="9" customWidth="1"/>
    <col min="5" max="5" width="18.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18.83203125" customWidth="1"/>
    <col min="21" max="21" width="20.832031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91" t="s">
        <v>19</v>
      </c>
      <c r="B2" s="91" t="s">
        <v>20</v>
      </c>
      <c r="C2" s="92">
        <v>1</v>
      </c>
      <c r="D2" s="93">
        <v>1</v>
      </c>
      <c r="E2" s="90">
        <f t="shared" ref="E2:E7" si="0">SUM(D2-C2)/C2*100%</f>
        <v>0</v>
      </c>
      <c r="F2" s="94" t="s">
        <v>22</v>
      </c>
      <c r="G2" s="95" t="s">
        <v>23</v>
      </c>
      <c r="H2" s="96" t="s">
        <v>24</v>
      </c>
      <c r="I2" s="97" t="s">
        <v>25</v>
      </c>
      <c r="J2" s="11">
        <v>1584</v>
      </c>
      <c r="K2" s="98">
        <v>43808</v>
      </c>
      <c r="L2" s="98">
        <v>43809</v>
      </c>
      <c r="M2" s="95" t="s">
        <v>26</v>
      </c>
      <c r="N2" s="99" t="s">
        <v>27</v>
      </c>
      <c r="O2" s="99" t="s">
        <v>28</v>
      </c>
      <c r="P2" s="97" t="s">
        <v>29</v>
      </c>
      <c r="Q2" s="97" t="s">
        <v>30</v>
      </c>
      <c r="R2" s="100" t="s">
        <v>31</v>
      </c>
      <c r="S2" s="101" t="s">
        <v>21</v>
      </c>
      <c r="T2" s="90">
        <f t="shared" ref="T2:T30" si="1">SUM(S2-C2)/C2*100%</f>
        <v>0</v>
      </c>
      <c r="U2" s="90">
        <f t="shared" ref="U2:U30" si="2">SUM(D2-S2)/D2*100%</f>
        <v>0</v>
      </c>
      <c r="V2" s="102" t="s">
        <v>32</v>
      </c>
    </row>
    <row r="3" spans="1:22" ht="16" x14ac:dyDescent="0.2">
      <c r="A3" s="103" t="s">
        <v>19</v>
      </c>
      <c r="B3" s="103" t="s">
        <v>33</v>
      </c>
      <c r="C3" s="92">
        <v>31</v>
      </c>
      <c r="D3" s="104">
        <v>48</v>
      </c>
      <c r="E3" s="90">
        <f t="shared" si="0"/>
        <v>0.54838709677419351</v>
      </c>
      <c r="F3" s="105" t="s">
        <v>35</v>
      </c>
      <c r="G3" s="106" t="s">
        <v>23</v>
      </c>
      <c r="H3" s="107" t="s">
        <v>36</v>
      </c>
      <c r="I3" s="100" t="s">
        <v>37</v>
      </c>
      <c r="J3" s="38">
        <v>797.4</v>
      </c>
      <c r="K3" s="108">
        <v>43837</v>
      </c>
      <c r="L3" s="108">
        <v>43843</v>
      </c>
      <c r="M3" s="106" t="s">
        <v>38</v>
      </c>
      <c r="N3" s="109" t="s">
        <v>39</v>
      </c>
      <c r="O3" s="109" t="s">
        <v>40</v>
      </c>
      <c r="P3" s="100" t="s">
        <v>29</v>
      </c>
      <c r="Q3" s="100" t="s">
        <v>41</v>
      </c>
      <c r="R3" s="100" t="s">
        <v>31</v>
      </c>
      <c r="S3" s="110">
        <v>52</v>
      </c>
      <c r="T3" s="90">
        <f t="shared" si="1"/>
        <v>0.67741935483870963</v>
      </c>
      <c r="U3" s="90">
        <f t="shared" si="2"/>
        <v>-8.3333333333333329E-2</v>
      </c>
      <c r="V3" s="111" t="s">
        <v>42</v>
      </c>
    </row>
    <row r="4" spans="1:22" ht="16" x14ac:dyDescent="0.2">
      <c r="A4" s="103" t="s">
        <v>19</v>
      </c>
      <c r="B4" s="103" t="s">
        <v>43</v>
      </c>
      <c r="C4" s="92">
        <v>56</v>
      </c>
      <c r="D4" s="104">
        <v>70</v>
      </c>
      <c r="E4" s="90">
        <f t="shared" si="0"/>
        <v>0.25</v>
      </c>
      <c r="F4" s="105" t="s">
        <v>22</v>
      </c>
      <c r="G4" s="106" t="s">
        <v>23</v>
      </c>
      <c r="H4" s="107" t="s">
        <v>44</v>
      </c>
      <c r="I4" s="100" t="s">
        <v>45</v>
      </c>
      <c r="J4" s="38">
        <v>2835</v>
      </c>
      <c r="K4" s="108">
        <v>43864</v>
      </c>
      <c r="L4" s="108">
        <v>43865</v>
      </c>
      <c r="M4" s="106" t="s">
        <v>38</v>
      </c>
      <c r="N4" s="109" t="s">
        <v>46</v>
      </c>
      <c r="O4" s="109" t="s">
        <v>47</v>
      </c>
      <c r="P4" s="100" t="s">
        <v>29</v>
      </c>
      <c r="Q4" s="100" t="s">
        <v>48</v>
      </c>
      <c r="R4" s="112" t="s">
        <v>49</v>
      </c>
      <c r="S4" s="113" t="s">
        <v>50</v>
      </c>
      <c r="T4" s="90">
        <f t="shared" si="1"/>
        <v>0.17857142857142858</v>
      </c>
      <c r="U4" s="90">
        <f t="shared" si="2"/>
        <v>5.7142857142857141E-2</v>
      </c>
      <c r="V4" s="111" t="s">
        <v>51</v>
      </c>
    </row>
    <row r="5" spans="1:22" ht="16" x14ac:dyDescent="0.2">
      <c r="A5" s="103" t="s">
        <v>52</v>
      </c>
      <c r="B5" s="103" t="s">
        <v>53</v>
      </c>
      <c r="C5" s="114">
        <v>72</v>
      </c>
      <c r="D5" s="104">
        <v>110</v>
      </c>
      <c r="E5" s="90">
        <f t="shared" si="0"/>
        <v>0.52777777777777779</v>
      </c>
      <c r="F5" s="105" t="s">
        <v>22</v>
      </c>
      <c r="G5" s="106" t="s">
        <v>23</v>
      </c>
      <c r="H5" s="107" t="s">
        <v>54</v>
      </c>
      <c r="I5" s="100" t="s">
        <v>55</v>
      </c>
      <c r="J5" s="38">
        <v>6959.68</v>
      </c>
      <c r="K5" s="108">
        <v>43868</v>
      </c>
      <c r="L5" s="108">
        <v>43871</v>
      </c>
      <c r="M5" s="106" t="s">
        <v>26</v>
      </c>
      <c r="N5" s="109" t="s">
        <v>32</v>
      </c>
      <c r="O5" s="109" t="s">
        <v>56</v>
      </c>
      <c r="P5" s="100" t="s">
        <v>29</v>
      </c>
      <c r="Q5" s="100" t="s">
        <v>57</v>
      </c>
      <c r="R5" s="115" t="s">
        <v>58</v>
      </c>
      <c r="S5" s="113" t="s">
        <v>59</v>
      </c>
      <c r="T5" s="90">
        <f t="shared" si="1"/>
        <v>0.19444444444444445</v>
      </c>
      <c r="U5" s="90">
        <f t="shared" si="2"/>
        <v>0.21818181818181817</v>
      </c>
      <c r="V5" s="111" t="s">
        <v>60</v>
      </c>
    </row>
    <row r="6" spans="1:22" ht="16" x14ac:dyDescent="0.2">
      <c r="A6" s="103" t="s">
        <v>52</v>
      </c>
      <c r="B6" s="103" t="s">
        <v>61</v>
      </c>
      <c r="C6" s="114">
        <v>50</v>
      </c>
      <c r="D6" s="104">
        <v>80</v>
      </c>
      <c r="E6" s="90">
        <f t="shared" si="0"/>
        <v>0.6</v>
      </c>
      <c r="F6" s="105" t="s">
        <v>22</v>
      </c>
      <c r="G6" s="106" t="s">
        <v>23</v>
      </c>
      <c r="H6" s="107" t="s">
        <v>54</v>
      </c>
      <c r="I6" s="100" t="s">
        <v>62</v>
      </c>
      <c r="J6" s="38">
        <v>5008.6400000000003</v>
      </c>
      <c r="K6" s="108">
        <v>43868</v>
      </c>
      <c r="L6" s="108">
        <v>43871</v>
      </c>
      <c r="M6" s="106" t="s">
        <v>26</v>
      </c>
      <c r="N6" s="109" t="s">
        <v>32</v>
      </c>
      <c r="O6" s="109" t="s">
        <v>63</v>
      </c>
      <c r="P6" s="100" t="s">
        <v>29</v>
      </c>
      <c r="Q6" s="100" t="s">
        <v>64</v>
      </c>
      <c r="R6" s="115" t="s">
        <v>58</v>
      </c>
      <c r="S6" s="113" t="s">
        <v>65</v>
      </c>
      <c r="T6" s="90">
        <f t="shared" si="1"/>
        <v>0.36</v>
      </c>
      <c r="U6" s="90">
        <f t="shared" si="2"/>
        <v>0.15</v>
      </c>
      <c r="V6" s="111" t="s">
        <v>66</v>
      </c>
    </row>
    <row r="7" spans="1:22" ht="16" x14ac:dyDescent="0.2">
      <c r="A7" s="103" t="s">
        <v>52</v>
      </c>
      <c r="B7" s="103" t="s">
        <v>67</v>
      </c>
      <c r="C7" s="114">
        <v>28</v>
      </c>
      <c r="D7" s="104">
        <v>65</v>
      </c>
      <c r="E7" s="134">
        <f t="shared" si="0"/>
        <v>1.3214285714285714</v>
      </c>
      <c r="F7" s="105" t="s">
        <v>68</v>
      </c>
      <c r="G7" s="106" t="s">
        <v>23</v>
      </c>
      <c r="H7" s="107" t="s">
        <v>69</v>
      </c>
      <c r="I7" s="100" t="s">
        <v>70</v>
      </c>
      <c r="J7" s="38">
        <v>2052.98</v>
      </c>
      <c r="K7" s="108">
        <v>43868</v>
      </c>
      <c r="L7" s="108">
        <v>43871</v>
      </c>
      <c r="M7" s="106" t="s">
        <v>26</v>
      </c>
      <c r="N7" s="109" t="s">
        <v>32</v>
      </c>
      <c r="O7" s="109" t="s">
        <v>71</v>
      </c>
      <c r="P7" s="100" t="s">
        <v>29</v>
      </c>
      <c r="Q7" s="100" t="s">
        <v>72</v>
      </c>
      <c r="R7" s="115" t="s">
        <v>58</v>
      </c>
      <c r="S7" s="113" t="s">
        <v>73</v>
      </c>
      <c r="T7" s="90">
        <f t="shared" si="1"/>
        <v>0.6428571428571429</v>
      </c>
      <c r="U7" s="90">
        <f t="shared" si="2"/>
        <v>0.29230769230769232</v>
      </c>
      <c r="V7" s="111" t="s">
        <v>74</v>
      </c>
    </row>
    <row r="8" spans="1:22" ht="16" x14ac:dyDescent="0.2">
      <c r="A8" s="103" t="s">
        <v>52</v>
      </c>
      <c r="B8" s="103" t="s">
        <v>75</v>
      </c>
      <c r="C8" s="114">
        <v>24</v>
      </c>
      <c r="D8" s="104">
        <v>48</v>
      </c>
      <c r="E8" s="134">
        <f t="shared" ref="E8:E39" si="3">SUM(D8-C8)/C8*100%</f>
        <v>1</v>
      </c>
      <c r="F8" s="105" t="s">
        <v>68</v>
      </c>
      <c r="G8" s="106" t="s">
        <v>23</v>
      </c>
      <c r="H8" s="107" t="s">
        <v>69</v>
      </c>
      <c r="I8" s="100" t="s">
        <v>77</v>
      </c>
      <c r="J8" s="38">
        <v>1905.9</v>
      </c>
      <c r="K8" s="108">
        <v>43868</v>
      </c>
      <c r="L8" s="108">
        <v>43871</v>
      </c>
      <c r="M8" s="106" t="s">
        <v>26</v>
      </c>
      <c r="N8" s="109" t="s">
        <v>32</v>
      </c>
      <c r="O8" s="109" t="s">
        <v>78</v>
      </c>
      <c r="P8" s="100" t="s">
        <v>29</v>
      </c>
      <c r="Q8" s="100" t="s">
        <v>79</v>
      </c>
      <c r="R8" s="115" t="s">
        <v>58</v>
      </c>
      <c r="S8" s="113" t="s">
        <v>80</v>
      </c>
      <c r="T8" s="90">
        <f t="shared" si="1"/>
        <v>0.25</v>
      </c>
      <c r="U8" s="90">
        <f t="shared" si="2"/>
        <v>0.375</v>
      </c>
      <c r="V8" s="111" t="s">
        <v>81</v>
      </c>
    </row>
    <row r="9" spans="1:22" ht="16" x14ac:dyDescent="0.2">
      <c r="A9" s="103" t="s">
        <v>52</v>
      </c>
      <c r="B9" s="103" t="s">
        <v>82</v>
      </c>
      <c r="C9" s="114">
        <v>10</v>
      </c>
      <c r="D9" s="104">
        <v>40</v>
      </c>
      <c r="E9" s="134">
        <f t="shared" si="3"/>
        <v>3</v>
      </c>
      <c r="F9" s="105" t="s">
        <v>68</v>
      </c>
      <c r="G9" s="106" t="s">
        <v>23</v>
      </c>
      <c r="H9" s="107" t="s">
        <v>83</v>
      </c>
      <c r="I9" s="100" t="s">
        <v>84</v>
      </c>
      <c r="J9" s="38">
        <v>987.1</v>
      </c>
      <c r="K9" s="108">
        <v>43868</v>
      </c>
      <c r="L9" s="108">
        <v>43871</v>
      </c>
      <c r="M9" s="106" t="s">
        <v>26</v>
      </c>
      <c r="N9" s="109" t="s">
        <v>32</v>
      </c>
      <c r="O9" s="109" t="s">
        <v>85</v>
      </c>
      <c r="P9" s="100" t="s">
        <v>29</v>
      </c>
      <c r="Q9" s="100" t="s">
        <v>86</v>
      </c>
      <c r="R9" s="115" t="s">
        <v>58</v>
      </c>
      <c r="S9" s="113" t="s">
        <v>87</v>
      </c>
      <c r="T9" s="134">
        <f t="shared" si="1"/>
        <v>1</v>
      </c>
      <c r="U9" s="90">
        <f t="shared" si="2"/>
        <v>0.5</v>
      </c>
      <c r="V9" s="111" t="s">
        <v>88</v>
      </c>
    </row>
    <row r="10" spans="1:22" ht="16" x14ac:dyDescent="0.2">
      <c r="A10" s="103" t="s">
        <v>52</v>
      </c>
      <c r="B10" s="103" t="s">
        <v>89</v>
      </c>
      <c r="C10" s="114">
        <v>22</v>
      </c>
      <c r="D10" s="104">
        <v>45</v>
      </c>
      <c r="E10" s="134">
        <f t="shared" si="3"/>
        <v>1.0454545454545454</v>
      </c>
      <c r="F10" s="105" t="s">
        <v>68</v>
      </c>
      <c r="G10" s="106" t="s">
        <v>23</v>
      </c>
      <c r="H10" s="107" t="s">
        <v>91</v>
      </c>
      <c r="I10" s="100" t="s">
        <v>92</v>
      </c>
      <c r="J10" s="38">
        <v>1275.9000000000001</v>
      </c>
      <c r="K10" s="108">
        <v>43868</v>
      </c>
      <c r="L10" s="108" t="s">
        <v>93</v>
      </c>
      <c r="M10" s="106" t="s">
        <v>26</v>
      </c>
      <c r="N10" s="109" t="s">
        <v>32</v>
      </c>
      <c r="O10" s="109" t="s">
        <v>94</v>
      </c>
      <c r="P10" s="100" t="s">
        <v>29</v>
      </c>
      <c r="Q10" s="100" t="s">
        <v>95</v>
      </c>
      <c r="R10" s="115" t="s">
        <v>96</v>
      </c>
      <c r="S10" s="113" t="s">
        <v>80</v>
      </c>
      <c r="T10" s="90">
        <f t="shared" si="1"/>
        <v>0.36363636363636365</v>
      </c>
      <c r="U10" s="90">
        <f t="shared" si="2"/>
        <v>0.33333333333333331</v>
      </c>
      <c r="V10" s="111" t="s">
        <v>81</v>
      </c>
    </row>
    <row r="11" spans="1:22" ht="16" x14ac:dyDescent="0.2">
      <c r="A11" s="103" t="s">
        <v>52</v>
      </c>
      <c r="B11" s="103" t="s">
        <v>97</v>
      </c>
      <c r="C11" s="114">
        <v>12</v>
      </c>
      <c r="D11" s="104">
        <v>35</v>
      </c>
      <c r="E11" s="134">
        <f>SUM(D11-C11)/C11*100%</f>
        <v>1.9166666666666667</v>
      </c>
      <c r="F11" s="105" t="s">
        <v>68</v>
      </c>
      <c r="G11" s="106" t="s">
        <v>23</v>
      </c>
      <c r="H11" s="107" t="s">
        <v>83</v>
      </c>
      <c r="I11" s="100" t="s">
        <v>98</v>
      </c>
      <c r="J11" s="38">
        <v>1044.8599999999999</v>
      </c>
      <c r="K11" s="108">
        <v>43868</v>
      </c>
      <c r="L11" s="108" t="s">
        <v>93</v>
      </c>
      <c r="M11" s="106" t="s">
        <v>26</v>
      </c>
      <c r="N11" s="109" t="s">
        <v>32</v>
      </c>
      <c r="O11" s="109" t="s">
        <v>99</v>
      </c>
      <c r="P11" s="100" t="s">
        <v>29</v>
      </c>
      <c r="Q11" s="100" t="s">
        <v>100</v>
      </c>
      <c r="R11" s="115" t="s">
        <v>96</v>
      </c>
      <c r="S11" s="113" t="s">
        <v>90</v>
      </c>
      <c r="T11" s="134">
        <f t="shared" si="1"/>
        <v>0.83333333333333337</v>
      </c>
      <c r="U11" s="90">
        <f t="shared" si="2"/>
        <v>0.37142857142857144</v>
      </c>
      <c r="V11" s="111" t="s">
        <v>101</v>
      </c>
    </row>
    <row r="12" spans="1:22" ht="16" x14ac:dyDescent="0.2">
      <c r="A12" s="103" t="s">
        <v>52</v>
      </c>
      <c r="B12" s="103" t="s">
        <v>102</v>
      </c>
      <c r="C12" s="114">
        <v>19</v>
      </c>
      <c r="D12" s="104">
        <v>45</v>
      </c>
      <c r="E12" s="134">
        <f>SUM(D12-C12)/C12*100%</f>
        <v>1.368421052631579</v>
      </c>
      <c r="F12" s="105" t="s">
        <v>68</v>
      </c>
      <c r="G12" s="106" t="s">
        <v>23</v>
      </c>
      <c r="H12" s="107" t="s">
        <v>83</v>
      </c>
      <c r="I12" s="100" t="s">
        <v>103</v>
      </c>
      <c r="J12" s="38">
        <v>976.62</v>
      </c>
      <c r="K12" s="108">
        <v>43868</v>
      </c>
      <c r="L12" s="108">
        <v>43871</v>
      </c>
      <c r="M12" s="106" t="s">
        <v>26</v>
      </c>
      <c r="N12" s="109" t="s">
        <v>32</v>
      </c>
      <c r="O12" s="109" t="s">
        <v>104</v>
      </c>
      <c r="P12" s="100" t="s">
        <v>29</v>
      </c>
      <c r="Q12" s="100" t="s">
        <v>105</v>
      </c>
      <c r="R12" s="115" t="s">
        <v>58</v>
      </c>
      <c r="S12" s="113" t="s">
        <v>76</v>
      </c>
      <c r="T12" s="90">
        <f t="shared" si="1"/>
        <v>0.26315789473684209</v>
      </c>
      <c r="U12" s="90">
        <f t="shared" si="2"/>
        <v>0.46666666666666667</v>
      </c>
      <c r="V12" s="111" t="s">
        <v>106</v>
      </c>
    </row>
    <row r="13" spans="1:22" ht="16" x14ac:dyDescent="0.2">
      <c r="A13" s="103" t="s">
        <v>19</v>
      </c>
      <c r="B13" s="103" t="s">
        <v>107</v>
      </c>
      <c r="C13" s="92">
        <v>158</v>
      </c>
      <c r="D13" s="104">
        <v>220</v>
      </c>
      <c r="E13" s="90">
        <f>SUM(D13-C13)/C13*100%</f>
        <v>0.39240506329113922</v>
      </c>
      <c r="F13" s="105" t="s">
        <v>22</v>
      </c>
      <c r="G13" s="106" t="s">
        <v>23</v>
      </c>
      <c r="H13" s="107" t="s">
        <v>108</v>
      </c>
      <c r="I13" s="100" t="s">
        <v>109</v>
      </c>
      <c r="J13" s="38">
        <v>5557.5</v>
      </c>
      <c r="K13" s="108">
        <v>43872</v>
      </c>
      <c r="L13" s="108">
        <v>43874</v>
      </c>
      <c r="M13" s="106" t="s">
        <v>38</v>
      </c>
      <c r="N13" s="109" t="s">
        <v>110</v>
      </c>
      <c r="O13" s="109" t="s">
        <v>111</v>
      </c>
      <c r="P13" s="100" t="s">
        <v>29</v>
      </c>
      <c r="Q13" s="100" t="s">
        <v>112</v>
      </c>
      <c r="R13" s="100" t="s">
        <v>31</v>
      </c>
      <c r="S13" s="113" t="s">
        <v>113</v>
      </c>
      <c r="T13" s="90">
        <f t="shared" si="1"/>
        <v>0.11392405063291139</v>
      </c>
      <c r="U13" s="90">
        <f t="shared" si="2"/>
        <v>0.2</v>
      </c>
      <c r="V13" s="111" t="s">
        <v>114</v>
      </c>
    </row>
    <row r="14" spans="1:22" ht="16" x14ac:dyDescent="0.2">
      <c r="A14" s="103" t="s">
        <v>19</v>
      </c>
      <c r="B14" s="103" t="s">
        <v>115</v>
      </c>
      <c r="C14" s="92">
        <v>72</v>
      </c>
      <c r="D14" s="104">
        <v>110</v>
      </c>
      <c r="E14" s="90">
        <f>SUM(D14-C14)/C14*100%</f>
        <v>0.52777777777777779</v>
      </c>
      <c r="F14" s="105" t="s">
        <v>22</v>
      </c>
      <c r="G14" s="106" t="s">
        <v>23</v>
      </c>
      <c r="H14" s="107" t="s">
        <v>116</v>
      </c>
      <c r="I14" s="100" t="s">
        <v>117</v>
      </c>
      <c r="J14" s="38">
        <v>3118.92</v>
      </c>
      <c r="K14" s="108">
        <v>43873</v>
      </c>
      <c r="L14" s="108">
        <v>43874</v>
      </c>
      <c r="M14" s="106" t="s">
        <v>38</v>
      </c>
      <c r="N14" s="109" t="s">
        <v>118</v>
      </c>
      <c r="O14" s="109" t="s">
        <v>119</v>
      </c>
      <c r="P14" s="100" t="s">
        <v>29</v>
      </c>
      <c r="Q14" s="100" t="s">
        <v>120</v>
      </c>
      <c r="R14" s="112" t="s">
        <v>49</v>
      </c>
      <c r="S14" s="113" t="s">
        <v>121</v>
      </c>
      <c r="T14" s="90">
        <f t="shared" si="1"/>
        <v>0.16666666666666666</v>
      </c>
      <c r="U14" s="90">
        <f t="shared" si="2"/>
        <v>0.23636363636363636</v>
      </c>
      <c r="V14" s="111" t="s">
        <v>122</v>
      </c>
    </row>
    <row r="15" spans="1:22" ht="16" x14ac:dyDescent="0.2">
      <c r="A15" s="103" t="s">
        <v>19</v>
      </c>
      <c r="B15" s="103" t="s">
        <v>123</v>
      </c>
      <c r="C15" s="92">
        <v>66</v>
      </c>
      <c r="D15" s="104">
        <v>98</v>
      </c>
      <c r="E15" s="90">
        <f>SUM(D15-C15)/C15*100%</f>
        <v>0.48484848484848486</v>
      </c>
      <c r="F15" s="105" t="s">
        <v>22</v>
      </c>
      <c r="G15" s="106" t="s">
        <v>23</v>
      </c>
      <c r="H15" s="107" t="s">
        <v>91</v>
      </c>
      <c r="I15" s="100" t="s">
        <v>125</v>
      </c>
      <c r="J15" s="38">
        <v>4839.75</v>
      </c>
      <c r="K15" s="108">
        <v>43860</v>
      </c>
      <c r="L15" s="108">
        <v>43876</v>
      </c>
      <c r="M15" s="106" t="s">
        <v>26</v>
      </c>
      <c r="N15" s="109" t="s">
        <v>126</v>
      </c>
      <c r="O15" s="109" t="s">
        <v>127</v>
      </c>
      <c r="P15" s="100" t="s">
        <v>29</v>
      </c>
      <c r="Q15" s="100" t="s">
        <v>128</v>
      </c>
      <c r="R15" s="100" t="s">
        <v>31</v>
      </c>
      <c r="S15" s="113" t="s">
        <v>124</v>
      </c>
      <c r="T15" s="90">
        <f t="shared" si="1"/>
        <v>0.48484848484848486</v>
      </c>
      <c r="U15" s="90">
        <f t="shared" si="2"/>
        <v>0</v>
      </c>
      <c r="V15" s="111" t="s">
        <v>129</v>
      </c>
    </row>
    <row r="16" spans="1:22" ht="16" x14ac:dyDescent="0.2">
      <c r="A16" s="103" t="s">
        <v>19</v>
      </c>
      <c r="B16" s="103" t="s">
        <v>130</v>
      </c>
      <c r="C16" s="92">
        <v>19</v>
      </c>
      <c r="D16" s="104">
        <v>45</v>
      </c>
      <c r="E16" s="134">
        <f t="shared" si="3"/>
        <v>1.368421052631579</v>
      </c>
      <c r="F16" s="105" t="s">
        <v>68</v>
      </c>
      <c r="G16" s="106" t="s">
        <v>23</v>
      </c>
      <c r="H16" s="107" t="s">
        <v>131</v>
      </c>
      <c r="I16" s="100" t="s">
        <v>132</v>
      </c>
      <c r="J16" s="38">
        <v>1219.24</v>
      </c>
      <c r="K16" s="108">
        <v>43881</v>
      </c>
      <c r="L16" s="108">
        <v>43882</v>
      </c>
      <c r="M16" s="106" t="s">
        <v>38</v>
      </c>
      <c r="N16" s="109" t="s">
        <v>133</v>
      </c>
      <c r="O16" s="109" t="s">
        <v>134</v>
      </c>
      <c r="P16" s="100" t="s">
        <v>29</v>
      </c>
      <c r="Q16" s="100" t="s">
        <v>135</v>
      </c>
      <c r="R16" s="112" t="s">
        <v>49</v>
      </c>
      <c r="S16" s="113" t="s">
        <v>136</v>
      </c>
      <c r="T16" s="134">
        <f t="shared" si="1"/>
        <v>1</v>
      </c>
      <c r="U16" s="90">
        <f t="shared" si="2"/>
        <v>0.15555555555555556</v>
      </c>
      <c r="V16" s="111" t="s">
        <v>137</v>
      </c>
    </row>
    <row r="17" spans="1:22" ht="16" x14ac:dyDescent="0.2">
      <c r="A17" s="103" t="s">
        <v>19</v>
      </c>
      <c r="B17" s="103" t="s">
        <v>138</v>
      </c>
      <c r="C17" s="92">
        <v>67</v>
      </c>
      <c r="D17" s="104">
        <v>110</v>
      </c>
      <c r="E17" s="90">
        <f t="shared" si="3"/>
        <v>0.64179104477611937</v>
      </c>
      <c r="F17" s="105" t="s">
        <v>22</v>
      </c>
      <c r="G17" s="106" t="s">
        <v>23</v>
      </c>
      <c r="H17" s="107" t="s">
        <v>139</v>
      </c>
      <c r="I17" s="100" t="s">
        <v>140</v>
      </c>
      <c r="J17" s="38">
        <v>6426.44</v>
      </c>
      <c r="K17" s="108">
        <v>43896</v>
      </c>
      <c r="L17" s="108">
        <v>43896</v>
      </c>
      <c r="M17" s="106" t="s">
        <v>38</v>
      </c>
      <c r="N17" s="109" t="s">
        <v>141</v>
      </c>
      <c r="O17" s="109" t="s">
        <v>142</v>
      </c>
      <c r="P17" s="100" t="s">
        <v>29</v>
      </c>
      <c r="Q17" s="100" t="s">
        <v>143</v>
      </c>
      <c r="R17" s="112" t="s">
        <v>49</v>
      </c>
      <c r="S17" s="113" t="s">
        <v>144</v>
      </c>
      <c r="T17" s="90">
        <f t="shared" si="1"/>
        <v>0.31343283582089554</v>
      </c>
      <c r="U17" s="90">
        <f t="shared" si="2"/>
        <v>0.2</v>
      </c>
      <c r="V17" s="116" t="s">
        <v>145</v>
      </c>
    </row>
    <row r="18" spans="1:22" ht="16" x14ac:dyDescent="0.2">
      <c r="A18" s="103" t="s">
        <v>19</v>
      </c>
      <c r="B18" s="103" t="s">
        <v>146</v>
      </c>
      <c r="C18" s="92">
        <v>38</v>
      </c>
      <c r="D18" s="104">
        <v>75</v>
      </c>
      <c r="E18" s="90">
        <f t="shared" si="3"/>
        <v>0.97368421052631582</v>
      </c>
      <c r="F18" s="105" t="s">
        <v>22</v>
      </c>
      <c r="G18" s="106" t="s">
        <v>23</v>
      </c>
      <c r="H18" s="107" t="s">
        <v>131</v>
      </c>
      <c r="I18" s="100" t="s">
        <v>147</v>
      </c>
      <c r="J18" s="38">
        <v>3726.34</v>
      </c>
      <c r="K18" s="108">
        <v>43896</v>
      </c>
      <c r="L18" s="108">
        <v>43896</v>
      </c>
      <c r="M18" s="106" t="s">
        <v>38</v>
      </c>
      <c r="N18" s="109" t="s">
        <v>148</v>
      </c>
      <c r="O18" s="109" t="s">
        <v>149</v>
      </c>
      <c r="P18" s="100" t="s">
        <v>29</v>
      </c>
      <c r="Q18" s="100" t="s">
        <v>150</v>
      </c>
      <c r="R18" s="112" t="s">
        <v>49</v>
      </c>
      <c r="S18" s="113" t="s">
        <v>65</v>
      </c>
      <c r="T18" s="90">
        <f t="shared" si="1"/>
        <v>0.78947368421052633</v>
      </c>
      <c r="U18" s="90">
        <f t="shared" si="2"/>
        <v>9.3333333333333338E-2</v>
      </c>
      <c r="V18" s="111" t="s">
        <v>151</v>
      </c>
    </row>
    <row r="19" spans="1:22" ht="16" x14ac:dyDescent="0.2">
      <c r="A19" s="103" t="s">
        <v>19</v>
      </c>
      <c r="B19" s="103" t="s">
        <v>152</v>
      </c>
      <c r="C19" s="92">
        <v>207</v>
      </c>
      <c r="D19" s="104">
        <v>310</v>
      </c>
      <c r="E19" s="90">
        <f t="shared" si="3"/>
        <v>0.49758454106280192</v>
      </c>
      <c r="F19" s="105" t="s">
        <v>22</v>
      </c>
      <c r="G19" s="106" t="s">
        <v>23</v>
      </c>
      <c r="H19" s="107" t="s">
        <v>116</v>
      </c>
      <c r="I19" s="100" t="s">
        <v>153</v>
      </c>
      <c r="J19" s="38">
        <v>10990.48</v>
      </c>
      <c r="K19" s="108">
        <v>43900</v>
      </c>
      <c r="L19" s="108">
        <v>43900</v>
      </c>
      <c r="M19" s="106" t="s">
        <v>38</v>
      </c>
      <c r="N19" s="109" t="s">
        <v>154</v>
      </c>
      <c r="O19" s="109" t="s">
        <v>155</v>
      </c>
      <c r="P19" s="100" t="s">
        <v>29</v>
      </c>
      <c r="Q19" s="100" t="s">
        <v>156</v>
      </c>
      <c r="R19" s="112" t="s">
        <v>49</v>
      </c>
      <c r="S19" s="113" t="s">
        <v>157</v>
      </c>
      <c r="T19" s="90">
        <f t="shared" si="1"/>
        <v>0.42995169082125606</v>
      </c>
      <c r="U19" s="90">
        <f t="shared" si="2"/>
        <v>4.5161290322580643E-2</v>
      </c>
      <c r="V19" s="111" t="s">
        <v>158</v>
      </c>
    </row>
    <row r="20" spans="1:22" ht="16" x14ac:dyDescent="0.2">
      <c r="A20" s="117" t="s">
        <v>19</v>
      </c>
      <c r="B20" s="117" t="s">
        <v>159</v>
      </c>
      <c r="C20" s="92">
        <v>46</v>
      </c>
      <c r="D20" s="104">
        <v>80</v>
      </c>
      <c r="E20" s="90">
        <f t="shared" si="3"/>
        <v>0.73913043478260865</v>
      </c>
      <c r="F20" s="118" t="s">
        <v>22</v>
      </c>
      <c r="G20" s="119" t="s">
        <v>23</v>
      </c>
      <c r="H20" s="120" t="s">
        <v>91</v>
      </c>
      <c r="I20" s="121" t="s">
        <v>160</v>
      </c>
      <c r="J20" s="122">
        <v>4023.38</v>
      </c>
      <c r="K20" s="123">
        <v>43902</v>
      </c>
      <c r="L20" s="123">
        <v>43906</v>
      </c>
      <c r="M20" s="119" t="s">
        <v>38</v>
      </c>
      <c r="N20" s="124" t="s">
        <v>161</v>
      </c>
      <c r="O20" s="124" t="s">
        <v>162</v>
      </c>
      <c r="P20" s="121" t="s">
        <v>29</v>
      </c>
      <c r="Q20" s="121" t="s">
        <v>163</v>
      </c>
      <c r="R20" s="125" t="s">
        <v>49</v>
      </c>
      <c r="S20" s="113" t="s">
        <v>164</v>
      </c>
      <c r="T20" s="90">
        <f t="shared" si="1"/>
        <v>0.65217391304347827</v>
      </c>
      <c r="U20" s="90">
        <f t="shared" si="2"/>
        <v>0.05</v>
      </c>
      <c r="V20" s="126" t="s">
        <v>165</v>
      </c>
    </row>
    <row r="21" spans="1:22" ht="16" x14ac:dyDescent="0.2">
      <c r="A21" s="91" t="s">
        <v>19</v>
      </c>
      <c r="B21" s="91" t="s">
        <v>166</v>
      </c>
      <c r="C21" s="92">
        <v>67</v>
      </c>
      <c r="D21" s="104">
        <v>100</v>
      </c>
      <c r="E21" s="90">
        <f t="shared" si="3"/>
        <v>0.4925373134328358</v>
      </c>
      <c r="F21" s="94" t="s">
        <v>22</v>
      </c>
      <c r="G21" s="95" t="s">
        <v>23</v>
      </c>
      <c r="H21" s="96" t="s">
        <v>168</v>
      </c>
      <c r="I21" s="97" t="s">
        <v>169</v>
      </c>
      <c r="J21" s="11">
        <v>14931</v>
      </c>
      <c r="K21" s="98">
        <v>43910</v>
      </c>
      <c r="L21" s="98">
        <v>43913</v>
      </c>
      <c r="M21" s="95" t="s">
        <v>38</v>
      </c>
      <c r="N21" s="99" t="s">
        <v>170</v>
      </c>
      <c r="O21" s="99" t="s">
        <v>171</v>
      </c>
      <c r="P21" s="97" t="s">
        <v>29</v>
      </c>
      <c r="Q21" s="97" t="s">
        <v>172</v>
      </c>
      <c r="R21" s="112" t="s">
        <v>49</v>
      </c>
      <c r="S21" s="113" t="s">
        <v>59</v>
      </c>
      <c r="T21" s="90">
        <f t="shared" si="1"/>
        <v>0.28358208955223879</v>
      </c>
      <c r="U21" s="90">
        <f t="shared" si="2"/>
        <v>0.14000000000000001</v>
      </c>
      <c r="V21" s="127" t="s">
        <v>173</v>
      </c>
    </row>
    <row r="22" spans="1:22" ht="16" x14ac:dyDescent="0.2">
      <c r="A22" s="103" t="s">
        <v>19</v>
      </c>
      <c r="B22" s="103" t="s">
        <v>174</v>
      </c>
      <c r="C22" s="92">
        <v>15</v>
      </c>
      <c r="D22" s="104">
        <v>15</v>
      </c>
      <c r="E22" s="90">
        <f t="shared" si="3"/>
        <v>0</v>
      </c>
      <c r="F22" s="105" t="s">
        <v>68</v>
      </c>
      <c r="G22" s="106" t="s">
        <v>23</v>
      </c>
      <c r="H22" s="107" t="s">
        <v>176</v>
      </c>
      <c r="I22" s="100" t="s">
        <v>177</v>
      </c>
      <c r="J22" s="38">
        <v>173.25</v>
      </c>
      <c r="K22" s="108">
        <v>43910</v>
      </c>
      <c r="L22" s="108">
        <v>43913</v>
      </c>
      <c r="M22" s="106" t="s">
        <v>26</v>
      </c>
      <c r="N22" s="109" t="s">
        <v>178</v>
      </c>
      <c r="O22" s="109" t="s">
        <v>179</v>
      </c>
      <c r="P22" s="100" t="s">
        <v>29</v>
      </c>
      <c r="Q22" s="100" t="s">
        <v>180</v>
      </c>
      <c r="R22" s="112" t="s">
        <v>49</v>
      </c>
      <c r="S22" s="113" t="s">
        <v>175</v>
      </c>
      <c r="T22" s="90">
        <f t="shared" si="1"/>
        <v>0</v>
      </c>
      <c r="U22" s="90">
        <f t="shared" si="2"/>
        <v>0</v>
      </c>
      <c r="V22" s="111" t="s">
        <v>181</v>
      </c>
    </row>
    <row r="23" spans="1:22" ht="16" x14ac:dyDescent="0.2">
      <c r="A23" s="103" t="s">
        <v>19</v>
      </c>
      <c r="B23" s="103" t="s">
        <v>182</v>
      </c>
      <c r="C23" s="92">
        <v>43</v>
      </c>
      <c r="D23" s="104">
        <v>72</v>
      </c>
      <c r="E23" s="90">
        <f t="shared" si="3"/>
        <v>0.67441860465116277</v>
      </c>
      <c r="F23" s="105" t="s">
        <v>22</v>
      </c>
      <c r="G23" s="106" t="s">
        <v>23</v>
      </c>
      <c r="H23" s="107" t="s">
        <v>91</v>
      </c>
      <c r="I23" s="100" t="s">
        <v>183</v>
      </c>
      <c r="J23" s="38">
        <v>5936.5</v>
      </c>
      <c r="K23" s="108">
        <v>43916</v>
      </c>
      <c r="L23" s="108">
        <v>43917</v>
      </c>
      <c r="M23" s="106" t="s">
        <v>38</v>
      </c>
      <c r="N23" s="109" t="s">
        <v>184</v>
      </c>
      <c r="O23" s="109" t="s">
        <v>185</v>
      </c>
      <c r="P23" s="100" t="s">
        <v>29</v>
      </c>
      <c r="Q23" s="100" t="s">
        <v>186</v>
      </c>
      <c r="R23" s="112" t="s">
        <v>49</v>
      </c>
      <c r="S23" s="113" t="s">
        <v>65</v>
      </c>
      <c r="T23" s="90">
        <f t="shared" si="1"/>
        <v>0.58139534883720934</v>
      </c>
      <c r="U23" s="90">
        <f t="shared" si="2"/>
        <v>5.5555555555555552E-2</v>
      </c>
      <c r="V23" s="111" t="s">
        <v>151</v>
      </c>
    </row>
    <row r="24" spans="1:22" ht="16" x14ac:dyDescent="0.2">
      <c r="A24" s="103" t="s">
        <v>187</v>
      </c>
      <c r="B24" s="103" t="s">
        <v>188</v>
      </c>
      <c r="C24" s="114">
        <v>78</v>
      </c>
      <c r="D24" s="104">
        <v>120</v>
      </c>
      <c r="E24" s="90">
        <f t="shared" si="3"/>
        <v>0.53846153846153844</v>
      </c>
      <c r="F24" s="105" t="s">
        <v>22</v>
      </c>
      <c r="G24" s="106" t="s">
        <v>23</v>
      </c>
      <c r="H24" s="107" t="s">
        <v>91</v>
      </c>
      <c r="I24" s="100" t="s">
        <v>191</v>
      </c>
      <c r="J24" s="38">
        <v>9059.0400000000009</v>
      </c>
      <c r="K24" s="108">
        <v>43921</v>
      </c>
      <c r="L24" s="108" t="s">
        <v>192</v>
      </c>
      <c r="M24" s="106" t="s">
        <v>26</v>
      </c>
      <c r="N24" s="109" t="s">
        <v>32</v>
      </c>
      <c r="O24" s="109" t="s">
        <v>193</v>
      </c>
      <c r="P24" s="100" t="s">
        <v>29</v>
      </c>
      <c r="Q24" s="100" t="s">
        <v>194</v>
      </c>
      <c r="R24" s="115" t="s">
        <v>58</v>
      </c>
      <c r="S24" s="113" t="s">
        <v>195</v>
      </c>
      <c r="T24" s="90">
        <f t="shared" si="1"/>
        <v>0.38461538461538464</v>
      </c>
      <c r="U24" s="90">
        <f t="shared" si="2"/>
        <v>0.1</v>
      </c>
      <c r="V24" s="111" t="s">
        <v>196</v>
      </c>
    </row>
    <row r="25" spans="1:22" ht="16" x14ac:dyDescent="0.2">
      <c r="A25" s="103" t="s">
        <v>52</v>
      </c>
      <c r="B25" s="103" t="s">
        <v>197</v>
      </c>
      <c r="C25" s="114">
        <v>70</v>
      </c>
      <c r="D25" s="104">
        <v>120</v>
      </c>
      <c r="E25" s="90">
        <f t="shared" si="3"/>
        <v>0.7142857142857143</v>
      </c>
      <c r="F25" s="105" t="s">
        <v>22</v>
      </c>
      <c r="G25" s="106" t="s">
        <v>23</v>
      </c>
      <c r="H25" s="107" t="s">
        <v>54</v>
      </c>
      <c r="I25" s="100" t="s">
        <v>198</v>
      </c>
      <c r="J25" s="38">
        <v>12564.6</v>
      </c>
      <c r="K25" s="108" t="s">
        <v>199</v>
      </c>
      <c r="L25" s="108" t="s">
        <v>199</v>
      </c>
      <c r="M25" s="106" t="s">
        <v>26</v>
      </c>
      <c r="N25" s="109" t="s">
        <v>200</v>
      </c>
      <c r="O25" s="109" t="s">
        <v>200</v>
      </c>
      <c r="P25" s="100" t="s">
        <v>29</v>
      </c>
      <c r="Q25" s="100" t="s">
        <v>201</v>
      </c>
      <c r="R25" s="112" t="s">
        <v>49</v>
      </c>
      <c r="S25" s="113" t="s">
        <v>190</v>
      </c>
      <c r="T25" s="90">
        <f t="shared" si="1"/>
        <v>0.7142857142857143</v>
      </c>
      <c r="U25" s="90">
        <f t="shared" si="2"/>
        <v>0</v>
      </c>
      <c r="V25" s="111" t="s">
        <v>202</v>
      </c>
    </row>
    <row r="26" spans="1:22" ht="16" x14ac:dyDescent="0.2">
      <c r="A26" s="103" t="s">
        <v>19</v>
      </c>
      <c r="B26" s="103" t="s">
        <v>203</v>
      </c>
      <c r="C26" s="92">
        <v>17</v>
      </c>
      <c r="D26" s="104">
        <v>40</v>
      </c>
      <c r="E26" s="134">
        <f t="shared" si="3"/>
        <v>1.3529411764705883</v>
      </c>
      <c r="F26" s="105" t="s">
        <v>68</v>
      </c>
      <c r="G26" s="106" t="s">
        <v>23</v>
      </c>
      <c r="H26" s="107" t="s">
        <v>83</v>
      </c>
      <c r="I26" s="100" t="s">
        <v>204</v>
      </c>
      <c r="J26" s="38">
        <v>1219.24</v>
      </c>
      <c r="K26" s="108" t="s">
        <v>199</v>
      </c>
      <c r="L26" s="108" t="s">
        <v>205</v>
      </c>
      <c r="M26" s="106" t="s">
        <v>38</v>
      </c>
      <c r="N26" s="109" t="s">
        <v>206</v>
      </c>
      <c r="O26" s="109" t="s">
        <v>207</v>
      </c>
      <c r="P26" s="100" t="s">
        <v>29</v>
      </c>
      <c r="Q26" s="100" t="s">
        <v>208</v>
      </c>
      <c r="R26" s="112" t="s">
        <v>49</v>
      </c>
      <c r="S26" s="113" t="s">
        <v>136</v>
      </c>
      <c r="T26" s="134">
        <f t="shared" si="1"/>
        <v>1.2352941176470589</v>
      </c>
      <c r="U26" s="90">
        <f t="shared" si="2"/>
        <v>0.05</v>
      </c>
      <c r="V26" s="111" t="s">
        <v>209</v>
      </c>
    </row>
    <row r="27" spans="1:22" ht="16" x14ac:dyDescent="0.2">
      <c r="A27" s="103" t="s">
        <v>19</v>
      </c>
      <c r="B27" s="103" t="s">
        <v>210</v>
      </c>
      <c r="C27" s="92">
        <v>50</v>
      </c>
      <c r="D27" s="104">
        <v>80</v>
      </c>
      <c r="E27" s="90">
        <f t="shared" si="3"/>
        <v>0.6</v>
      </c>
      <c r="F27" s="105" t="s">
        <v>22</v>
      </c>
      <c r="G27" s="106" t="s">
        <v>23</v>
      </c>
      <c r="H27" s="107" t="s">
        <v>211</v>
      </c>
      <c r="I27" s="100" t="s">
        <v>212</v>
      </c>
      <c r="J27" s="38">
        <v>5677.08</v>
      </c>
      <c r="K27" s="108" t="s">
        <v>213</v>
      </c>
      <c r="L27" s="108" t="s">
        <v>214</v>
      </c>
      <c r="M27" s="106" t="s">
        <v>38</v>
      </c>
      <c r="N27" s="109" t="s">
        <v>215</v>
      </c>
      <c r="O27" s="109" t="s">
        <v>216</v>
      </c>
      <c r="P27" s="100" t="s">
        <v>29</v>
      </c>
      <c r="Q27" s="100" t="s">
        <v>217</v>
      </c>
      <c r="R27" s="115" t="s">
        <v>96</v>
      </c>
      <c r="S27" s="113" t="s">
        <v>50</v>
      </c>
      <c r="T27" s="90">
        <f t="shared" si="1"/>
        <v>0.32</v>
      </c>
      <c r="U27" s="90">
        <f t="shared" si="2"/>
        <v>0.17499999999999999</v>
      </c>
      <c r="V27" s="111" t="s">
        <v>218</v>
      </c>
    </row>
    <row r="28" spans="1:22" ht="16" x14ac:dyDescent="0.2">
      <c r="A28" s="103" t="s">
        <v>187</v>
      </c>
      <c r="B28" s="103" t="s">
        <v>219</v>
      </c>
      <c r="C28" s="114">
        <v>55</v>
      </c>
      <c r="D28" s="104">
        <v>71</v>
      </c>
      <c r="E28" s="90">
        <f t="shared" si="3"/>
        <v>0.29090909090909089</v>
      </c>
      <c r="F28" s="105" t="s">
        <v>35</v>
      </c>
      <c r="G28" s="106" t="s">
        <v>23</v>
      </c>
      <c r="H28" s="107" t="s">
        <v>176</v>
      </c>
      <c r="I28" s="100" t="s">
        <v>220</v>
      </c>
      <c r="J28" s="38">
        <v>141.08000000000001</v>
      </c>
      <c r="K28" s="108" t="s">
        <v>214</v>
      </c>
      <c r="L28" s="108" t="s">
        <v>221</v>
      </c>
      <c r="M28" s="106" t="s">
        <v>26</v>
      </c>
      <c r="N28" s="109" t="s">
        <v>32</v>
      </c>
      <c r="O28" s="109" t="s">
        <v>222</v>
      </c>
      <c r="P28" s="100" t="s">
        <v>29</v>
      </c>
      <c r="Q28" s="100" t="s">
        <v>223</v>
      </c>
      <c r="R28" s="115" t="s">
        <v>96</v>
      </c>
      <c r="S28" s="113" t="s">
        <v>224</v>
      </c>
      <c r="T28" s="90">
        <f t="shared" si="1"/>
        <v>3.6363636363636362E-2</v>
      </c>
      <c r="U28" s="90">
        <f t="shared" si="2"/>
        <v>0.19718309859154928</v>
      </c>
      <c r="V28" s="128" t="s">
        <v>225</v>
      </c>
    </row>
    <row r="29" spans="1:22" ht="16" x14ac:dyDescent="0.2">
      <c r="A29" s="132" t="s">
        <v>52</v>
      </c>
      <c r="B29" s="103" t="s">
        <v>219</v>
      </c>
      <c r="C29" s="114">
        <v>55</v>
      </c>
      <c r="D29" s="104">
        <v>71</v>
      </c>
      <c r="E29" s="90">
        <f t="shared" si="3"/>
        <v>0.29090909090909089</v>
      </c>
      <c r="F29" s="105" t="s">
        <v>226</v>
      </c>
      <c r="G29" s="106" t="s">
        <v>23</v>
      </c>
      <c r="H29" s="107" t="s">
        <v>176</v>
      </c>
      <c r="I29" s="100" t="s">
        <v>220</v>
      </c>
      <c r="J29" s="38">
        <v>141.07</v>
      </c>
      <c r="K29" s="108" t="s">
        <v>214</v>
      </c>
      <c r="L29" s="108" t="s">
        <v>221</v>
      </c>
      <c r="M29" s="106" t="s">
        <v>26</v>
      </c>
      <c r="N29" s="109" t="s">
        <v>32</v>
      </c>
      <c r="O29" s="109" t="s">
        <v>222</v>
      </c>
      <c r="P29" s="100" t="s">
        <v>29</v>
      </c>
      <c r="Q29" s="100" t="s">
        <v>223</v>
      </c>
      <c r="R29" s="115" t="s">
        <v>96</v>
      </c>
      <c r="S29" s="113" t="s">
        <v>224</v>
      </c>
      <c r="T29" s="90">
        <f t="shared" si="1"/>
        <v>3.6363636363636362E-2</v>
      </c>
      <c r="U29" s="90">
        <f t="shared" si="2"/>
        <v>0.19718309859154928</v>
      </c>
      <c r="V29" s="128" t="s">
        <v>225</v>
      </c>
    </row>
    <row r="30" spans="1:22" ht="16" x14ac:dyDescent="0.2">
      <c r="A30" s="132" t="s">
        <v>227</v>
      </c>
      <c r="B30" s="103" t="s">
        <v>219</v>
      </c>
      <c r="C30" s="114">
        <v>55</v>
      </c>
      <c r="D30" s="104">
        <v>71</v>
      </c>
      <c r="E30" s="90">
        <f t="shared" si="3"/>
        <v>0.29090909090909089</v>
      </c>
      <c r="F30" s="105" t="s">
        <v>226</v>
      </c>
      <c r="G30" s="106" t="s">
        <v>23</v>
      </c>
      <c r="H30" s="107" t="s">
        <v>176</v>
      </c>
      <c r="I30" s="100" t="s">
        <v>220</v>
      </c>
      <c r="J30" s="38">
        <v>0</v>
      </c>
      <c r="K30" s="108" t="s">
        <v>214</v>
      </c>
      <c r="L30" s="108" t="s">
        <v>221</v>
      </c>
      <c r="M30" s="106" t="s">
        <v>26</v>
      </c>
      <c r="N30" s="109" t="s">
        <v>32</v>
      </c>
      <c r="O30" s="109" t="s">
        <v>222</v>
      </c>
      <c r="P30" s="100" t="s">
        <v>29</v>
      </c>
      <c r="Q30" s="100" t="s">
        <v>223</v>
      </c>
      <c r="R30" s="115" t="s">
        <v>96</v>
      </c>
      <c r="S30" s="113" t="s">
        <v>224</v>
      </c>
      <c r="T30" s="90">
        <f t="shared" si="1"/>
        <v>3.6363636363636362E-2</v>
      </c>
      <c r="U30" s="90">
        <f t="shared" si="2"/>
        <v>0.19718309859154928</v>
      </c>
      <c r="V30" s="128" t="s">
        <v>225</v>
      </c>
    </row>
    <row r="31" spans="1:22" ht="16" x14ac:dyDescent="0.2">
      <c r="A31" s="103" t="s">
        <v>19</v>
      </c>
      <c r="B31" s="103" t="s">
        <v>228</v>
      </c>
      <c r="C31" s="92">
        <v>73</v>
      </c>
      <c r="D31" s="104">
        <v>110</v>
      </c>
      <c r="E31" s="90">
        <f t="shared" si="3"/>
        <v>0.50684931506849318</v>
      </c>
      <c r="F31" s="105" t="s">
        <v>22</v>
      </c>
      <c r="G31" s="106" t="s">
        <v>23</v>
      </c>
      <c r="H31" s="107" t="s">
        <v>36</v>
      </c>
      <c r="I31" s="100" t="s">
        <v>229</v>
      </c>
      <c r="J31" s="38">
        <v>6140.8</v>
      </c>
      <c r="K31" s="108" t="s">
        <v>205</v>
      </c>
      <c r="L31" s="108" t="s">
        <v>230</v>
      </c>
      <c r="M31" s="106" t="s">
        <v>38</v>
      </c>
      <c r="N31" s="109" t="s">
        <v>231</v>
      </c>
      <c r="O31" s="109" t="s">
        <v>232</v>
      </c>
      <c r="P31" s="100" t="s">
        <v>233</v>
      </c>
      <c r="Q31" s="100"/>
      <c r="R31" s="115"/>
      <c r="S31" s="113"/>
      <c r="T31" s="90"/>
      <c r="U31" s="90"/>
      <c r="V31" s="111"/>
    </row>
    <row r="32" spans="1:22" ht="16" x14ac:dyDescent="0.2">
      <c r="A32" s="103" t="s">
        <v>19</v>
      </c>
      <c r="B32" s="103" t="s">
        <v>234</v>
      </c>
      <c r="C32" s="92">
        <v>86</v>
      </c>
      <c r="D32" s="104">
        <v>130</v>
      </c>
      <c r="E32" s="90">
        <f t="shared" si="3"/>
        <v>0.51162790697674421</v>
      </c>
      <c r="F32" s="105" t="s">
        <v>22</v>
      </c>
      <c r="G32" s="106" t="s">
        <v>23</v>
      </c>
      <c r="H32" s="107" t="s">
        <v>211</v>
      </c>
      <c r="I32" s="100" t="s">
        <v>235</v>
      </c>
      <c r="J32" s="38">
        <v>4581</v>
      </c>
      <c r="K32" s="108" t="s">
        <v>236</v>
      </c>
      <c r="L32" s="108" t="s">
        <v>237</v>
      </c>
      <c r="M32" s="106" t="s">
        <v>38</v>
      </c>
      <c r="N32" s="109" t="s">
        <v>238</v>
      </c>
      <c r="O32" s="109" t="s">
        <v>239</v>
      </c>
      <c r="P32" s="100" t="s">
        <v>29</v>
      </c>
      <c r="Q32" s="100" t="s">
        <v>240</v>
      </c>
      <c r="R32" s="115" t="s">
        <v>96</v>
      </c>
      <c r="S32" s="113" t="s">
        <v>241</v>
      </c>
      <c r="T32" s="90">
        <f>SUM(S32-C32)/C32*100%</f>
        <v>-4.6511627906976744E-2</v>
      </c>
      <c r="U32" s="90">
        <f>SUM(D32-S32)/D32*100%</f>
        <v>0.36923076923076925</v>
      </c>
      <c r="V32" s="111" t="s">
        <v>242</v>
      </c>
    </row>
    <row r="33" spans="1:22" ht="16" x14ac:dyDescent="0.2">
      <c r="A33" s="103" t="s">
        <v>19</v>
      </c>
      <c r="B33" s="103" t="s">
        <v>243</v>
      </c>
      <c r="C33" s="92">
        <v>90</v>
      </c>
      <c r="D33" s="104">
        <v>135</v>
      </c>
      <c r="E33" s="90">
        <f t="shared" si="3"/>
        <v>0.5</v>
      </c>
      <c r="F33" s="105" t="s">
        <v>22</v>
      </c>
      <c r="G33" s="106" t="s">
        <v>23</v>
      </c>
      <c r="H33" s="107" t="s">
        <v>211</v>
      </c>
      <c r="I33" s="100" t="s">
        <v>244</v>
      </c>
      <c r="J33" s="38">
        <v>5670.42</v>
      </c>
      <c r="K33" s="108" t="s">
        <v>245</v>
      </c>
      <c r="L33" s="108" t="s">
        <v>246</v>
      </c>
      <c r="M33" s="106" t="s">
        <v>38</v>
      </c>
      <c r="N33" s="109" t="s">
        <v>247</v>
      </c>
      <c r="O33" s="109" t="s">
        <v>248</v>
      </c>
      <c r="P33" s="100" t="s">
        <v>29</v>
      </c>
      <c r="Q33" s="100" t="s">
        <v>249</v>
      </c>
      <c r="R33" s="115" t="s">
        <v>96</v>
      </c>
      <c r="S33" s="113" t="s">
        <v>121</v>
      </c>
      <c r="T33" s="90">
        <f>SUM(S33-C33)/C33*100%</f>
        <v>-6.6666666666666666E-2</v>
      </c>
      <c r="U33" s="90">
        <f>SUM(D33-S33)/D33*100%</f>
        <v>0.37777777777777777</v>
      </c>
      <c r="V33" s="111" t="s">
        <v>250</v>
      </c>
    </row>
    <row r="34" spans="1:22" ht="16" x14ac:dyDescent="0.2">
      <c r="A34" s="103" t="s">
        <v>19</v>
      </c>
      <c r="B34" s="103" t="s">
        <v>251</v>
      </c>
      <c r="C34" s="92">
        <v>49</v>
      </c>
      <c r="D34" s="104">
        <v>84</v>
      </c>
      <c r="E34" s="90">
        <f t="shared" si="3"/>
        <v>0.7142857142857143</v>
      </c>
      <c r="F34" s="105" t="s">
        <v>22</v>
      </c>
      <c r="G34" s="106" t="s">
        <v>23</v>
      </c>
      <c r="H34" s="107" t="s">
        <v>252</v>
      </c>
      <c r="I34" s="100" t="s">
        <v>253</v>
      </c>
      <c r="J34" s="38">
        <v>10264.5</v>
      </c>
      <c r="K34" s="108">
        <v>43986</v>
      </c>
      <c r="L34" s="129">
        <v>43990</v>
      </c>
      <c r="M34" s="106" t="s">
        <v>38</v>
      </c>
      <c r="N34" s="109" t="s">
        <v>254</v>
      </c>
      <c r="O34" s="109" t="s">
        <v>255</v>
      </c>
      <c r="P34" s="100" t="s">
        <v>29</v>
      </c>
      <c r="Q34" s="100" t="s">
        <v>256</v>
      </c>
      <c r="R34" s="115" t="s">
        <v>257</v>
      </c>
      <c r="S34" s="113" t="s">
        <v>121</v>
      </c>
      <c r="T34" s="90">
        <f>SUM(S34-C34)/C34*100%</f>
        <v>0.7142857142857143</v>
      </c>
      <c r="U34" s="90">
        <f>SUM(D34-S34)/D34*100%</f>
        <v>0</v>
      </c>
      <c r="V34" s="111" t="s">
        <v>258</v>
      </c>
    </row>
    <row r="35" spans="1:22" ht="16" x14ac:dyDescent="0.2">
      <c r="A35" s="103" t="s">
        <v>19</v>
      </c>
      <c r="B35" s="103" t="s">
        <v>259</v>
      </c>
      <c r="C35" s="92">
        <v>43</v>
      </c>
      <c r="D35" s="104">
        <v>72</v>
      </c>
      <c r="E35" s="90">
        <f t="shared" si="3"/>
        <v>0.67441860465116277</v>
      </c>
      <c r="F35" s="105" t="s">
        <v>22</v>
      </c>
      <c r="G35" s="106" t="s">
        <v>23</v>
      </c>
      <c r="H35" s="107" t="s">
        <v>260</v>
      </c>
      <c r="I35" s="100" t="s">
        <v>183</v>
      </c>
      <c r="J35" s="38">
        <v>1484.12</v>
      </c>
      <c r="K35" s="108" t="s">
        <v>261</v>
      </c>
      <c r="L35" s="108" t="s">
        <v>93</v>
      </c>
      <c r="M35" s="106" t="s">
        <v>38</v>
      </c>
      <c r="N35" s="109" t="s">
        <v>262</v>
      </c>
      <c r="O35" s="109" t="s">
        <v>263</v>
      </c>
      <c r="P35" s="100" t="s">
        <v>29</v>
      </c>
      <c r="Q35" s="100" t="s">
        <v>264</v>
      </c>
      <c r="R35" s="115" t="s">
        <v>96</v>
      </c>
      <c r="S35" s="113"/>
      <c r="T35" s="90"/>
      <c r="U35" s="90"/>
      <c r="V35" s="111" t="s">
        <v>265</v>
      </c>
    </row>
    <row r="36" spans="1:22" ht="16" x14ac:dyDescent="0.2">
      <c r="A36" s="103" t="s">
        <v>19</v>
      </c>
      <c r="B36" s="103" t="s">
        <v>266</v>
      </c>
      <c r="C36" s="92">
        <v>108</v>
      </c>
      <c r="D36" s="104">
        <v>160</v>
      </c>
      <c r="E36" s="90">
        <f t="shared" si="3"/>
        <v>0.48148148148148145</v>
      </c>
      <c r="F36" s="105" t="s">
        <v>22</v>
      </c>
      <c r="G36" s="106" t="s">
        <v>23</v>
      </c>
      <c r="H36" s="107" t="s">
        <v>267</v>
      </c>
      <c r="I36" s="100" t="s">
        <v>268</v>
      </c>
      <c r="J36" s="38">
        <v>8762.2999999999993</v>
      </c>
      <c r="K36" s="108" t="s">
        <v>269</v>
      </c>
      <c r="L36" s="129" t="s">
        <v>270</v>
      </c>
      <c r="M36" s="106" t="s">
        <v>38</v>
      </c>
      <c r="N36" s="109" t="s">
        <v>271</v>
      </c>
      <c r="O36" s="109" t="s">
        <v>272</v>
      </c>
      <c r="P36" s="100" t="s">
        <v>233</v>
      </c>
      <c r="Q36" s="100"/>
      <c r="R36" s="115"/>
      <c r="S36" s="113"/>
      <c r="T36" s="90"/>
      <c r="U36" s="90"/>
      <c r="V36" s="111" t="s">
        <v>273</v>
      </c>
    </row>
    <row r="37" spans="1:22" ht="16" x14ac:dyDescent="0.2">
      <c r="A37" s="103" t="s">
        <v>52</v>
      </c>
      <c r="B37" s="103" t="s">
        <v>274</v>
      </c>
      <c r="C37" s="114">
        <v>168</v>
      </c>
      <c r="D37" s="104">
        <v>168</v>
      </c>
      <c r="E37" s="90">
        <f t="shared" si="3"/>
        <v>0</v>
      </c>
      <c r="F37" s="105" t="s">
        <v>22</v>
      </c>
      <c r="G37" s="106" t="s">
        <v>23</v>
      </c>
      <c r="H37" s="107" t="s">
        <v>276</v>
      </c>
      <c r="I37" s="100" t="s">
        <v>226</v>
      </c>
      <c r="J37" s="38">
        <v>53631</v>
      </c>
      <c r="K37" s="108" t="s">
        <v>277</v>
      </c>
      <c r="L37" s="108" t="s">
        <v>277</v>
      </c>
      <c r="M37" s="106" t="s">
        <v>38</v>
      </c>
      <c r="N37" s="109" t="s">
        <v>32</v>
      </c>
      <c r="O37" s="109" t="s">
        <v>278</v>
      </c>
      <c r="P37" s="100" t="s">
        <v>29</v>
      </c>
      <c r="Q37" s="100" t="s">
        <v>279</v>
      </c>
      <c r="R37" s="115" t="s">
        <v>58</v>
      </c>
      <c r="S37" s="113" t="s">
        <v>275</v>
      </c>
      <c r="T37" s="90">
        <f t="shared" ref="T37:T43" si="4">SUM(S37-C37)/C37*100%</f>
        <v>0</v>
      </c>
      <c r="U37" s="90">
        <f t="shared" ref="U37:U43" si="5">SUM(D37-S37)/D37*100%</f>
        <v>0</v>
      </c>
      <c r="V37" s="111" t="s">
        <v>280</v>
      </c>
    </row>
    <row r="38" spans="1:22" ht="16" x14ac:dyDescent="0.2">
      <c r="A38" s="103" t="s">
        <v>187</v>
      </c>
      <c r="B38" s="103" t="s">
        <v>281</v>
      </c>
      <c r="C38" s="114">
        <v>162</v>
      </c>
      <c r="D38" s="104">
        <v>162</v>
      </c>
      <c r="E38" s="90">
        <f t="shared" si="3"/>
        <v>0</v>
      </c>
      <c r="F38" s="105" t="s">
        <v>22</v>
      </c>
      <c r="G38" s="106" t="s">
        <v>23</v>
      </c>
      <c r="H38" s="107" t="s">
        <v>276</v>
      </c>
      <c r="I38" s="100" t="s">
        <v>226</v>
      </c>
      <c r="J38" s="38">
        <v>53716.5</v>
      </c>
      <c r="K38" s="108" t="s">
        <v>277</v>
      </c>
      <c r="L38" s="108" t="s">
        <v>277</v>
      </c>
      <c r="M38" s="106" t="s">
        <v>38</v>
      </c>
      <c r="N38" s="109" t="s">
        <v>32</v>
      </c>
      <c r="O38" s="109" t="s">
        <v>283</v>
      </c>
      <c r="P38" s="100" t="s">
        <v>29</v>
      </c>
      <c r="Q38" s="100" t="s">
        <v>284</v>
      </c>
      <c r="R38" s="115" t="s">
        <v>58</v>
      </c>
      <c r="S38" s="113" t="s">
        <v>282</v>
      </c>
      <c r="T38" s="90">
        <f t="shared" si="4"/>
        <v>0</v>
      </c>
      <c r="U38" s="90">
        <f t="shared" si="5"/>
        <v>0</v>
      </c>
      <c r="V38" s="111" t="s">
        <v>285</v>
      </c>
    </row>
    <row r="39" spans="1:22" ht="16" x14ac:dyDescent="0.2">
      <c r="A39" s="103" t="s">
        <v>19</v>
      </c>
      <c r="B39" s="103" t="s">
        <v>286</v>
      </c>
      <c r="C39" s="92">
        <v>46</v>
      </c>
      <c r="D39" s="104">
        <v>70</v>
      </c>
      <c r="E39" s="90">
        <f t="shared" si="3"/>
        <v>0.52173913043478259</v>
      </c>
      <c r="F39" s="105" t="s">
        <v>35</v>
      </c>
      <c r="G39" s="106" t="s">
        <v>23</v>
      </c>
      <c r="H39" s="107" t="s">
        <v>91</v>
      </c>
      <c r="I39" s="100" t="s">
        <v>287</v>
      </c>
      <c r="J39" s="38">
        <v>507.6</v>
      </c>
      <c r="K39" s="108" t="s">
        <v>288</v>
      </c>
      <c r="L39" s="129">
        <v>43983</v>
      </c>
      <c r="M39" s="106" t="s">
        <v>38</v>
      </c>
      <c r="N39" s="109" t="s">
        <v>289</v>
      </c>
      <c r="O39" s="109" t="s">
        <v>290</v>
      </c>
      <c r="P39" s="100" t="s">
        <v>29</v>
      </c>
      <c r="Q39" s="100" t="s">
        <v>291</v>
      </c>
      <c r="R39" s="115" t="s">
        <v>257</v>
      </c>
      <c r="S39" s="113" t="s">
        <v>292</v>
      </c>
      <c r="T39" s="90">
        <f t="shared" si="4"/>
        <v>0.17391304347826086</v>
      </c>
      <c r="U39" s="90">
        <f t="shared" si="5"/>
        <v>0.22857142857142856</v>
      </c>
      <c r="V39" s="111" t="s">
        <v>293</v>
      </c>
    </row>
    <row r="40" spans="1:22" ht="16" x14ac:dyDescent="0.2">
      <c r="A40" s="103" t="s">
        <v>19</v>
      </c>
      <c r="B40" s="103" t="s">
        <v>294</v>
      </c>
      <c r="C40" s="92">
        <v>40</v>
      </c>
      <c r="D40" s="104">
        <v>70</v>
      </c>
      <c r="E40" s="90">
        <f>SUM(D40-C40)/C40*100%</f>
        <v>0.75</v>
      </c>
      <c r="F40" s="105" t="s">
        <v>68</v>
      </c>
      <c r="G40" s="106" t="s">
        <v>23</v>
      </c>
      <c r="H40" s="107" t="s">
        <v>295</v>
      </c>
      <c r="I40" s="100" t="s">
        <v>296</v>
      </c>
      <c r="J40" s="38">
        <v>1766.34</v>
      </c>
      <c r="K40" s="108" t="s">
        <v>270</v>
      </c>
      <c r="L40" s="129" t="s">
        <v>297</v>
      </c>
      <c r="M40" s="106" t="s">
        <v>38</v>
      </c>
      <c r="N40" s="109" t="s">
        <v>298</v>
      </c>
      <c r="O40" s="109" t="s">
        <v>299</v>
      </c>
      <c r="P40" s="100" t="s">
        <v>29</v>
      </c>
      <c r="Q40" s="100" t="s">
        <v>300</v>
      </c>
      <c r="R40" s="115" t="s">
        <v>257</v>
      </c>
      <c r="S40" s="113" t="s">
        <v>34</v>
      </c>
      <c r="T40" s="90">
        <f t="shared" si="4"/>
        <v>0.2</v>
      </c>
      <c r="U40" s="90">
        <f t="shared" si="5"/>
        <v>0.31428571428571428</v>
      </c>
      <c r="V40" s="111" t="s">
        <v>301</v>
      </c>
    </row>
    <row r="41" spans="1:22" ht="16" x14ac:dyDescent="0.2">
      <c r="A41" s="103" t="s">
        <v>19</v>
      </c>
      <c r="B41" s="103" t="s">
        <v>302</v>
      </c>
      <c r="C41" s="92">
        <v>77</v>
      </c>
      <c r="D41" s="104">
        <v>120</v>
      </c>
      <c r="E41" s="90">
        <f>SUM(D41-C41)/C41*100%</f>
        <v>0.55844155844155841</v>
      </c>
      <c r="F41" s="105" t="s">
        <v>22</v>
      </c>
      <c r="G41" s="106" t="s">
        <v>23</v>
      </c>
      <c r="H41" s="107" t="s">
        <v>91</v>
      </c>
      <c r="I41" s="100" t="s">
        <v>303</v>
      </c>
      <c r="J41" s="38">
        <v>4914.5</v>
      </c>
      <c r="K41" s="108" t="s">
        <v>304</v>
      </c>
      <c r="L41" s="129" t="s">
        <v>305</v>
      </c>
      <c r="M41" s="106" t="s">
        <v>26</v>
      </c>
      <c r="N41" s="109" t="s">
        <v>306</v>
      </c>
      <c r="O41" s="109" t="s">
        <v>307</v>
      </c>
      <c r="P41" s="100" t="s">
        <v>29</v>
      </c>
      <c r="Q41" s="100" t="s">
        <v>308</v>
      </c>
      <c r="R41" s="115" t="s">
        <v>257</v>
      </c>
      <c r="S41" s="113" t="s">
        <v>167</v>
      </c>
      <c r="T41" s="90">
        <f t="shared" si="4"/>
        <v>0.29870129870129869</v>
      </c>
      <c r="U41" s="90">
        <f t="shared" si="5"/>
        <v>0.16666666666666666</v>
      </c>
      <c r="V41" s="111" t="s">
        <v>309</v>
      </c>
    </row>
    <row r="42" spans="1:22" ht="16" x14ac:dyDescent="0.2">
      <c r="A42" s="103" t="s">
        <v>19</v>
      </c>
      <c r="B42" s="103" t="s">
        <v>310</v>
      </c>
      <c r="C42" s="92">
        <v>24</v>
      </c>
      <c r="D42" s="104">
        <v>48</v>
      </c>
      <c r="E42" s="134">
        <f>SUM(D42-C42)/C42*100%</f>
        <v>1</v>
      </c>
      <c r="F42" s="105" t="s">
        <v>68</v>
      </c>
      <c r="G42" s="106" t="s">
        <v>23</v>
      </c>
      <c r="H42" s="107" t="s">
        <v>91</v>
      </c>
      <c r="I42" s="100" t="s">
        <v>311</v>
      </c>
      <c r="J42" s="38">
        <v>1184.58</v>
      </c>
      <c r="K42" s="108">
        <v>43983</v>
      </c>
      <c r="L42" s="129">
        <v>43983</v>
      </c>
      <c r="M42" s="106" t="s">
        <v>26</v>
      </c>
      <c r="N42" s="109" t="s">
        <v>312</v>
      </c>
      <c r="O42" s="109" t="s">
        <v>313</v>
      </c>
      <c r="P42" s="100" t="s">
        <v>29</v>
      </c>
      <c r="Q42" s="100" t="s">
        <v>314</v>
      </c>
      <c r="R42" s="115" t="s">
        <v>257</v>
      </c>
      <c r="S42" s="113" t="s">
        <v>315</v>
      </c>
      <c r="T42" s="90">
        <f t="shared" si="4"/>
        <v>0.5</v>
      </c>
      <c r="U42" s="90">
        <f t="shared" si="5"/>
        <v>0.25</v>
      </c>
      <c r="V42" s="111" t="s">
        <v>316</v>
      </c>
    </row>
    <row r="43" spans="1:22" ht="32" x14ac:dyDescent="0.2">
      <c r="A43" s="103" t="s">
        <v>19</v>
      </c>
      <c r="B43" s="103" t="s">
        <v>317</v>
      </c>
      <c r="C43" s="92">
        <v>20</v>
      </c>
      <c r="D43" s="104">
        <v>48</v>
      </c>
      <c r="E43" s="134">
        <f t="shared" ref="E43:E55" si="6">SUM(D43-C43)/C43*100%</f>
        <v>1.4</v>
      </c>
      <c r="F43" s="105" t="s">
        <v>68</v>
      </c>
      <c r="G43" s="106" t="s">
        <v>23</v>
      </c>
      <c r="H43" s="107" t="s">
        <v>91</v>
      </c>
      <c r="I43" s="100" t="s">
        <v>318</v>
      </c>
      <c r="J43" s="38">
        <v>1184.58</v>
      </c>
      <c r="K43" s="108">
        <v>43984</v>
      </c>
      <c r="L43" s="129">
        <v>43986</v>
      </c>
      <c r="M43" s="106" t="s">
        <v>26</v>
      </c>
      <c r="N43" s="109" t="s">
        <v>319</v>
      </c>
      <c r="O43" s="109" t="s">
        <v>320</v>
      </c>
      <c r="P43" s="100" t="s">
        <v>29</v>
      </c>
      <c r="Q43" s="100" t="s">
        <v>321</v>
      </c>
      <c r="R43" s="115" t="s">
        <v>257</v>
      </c>
      <c r="S43" s="113" t="s">
        <v>315</v>
      </c>
      <c r="T43" s="134">
        <f t="shared" si="4"/>
        <v>0.8</v>
      </c>
      <c r="U43" s="90">
        <f t="shared" si="5"/>
        <v>0.25</v>
      </c>
      <c r="V43" s="111" t="s">
        <v>316</v>
      </c>
    </row>
    <row r="44" spans="1:22" ht="16" x14ac:dyDescent="0.2">
      <c r="A44" s="103" t="s">
        <v>19</v>
      </c>
      <c r="B44" s="103" t="s">
        <v>322</v>
      </c>
      <c r="C44" s="92">
        <v>42</v>
      </c>
      <c r="D44" s="104">
        <v>70</v>
      </c>
      <c r="E44" s="90">
        <f t="shared" si="6"/>
        <v>0.66666666666666663</v>
      </c>
      <c r="F44" s="105" t="s">
        <v>22</v>
      </c>
      <c r="G44" s="106" t="s">
        <v>23</v>
      </c>
      <c r="H44" s="107" t="s">
        <v>91</v>
      </c>
      <c r="I44" s="100" t="s">
        <v>323</v>
      </c>
      <c r="J44" s="38">
        <v>2934</v>
      </c>
      <c r="K44" s="108">
        <v>43997</v>
      </c>
      <c r="L44" s="108">
        <v>44004</v>
      </c>
      <c r="M44" s="106" t="s">
        <v>26</v>
      </c>
      <c r="N44" s="109" t="s">
        <v>324</v>
      </c>
      <c r="O44" s="109" t="s">
        <v>325</v>
      </c>
      <c r="P44" s="100" t="s">
        <v>233</v>
      </c>
      <c r="Q44" s="100"/>
      <c r="R44" s="115"/>
      <c r="S44" s="113"/>
      <c r="T44" s="90"/>
      <c r="U44" s="90"/>
      <c r="V44" s="111"/>
    </row>
    <row r="45" spans="1:22" ht="16" x14ac:dyDescent="0.2">
      <c r="A45" s="103" t="s">
        <v>19</v>
      </c>
      <c r="B45" s="103" t="s">
        <v>326</v>
      </c>
      <c r="C45" s="92">
        <v>59</v>
      </c>
      <c r="D45" s="104">
        <v>90</v>
      </c>
      <c r="E45" s="90">
        <f t="shared" si="6"/>
        <v>0.52542372881355937</v>
      </c>
      <c r="F45" s="105" t="s">
        <v>22</v>
      </c>
      <c r="G45" s="106" t="s">
        <v>23</v>
      </c>
      <c r="H45" s="107" t="s">
        <v>327</v>
      </c>
      <c r="I45" s="100" t="s">
        <v>328</v>
      </c>
      <c r="J45" s="38">
        <v>4531.5</v>
      </c>
      <c r="K45" s="108">
        <v>43997</v>
      </c>
      <c r="L45" s="108">
        <v>43998</v>
      </c>
      <c r="M45" s="106" t="s">
        <v>26</v>
      </c>
      <c r="N45" s="109" t="s">
        <v>329</v>
      </c>
      <c r="O45" s="109" t="s">
        <v>330</v>
      </c>
      <c r="P45" s="100" t="s">
        <v>29</v>
      </c>
      <c r="Q45" s="100" t="s">
        <v>331</v>
      </c>
      <c r="R45" s="115" t="s">
        <v>257</v>
      </c>
      <c r="S45" s="113" t="s">
        <v>189</v>
      </c>
      <c r="T45" s="90">
        <f>SUM(S45-C45)/C45*100%</f>
        <v>0.32203389830508472</v>
      </c>
      <c r="U45" s="90">
        <f>SUM(D45-S45)/D45*100%</f>
        <v>0.13333333333333333</v>
      </c>
      <c r="V45" s="111" t="s">
        <v>332</v>
      </c>
    </row>
    <row r="46" spans="1:22" ht="16" x14ac:dyDescent="0.2">
      <c r="A46" s="103" t="s">
        <v>19</v>
      </c>
      <c r="B46" s="103" t="s">
        <v>333</v>
      </c>
      <c r="C46" s="92">
        <v>28</v>
      </c>
      <c r="D46" s="104">
        <v>48</v>
      </c>
      <c r="E46" s="90">
        <f t="shared" si="6"/>
        <v>0.7142857142857143</v>
      </c>
      <c r="F46" s="105" t="s">
        <v>68</v>
      </c>
      <c r="G46" s="106" t="s">
        <v>23</v>
      </c>
      <c r="H46" s="107" t="s">
        <v>91</v>
      </c>
      <c r="I46" s="100" t="s">
        <v>334</v>
      </c>
      <c r="J46" s="38">
        <v>1115.0999999999999</v>
      </c>
      <c r="K46" s="108">
        <v>43997</v>
      </c>
      <c r="L46" s="108">
        <v>44004</v>
      </c>
      <c r="M46" s="106" t="s">
        <v>38</v>
      </c>
      <c r="N46" s="109" t="s">
        <v>335</v>
      </c>
      <c r="O46" s="109" t="s">
        <v>336</v>
      </c>
      <c r="P46" s="100" t="s">
        <v>233</v>
      </c>
      <c r="Q46" s="100"/>
      <c r="R46" s="115"/>
      <c r="S46" s="113"/>
      <c r="T46" s="90"/>
      <c r="U46" s="90"/>
      <c r="V46" s="111"/>
    </row>
    <row r="47" spans="1:22" ht="16" x14ac:dyDescent="0.2">
      <c r="A47" s="103" t="s">
        <v>19</v>
      </c>
      <c r="B47" s="103" t="s">
        <v>337</v>
      </c>
      <c r="C47" s="92">
        <v>29</v>
      </c>
      <c r="D47" s="104">
        <v>48</v>
      </c>
      <c r="E47" s="90">
        <f t="shared" si="6"/>
        <v>0.65517241379310343</v>
      </c>
      <c r="F47" s="105" t="s">
        <v>68</v>
      </c>
      <c r="G47" s="106" t="s">
        <v>23</v>
      </c>
      <c r="H47" s="107" t="s">
        <v>91</v>
      </c>
      <c r="I47" s="100" t="s">
        <v>338</v>
      </c>
      <c r="J47" s="38">
        <v>1115.0999999999999</v>
      </c>
      <c r="K47" s="108">
        <v>43997</v>
      </c>
      <c r="L47" s="108">
        <v>44004</v>
      </c>
      <c r="M47" s="106" t="s">
        <v>38</v>
      </c>
      <c r="N47" s="109" t="s">
        <v>339</v>
      </c>
      <c r="O47" s="109" t="s">
        <v>340</v>
      </c>
      <c r="P47" s="100" t="s">
        <v>233</v>
      </c>
      <c r="Q47" s="100"/>
      <c r="R47" s="115"/>
      <c r="S47" s="113"/>
      <c r="T47" s="90"/>
      <c r="U47" s="90"/>
      <c r="V47" s="111"/>
    </row>
    <row r="48" spans="1:22" ht="16" x14ac:dyDescent="0.2">
      <c r="A48" s="103" t="s">
        <v>19</v>
      </c>
      <c r="B48" s="103" t="s">
        <v>341</v>
      </c>
      <c r="C48" s="92">
        <v>48</v>
      </c>
      <c r="D48" s="104">
        <v>75</v>
      </c>
      <c r="E48" s="90">
        <f t="shared" si="6"/>
        <v>0.5625</v>
      </c>
      <c r="F48" s="105" t="s">
        <v>22</v>
      </c>
      <c r="G48" s="106" t="s">
        <v>23</v>
      </c>
      <c r="H48" s="107" t="s">
        <v>168</v>
      </c>
      <c r="I48" s="100" t="s">
        <v>342</v>
      </c>
      <c r="J48" s="38">
        <v>4661.25</v>
      </c>
      <c r="K48" s="108">
        <v>44000</v>
      </c>
      <c r="L48" s="108">
        <v>44000</v>
      </c>
      <c r="M48" s="106" t="s">
        <v>26</v>
      </c>
      <c r="N48" s="109" t="s">
        <v>343</v>
      </c>
      <c r="O48" s="109" t="s">
        <v>344</v>
      </c>
      <c r="P48" s="100" t="s">
        <v>29</v>
      </c>
      <c r="Q48" s="100" t="s">
        <v>345</v>
      </c>
      <c r="R48" s="115" t="s">
        <v>257</v>
      </c>
      <c r="S48" s="113" t="s">
        <v>50</v>
      </c>
      <c r="T48" s="90">
        <f>SUM(S48-C48)/C48*100%</f>
        <v>0.375</v>
      </c>
      <c r="U48" s="90">
        <f>SUM(D48-S48)/D48*100%</f>
        <v>0.12</v>
      </c>
      <c r="V48" s="111" t="s">
        <v>218</v>
      </c>
    </row>
    <row r="49" spans="1:22" ht="16" x14ac:dyDescent="0.2">
      <c r="A49" s="103" t="s">
        <v>19</v>
      </c>
      <c r="B49" s="103" t="s">
        <v>346</v>
      </c>
      <c r="C49" s="92">
        <v>39</v>
      </c>
      <c r="D49" s="104">
        <v>68</v>
      </c>
      <c r="E49" s="90">
        <f t="shared" si="6"/>
        <v>0.74358974358974361</v>
      </c>
      <c r="F49" s="105" t="s">
        <v>22</v>
      </c>
      <c r="G49" s="106" t="s">
        <v>23</v>
      </c>
      <c r="H49" s="107" t="s">
        <v>91</v>
      </c>
      <c r="I49" s="100" t="s">
        <v>347</v>
      </c>
      <c r="J49" s="38">
        <v>2884.5</v>
      </c>
      <c r="K49" s="108">
        <v>44004</v>
      </c>
      <c r="L49" s="108">
        <v>44005</v>
      </c>
      <c r="M49" s="106" t="s">
        <v>38</v>
      </c>
      <c r="N49" s="109" t="s">
        <v>348</v>
      </c>
      <c r="O49" s="109" t="s">
        <v>349</v>
      </c>
      <c r="P49" s="100" t="s">
        <v>233</v>
      </c>
      <c r="Q49" s="100"/>
      <c r="R49" s="115"/>
      <c r="S49" s="113"/>
      <c r="T49" s="90"/>
      <c r="U49" s="90"/>
      <c r="V49" s="111"/>
    </row>
    <row r="50" spans="1:22" ht="16" x14ac:dyDescent="0.2">
      <c r="A50" s="103" t="s">
        <v>19</v>
      </c>
      <c r="B50" s="103" t="s">
        <v>350</v>
      </c>
      <c r="C50" s="92">
        <v>42</v>
      </c>
      <c r="D50" s="104">
        <v>70</v>
      </c>
      <c r="E50" s="90">
        <f t="shared" si="6"/>
        <v>0.66666666666666663</v>
      </c>
      <c r="F50" s="105" t="s">
        <v>22</v>
      </c>
      <c r="G50" s="106" t="s">
        <v>23</v>
      </c>
      <c r="H50" s="107" t="s">
        <v>91</v>
      </c>
      <c r="I50" s="100" t="s">
        <v>351</v>
      </c>
      <c r="J50" s="38">
        <v>2934</v>
      </c>
      <c r="K50" s="108">
        <v>44006</v>
      </c>
      <c r="L50" s="108">
        <v>44012</v>
      </c>
      <c r="M50" s="106" t="s">
        <v>38</v>
      </c>
      <c r="N50" s="109" t="s">
        <v>352</v>
      </c>
      <c r="O50" s="109" t="s">
        <v>353</v>
      </c>
      <c r="P50" s="100" t="s">
        <v>233</v>
      </c>
      <c r="Q50" s="100"/>
      <c r="R50" s="115"/>
      <c r="S50" s="113"/>
      <c r="T50" s="90"/>
      <c r="U50" s="90"/>
      <c r="V50" s="111"/>
    </row>
    <row r="51" spans="1:22" ht="16" x14ac:dyDescent="0.2">
      <c r="A51" s="103" t="s">
        <v>19</v>
      </c>
      <c r="B51" s="103" t="s">
        <v>354</v>
      </c>
      <c r="C51" s="92">
        <v>32</v>
      </c>
      <c r="D51" s="104">
        <v>48</v>
      </c>
      <c r="E51" s="90">
        <f t="shared" si="6"/>
        <v>0.5</v>
      </c>
      <c r="F51" s="105" t="s">
        <v>68</v>
      </c>
      <c r="G51" s="106" t="s">
        <v>23</v>
      </c>
      <c r="H51" s="107" t="s">
        <v>91</v>
      </c>
      <c r="I51" s="100" t="s">
        <v>355</v>
      </c>
      <c r="J51" s="38">
        <v>1115.0999999999999</v>
      </c>
      <c r="K51" s="108">
        <v>44006</v>
      </c>
      <c r="L51" s="108">
        <v>44012</v>
      </c>
      <c r="M51" s="106" t="s">
        <v>38</v>
      </c>
      <c r="N51" s="109" t="s">
        <v>356</v>
      </c>
      <c r="O51" s="109" t="s">
        <v>357</v>
      </c>
      <c r="P51" s="100" t="s">
        <v>233</v>
      </c>
      <c r="Q51" s="100"/>
      <c r="R51" s="115"/>
      <c r="S51" s="113"/>
      <c r="T51" s="90"/>
      <c r="U51" s="90"/>
      <c r="V51" s="111"/>
    </row>
    <row r="52" spans="1:22" ht="16" x14ac:dyDescent="0.2">
      <c r="A52" s="103" t="s">
        <v>19</v>
      </c>
      <c r="B52" s="103" t="s">
        <v>358</v>
      </c>
      <c r="C52" s="92">
        <v>40</v>
      </c>
      <c r="D52" s="104">
        <v>70</v>
      </c>
      <c r="E52" s="90">
        <f t="shared" si="6"/>
        <v>0.75</v>
      </c>
      <c r="F52" s="105" t="s">
        <v>22</v>
      </c>
      <c r="G52" s="106" t="s">
        <v>23</v>
      </c>
      <c r="H52" s="120" t="s">
        <v>108</v>
      </c>
      <c r="I52" s="100" t="s">
        <v>359</v>
      </c>
      <c r="J52" s="38">
        <v>2934</v>
      </c>
      <c r="K52" s="108">
        <v>44008</v>
      </c>
      <c r="L52" s="108">
        <v>44018</v>
      </c>
      <c r="M52" s="106" t="s">
        <v>26</v>
      </c>
      <c r="N52" s="109" t="s">
        <v>360</v>
      </c>
      <c r="O52" s="109"/>
      <c r="P52" s="100" t="s">
        <v>233</v>
      </c>
      <c r="Q52" s="100"/>
      <c r="R52" s="115"/>
      <c r="S52" s="113"/>
      <c r="T52" s="90"/>
      <c r="U52" s="90"/>
      <c r="V52" s="111"/>
    </row>
    <row r="53" spans="1:22" ht="16" x14ac:dyDescent="0.2">
      <c r="A53" s="103" t="s">
        <v>19</v>
      </c>
      <c r="B53" s="103" t="s">
        <v>361</v>
      </c>
      <c r="C53" s="92">
        <v>39</v>
      </c>
      <c r="D53" s="104">
        <v>68</v>
      </c>
      <c r="E53" s="90">
        <f t="shared" si="6"/>
        <v>0.74358974358974361</v>
      </c>
      <c r="F53" s="105" t="s">
        <v>22</v>
      </c>
      <c r="G53" s="130" t="s">
        <v>23</v>
      </c>
      <c r="H53" s="107" t="s">
        <v>108</v>
      </c>
      <c r="I53" s="131" t="s">
        <v>362</v>
      </c>
      <c r="J53" s="38">
        <v>2884.5</v>
      </c>
      <c r="K53" s="108">
        <v>44008</v>
      </c>
      <c r="L53" s="108">
        <v>44018</v>
      </c>
      <c r="M53" s="106" t="s">
        <v>26</v>
      </c>
      <c r="N53" s="109" t="s">
        <v>363</v>
      </c>
      <c r="O53" s="109" t="s">
        <v>364</v>
      </c>
      <c r="P53" s="100" t="s">
        <v>233</v>
      </c>
      <c r="Q53" s="100"/>
      <c r="R53" s="115"/>
      <c r="S53" s="113"/>
      <c r="T53" s="90"/>
      <c r="U53" s="90"/>
      <c r="V53" s="111"/>
    </row>
    <row r="54" spans="1:22" ht="16" x14ac:dyDescent="0.2">
      <c r="A54" s="103" t="s">
        <v>19</v>
      </c>
      <c r="B54" s="103" t="s">
        <v>365</v>
      </c>
      <c r="C54" s="92">
        <v>73</v>
      </c>
      <c r="D54" s="104">
        <v>110</v>
      </c>
      <c r="E54" s="90">
        <f t="shared" si="6"/>
        <v>0.50684931506849318</v>
      </c>
      <c r="F54" s="105" t="s">
        <v>22</v>
      </c>
      <c r="G54" s="106" t="s">
        <v>23</v>
      </c>
      <c r="H54" s="107" t="s">
        <v>260</v>
      </c>
      <c r="I54" s="131" t="s">
        <v>229</v>
      </c>
      <c r="J54" s="38">
        <v>1535.2</v>
      </c>
      <c r="K54" s="108">
        <v>44018</v>
      </c>
      <c r="L54" s="108">
        <v>44021</v>
      </c>
      <c r="M54" s="106" t="s">
        <v>38</v>
      </c>
      <c r="N54" s="109" t="s">
        <v>366</v>
      </c>
      <c r="O54" s="109" t="s">
        <v>367</v>
      </c>
      <c r="P54" s="100" t="s">
        <v>233</v>
      </c>
      <c r="Q54" s="100"/>
      <c r="R54" s="115"/>
      <c r="S54" s="113"/>
      <c r="T54" s="90"/>
      <c r="U54" s="90"/>
      <c r="V54" s="111" t="s">
        <v>265</v>
      </c>
    </row>
    <row r="55" spans="1:22" ht="16" x14ac:dyDescent="0.2">
      <c r="A55" s="103" t="s">
        <v>187</v>
      </c>
      <c r="B55" s="103" t="s">
        <v>368</v>
      </c>
      <c r="C55" s="114">
        <v>26</v>
      </c>
      <c r="D55" s="104">
        <v>40</v>
      </c>
      <c r="E55" s="90">
        <f t="shared" si="6"/>
        <v>0.53846153846153844</v>
      </c>
      <c r="F55" s="105" t="s">
        <v>22</v>
      </c>
      <c r="G55" s="130" t="s">
        <v>23</v>
      </c>
      <c r="H55" s="96" t="s">
        <v>369</v>
      </c>
      <c r="I55" s="131" t="s">
        <v>226</v>
      </c>
      <c r="J55" s="38">
        <v>68760</v>
      </c>
      <c r="K55" s="108" t="s">
        <v>370</v>
      </c>
      <c r="L55" s="108" t="s">
        <v>371</v>
      </c>
      <c r="M55" s="106"/>
      <c r="N55" s="109"/>
      <c r="O55" s="109"/>
      <c r="P55" s="100" t="s">
        <v>233</v>
      </c>
      <c r="Q55" s="100"/>
      <c r="R55" s="115"/>
      <c r="S55" s="113"/>
      <c r="T55" s="90"/>
      <c r="U55" s="90"/>
      <c r="V55" s="111"/>
    </row>
    <row r="56" spans="1:22" ht="16" x14ac:dyDescent="0.2">
      <c r="A56" s="103" t="s">
        <v>52</v>
      </c>
      <c r="B56" s="103" t="s">
        <v>372</v>
      </c>
      <c r="C56" s="114">
        <v>26</v>
      </c>
      <c r="D56" s="104">
        <v>40</v>
      </c>
      <c r="E56" s="90">
        <f t="shared" ref="E56:E62" si="7">SUM(D56-C56)/C56*100%</f>
        <v>0.53846153846153844</v>
      </c>
      <c r="F56" s="105" t="s">
        <v>22</v>
      </c>
      <c r="G56" s="130" t="s">
        <v>23</v>
      </c>
      <c r="H56" s="96" t="s">
        <v>369</v>
      </c>
      <c r="I56" s="131" t="s">
        <v>226</v>
      </c>
      <c r="J56" s="38">
        <v>68760</v>
      </c>
      <c r="K56" s="108" t="s">
        <v>370</v>
      </c>
      <c r="L56" s="108" t="s">
        <v>371</v>
      </c>
      <c r="M56" s="106"/>
      <c r="N56" s="109"/>
      <c r="O56" s="109"/>
      <c r="P56" s="100" t="s">
        <v>233</v>
      </c>
      <c r="Q56" s="100"/>
      <c r="R56" s="115"/>
      <c r="S56" s="113"/>
      <c r="T56" s="90"/>
      <c r="U56" s="90"/>
      <c r="V56" s="111"/>
    </row>
    <row r="57" spans="1:22" ht="16" x14ac:dyDescent="0.2">
      <c r="A57" s="43" t="s">
        <v>187</v>
      </c>
      <c r="B57" s="43" t="s">
        <v>373</v>
      </c>
      <c r="C57" s="62">
        <v>100</v>
      </c>
      <c r="D57" s="58">
        <v>120</v>
      </c>
      <c r="E57" s="133">
        <f t="shared" si="7"/>
        <v>0.2</v>
      </c>
      <c r="F57" s="44" t="s">
        <v>22</v>
      </c>
      <c r="G57" s="45" t="s">
        <v>374</v>
      </c>
      <c r="H57" s="46" t="s">
        <v>375</v>
      </c>
      <c r="I57" s="47" t="s">
        <v>376</v>
      </c>
      <c r="J57" s="48">
        <v>10971</v>
      </c>
      <c r="K57" s="49">
        <v>43899</v>
      </c>
      <c r="L57" s="49">
        <v>43901</v>
      </c>
      <c r="M57" s="45" t="s">
        <v>26</v>
      </c>
      <c r="N57" s="50" t="s">
        <v>377</v>
      </c>
      <c r="O57" s="50" t="s">
        <v>377</v>
      </c>
      <c r="P57" s="47" t="s">
        <v>29</v>
      </c>
      <c r="Q57" s="47" t="s">
        <v>378</v>
      </c>
      <c r="R57" s="51" t="s">
        <v>58</v>
      </c>
      <c r="S57" s="52" t="s">
        <v>241</v>
      </c>
      <c r="T57" s="133">
        <f>SUM(S57-C57)/C57*100%</f>
        <v>-0.18</v>
      </c>
      <c r="U57" s="133">
        <f>SUM(D57-S57)/D57*100%</f>
        <v>0.31666666666666665</v>
      </c>
      <c r="V57" s="53" t="s">
        <v>242</v>
      </c>
    </row>
    <row r="58" spans="1:22" ht="16" x14ac:dyDescent="0.2">
      <c r="A58" s="14" t="s">
        <v>52</v>
      </c>
      <c r="B58" s="14" t="s">
        <v>379</v>
      </c>
      <c r="C58" s="61">
        <v>49</v>
      </c>
      <c r="D58" s="57">
        <v>96</v>
      </c>
      <c r="E58" s="10">
        <f t="shared" si="7"/>
        <v>0.95918367346938771</v>
      </c>
      <c r="F58" s="16" t="s">
        <v>22</v>
      </c>
      <c r="G58" s="17" t="s">
        <v>374</v>
      </c>
      <c r="H58" s="18" t="s">
        <v>44</v>
      </c>
      <c r="I58" s="12" t="s">
        <v>380</v>
      </c>
      <c r="J58" s="19">
        <v>5483.25</v>
      </c>
      <c r="K58" s="20">
        <v>44000</v>
      </c>
      <c r="L58" s="20">
        <v>44001</v>
      </c>
      <c r="M58" s="17" t="s">
        <v>26</v>
      </c>
      <c r="N58" s="21"/>
      <c r="O58" s="21"/>
      <c r="P58" s="12" t="s">
        <v>233</v>
      </c>
      <c r="Q58" s="12"/>
      <c r="R58" s="41"/>
      <c r="S58" s="23"/>
      <c r="T58" s="90"/>
      <c r="U58" s="90"/>
      <c r="V58" s="22"/>
    </row>
    <row r="59" spans="1:22" ht="16" x14ac:dyDescent="0.2">
      <c r="A59" s="34" t="s">
        <v>52</v>
      </c>
      <c r="B59" s="34" t="s">
        <v>381</v>
      </c>
      <c r="C59" s="61">
        <v>56</v>
      </c>
      <c r="D59" s="59">
        <v>104</v>
      </c>
      <c r="E59" s="10">
        <f t="shared" si="7"/>
        <v>0.8571428571428571</v>
      </c>
      <c r="F59" s="35" t="s">
        <v>22</v>
      </c>
      <c r="G59" s="35" t="s">
        <v>374</v>
      </c>
      <c r="H59" s="36" t="s">
        <v>44</v>
      </c>
      <c r="I59" s="37" t="s">
        <v>382</v>
      </c>
      <c r="J59" s="54">
        <v>5879.25</v>
      </c>
      <c r="K59" s="39">
        <v>43997</v>
      </c>
      <c r="L59" s="39">
        <v>43997</v>
      </c>
      <c r="M59" s="35" t="s">
        <v>26</v>
      </c>
      <c r="N59" s="35"/>
      <c r="O59" s="37"/>
      <c r="P59" s="37" t="s">
        <v>233</v>
      </c>
      <c r="Q59" s="37"/>
      <c r="R59" s="40"/>
      <c r="S59" s="55"/>
      <c r="T59" s="90"/>
      <c r="U59" s="90"/>
      <c r="V59" s="37"/>
    </row>
    <row r="60" spans="1:22" ht="16" x14ac:dyDescent="0.2">
      <c r="A60" s="34" t="s">
        <v>52</v>
      </c>
      <c r="B60" s="34" t="s">
        <v>383</v>
      </c>
      <c r="C60" s="61">
        <v>38</v>
      </c>
      <c r="D60" s="59">
        <v>48</v>
      </c>
      <c r="E60" s="10">
        <f t="shared" si="7"/>
        <v>0.26315789473684209</v>
      </c>
      <c r="F60" s="35" t="s">
        <v>68</v>
      </c>
      <c r="G60" s="35" t="s">
        <v>374</v>
      </c>
      <c r="H60" s="36" t="s">
        <v>44</v>
      </c>
      <c r="I60" s="37" t="s">
        <v>384</v>
      </c>
      <c r="J60" s="54">
        <v>1450.05</v>
      </c>
      <c r="K60" s="39">
        <v>44027</v>
      </c>
      <c r="L60" s="39">
        <v>44033</v>
      </c>
      <c r="M60" s="35" t="s">
        <v>38</v>
      </c>
      <c r="N60" s="35"/>
      <c r="O60" s="37"/>
      <c r="P60" s="37" t="s">
        <v>233</v>
      </c>
      <c r="Q60" s="37"/>
      <c r="R60" s="40"/>
      <c r="S60" s="55"/>
      <c r="T60" s="90"/>
      <c r="U60" s="90"/>
      <c r="V60" s="37"/>
    </row>
    <row r="61" spans="1:22" ht="16" x14ac:dyDescent="0.2">
      <c r="A61" s="34" t="s">
        <v>52</v>
      </c>
      <c r="B61" s="34" t="s">
        <v>385</v>
      </c>
      <c r="C61" s="61">
        <v>33</v>
      </c>
      <c r="D61" s="59">
        <v>44</v>
      </c>
      <c r="E61" s="10">
        <f t="shared" si="7"/>
        <v>0.33333333333333331</v>
      </c>
      <c r="F61" s="35" t="s">
        <v>68</v>
      </c>
      <c r="G61" s="35" t="s">
        <v>374</v>
      </c>
      <c r="H61" s="36" t="s">
        <v>44</v>
      </c>
      <c r="I61" s="37" t="s">
        <v>386</v>
      </c>
      <c r="J61" s="54">
        <v>1357.65</v>
      </c>
      <c r="K61" s="39">
        <v>44027</v>
      </c>
      <c r="L61" s="39">
        <v>44029</v>
      </c>
      <c r="M61" s="35" t="s">
        <v>26</v>
      </c>
      <c r="N61" s="35"/>
      <c r="O61" s="37"/>
      <c r="P61" s="37" t="s">
        <v>233</v>
      </c>
      <c r="Q61" s="37"/>
      <c r="R61" s="40"/>
      <c r="S61" s="55"/>
      <c r="T61" s="90"/>
      <c r="U61" s="90"/>
      <c r="V61" s="37"/>
    </row>
    <row r="62" spans="1:22" ht="16" x14ac:dyDescent="0.2">
      <c r="A62" s="34" t="s">
        <v>52</v>
      </c>
      <c r="B62" s="34" t="s">
        <v>387</v>
      </c>
      <c r="C62" s="61">
        <v>33</v>
      </c>
      <c r="D62" s="59">
        <v>72</v>
      </c>
      <c r="E62" s="134">
        <f t="shared" si="7"/>
        <v>1.1818181818181819</v>
      </c>
      <c r="F62" s="35" t="s">
        <v>22</v>
      </c>
      <c r="G62" s="35" t="s">
        <v>374</v>
      </c>
      <c r="H62" s="36" t="s">
        <v>44</v>
      </c>
      <c r="I62" s="37" t="s">
        <v>388</v>
      </c>
      <c r="J62" s="54">
        <v>4295.25</v>
      </c>
      <c r="K62" s="39">
        <v>44033</v>
      </c>
      <c r="L62" s="39">
        <v>44034</v>
      </c>
      <c r="M62" s="35" t="s">
        <v>38</v>
      </c>
      <c r="N62" s="35"/>
      <c r="O62" s="37"/>
      <c r="P62" s="37" t="s">
        <v>233</v>
      </c>
      <c r="Q62" s="37"/>
      <c r="R62" s="40"/>
      <c r="S62" s="55"/>
      <c r="T62" s="90"/>
      <c r="U62" s="90"/>
      <c r="V62" s="37"/>
    </row>
    <row r="65" spans="2:21" ht="16" x14ac:dyDescent="0.2">
      <c r="C65" s="60"/>
      <c r="D65" s="60"/>
      <c r="E65" s="65" t="s">
        <v>395</v>
      </c>
      <c r="F65" s="66" t="s">
        <v>396</v>
      </c>
    </row>
    <row r="66" spans="2:21" x14ac:dyDescent="0.2">
      <c r="B66" s="70" t="s">
        <v>389</v>
      </c>
      <c r="C66" s="71">
        <f>SUM(C2:C62)</f>
        <v>3321</v>
      </c>
      <c r="D66" s="71">
        <f>SUM(D2:D62)</f>
        <v>5101</v>
      </c>
      <c r="E66" s="67">
        <f>SUM(D66-C66)/C66*100%</f>
        <v>0.53598313760915384</v>
      </c>
      <c r="F66" s="68">
        <f>SUM(E2:E62)/61</f>
        <v>0.68810322396223911</v>
      </c>
      <c r="T66" s="56">
        <f>SUM(T2:T62)/42</f>
        <v>0.3674502503020885</v>
      </c>
      <c r="U66" s="56">
        <f>SUM(U2:U62)/42</f>
        <v>0.17380425307536362</v>
      </c>
    </row>
    <row r="67" spans="2:21" x14ac:dyDescent="0.2">
      <c r="B67" s="70" t="s">
        <v>391</v>
      </c>
      <c r="C67" s="65">
        <f>SUM(C2:C56)</f>
        <v>3012</v>
      </c>
      <c r="D67" s="65">
        <f>SUM(D2:D56)</f>
        <v>4617</v>
      </c>
      <c r="E67" s="67">
        <f>SUM(D67-C67)/C67*100%</f>
        <v>0.53286852589641431</v>
      </c>
      <c r="F67" s="69">
        <f>SUM(E2:E56)/55</f>
        <v>0.69417564947629051</v>
      </c>
      <c r="T67" s="56">
        <f>SUM(T2:T56)/41</f>
        <v>0.38080269543140777</v>
      </c>
      <c r="U67" s="56">
        <f>SUM(U2:U56)/41</f>
        <v>0.17031980396338062</v>
      </c>
    </row>
    <row r="68" spans="2:21" x14ac:dyDescent="0.2">
      <c r="B68" s="70" t="s">
        <v>392</v>
      </c>
      <c r="C68" s="65">
        <f>SUM(C57:C62)</f>
        <v>309</v>
      </c>
      <c r="D68" s="65">
        <f>SUM(D57:D62)</f>
        <v>484</v>
      </c>
      <c r="E68" s="67">
        <f>SUM(D68-C68)/C68*100%</f>
        <v>0.56634304207119746</v>
      </c>
      <c r="F68" s="69">
        <f>SUM(E57:E62)/6</f>
        <v>0.63243932341676701</v>
      </c>
      <c r="T68" s="63">
        <f>SUM(T57:T62)/1</f>
        <v>-0.18</v>
      </c>
      <c r="U68" s="64">
        <f>SUM(U57:U62)/1</f>
        <v>0.31666666666666665</v>
      </c>
    </row>
    <row r="70" spans="2:21" x14ac:dyDescent="0.2">
      <c r="C70" s="135">
        <f>AVERAGE(C2:C62)</f>
        <v>54.442622950819676</v>
      </c>
      <c r="S70" s="135">
        <f>AVERAGE(S2:S62)</f>
        <v>52</v>
      </c>
      <c r="T70" s="56">
        <f>AVERAGE(T2:T62)</f>
        <v>0.3674502503020885</v>
      </c>
    </row>
  </sheetData>
  <conditionalFormatting sqref="T2:U62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1162-C7B1-41A4-A8B4-D8A5BE8EEEBA}">
  <dimension ref="A1:V48"/>
  <sheetViews>
    <sheetView showGridLines="0" zoomScaleNormal="100" workbookViewId="0">
      <selection activeCell="T3" sqref="T3"/>
    </sheetView>
  </sheetViews>
  <sheetFormatPr baseColWidth="10" defaultColWidth="8.83203125" defaultRowHeight="15" x14ac:dyDescent="0.2"/>
  <cols>
    <col min="1" max="1" width="10.6640625" customWidth="1"/>
    <col min="2" max="2" width="57.1640625" customWidth="1"/>
    <col min="3" max="3" width="9" customWidth="1"/>
    <col min="4" max="4" width="10.6640625" customWidth="1"/>
    <col min="5" max="5" width="21.6640625" customWidth="1"/>
    <col min="6" max="6" width="15.6640625" customWidth="1"/>
    <col min="7" max="7" width="14.5" customWidth="1"/>
    <col min="8" max="8" width="102.6640625" hidden="1" customWidth="1"/>
    <col min="9" max="9" width="10.33203125" hidden="1" customWidth="1"/>
    <col min="10" max="10" width="12.1640625" hidden="1" customWidth="1"/>
    <col min="11" max="11" width="9" hidden="1" customWidth="1"/>
    <col min="12" max="12" width="14.6640625" hidden="1" customWidth="1"/>
    <col min="13" max="15" width="9" hidden="1" customWidth="1"/>
    <col min="16" max="16" width="13.5" hidden="1" customWidth="1"/>
    <col min="17" max="17" width="9" hidden="1" customWidth="1"/>
    <col min="18" max="18" width="12.5" hidden="1" customWidth="1"/>
    <col min="19" max="19" width="9" customWidth="1"/>
    <col min="20" max="20" width="20.6640625" customWidth="1"/>
    <col min="21" max="21" width="22.6640625" customWidth="1"/>
    <col min="22" max="22" width="109.1640625" hidden="1" customWidth="1"/>
  </cols>
  <sheetData>
    <row r="1" spans="1:22" ht="65" thickBot="1" x14ac:dyDescent="0.25">
      <c r="A1" s="1" t="s">
        <v>0</v>
      </c>
      <c r="B1" s="2" t="s">
        <v>1</v>
      </c>
      <c r="C1" s="89" t="s">
        <v>2</v>
      </c>
      <c r="D1" s="89" t="s">
        <v>3</v>
      </c>
      <c r="E1" s="89" t="s">
        <v>397</v>
      </c>
      <c r="F1" s="3" t="s">
        <v>4</v>
      </c>
      <c r="G1" s="4" t="s">
        <v>5</v>
      </c>
      <c r="H1" s="5" t="s">
        <v>6</v>
      </c>
      <c r="I1" s="6" t="s">
        <v>7</v>
      </c>
      <c r="J1" s="7" t="s">
        <v>8</v>
      </c>
      <c r="K1" s="8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88" t="s">
        <v>17</v>
      </c>
      <c r="T1" s="88" t="s">
        <v>394</v>
      </c>
      <c r="U1" s="88" t="s">
        <v>393</v>
      </c>
      <c r="V1" s="9" t="s">
        <v>18</v>
      </c>
    </row>
    <row r="2" spans="1:22" ht="16" x14ac:dyDescent="0.2">
      <c r="A2" s="72" t="s">
        <v>19</v>
      </c>
      <c r="B2" s="72" t="s">
        <v>20</v>
      </c>
      <c r="C2" s="73">
        <v>1</v>
      </c>
      <c r="D2" s="15">
        <f>(C2*40%)+C2</f>
        <v>1.4</v>
      </c>
      <c r="E2" s="10">
        <f>SUM(D2-C2)/C2*100%</f>
        <v>0.39999999999999991</v>
      </c>
      <c r="F2" s="74" t="s">
        <v>22</v>
      </c>
      <c r="G2" s="75" t="s">
        <v>23</v>
      </c>
      <c r="H2" s="76" t="s">
        <v>24</v>
      </c>
      <c r="I2" s="77" t="s">
        <v>25</v>
      </c>
      <c r="J2" s="78">
        <v>1584</v>
      </c>
      <c r="K2" s="79">
        <v>43808</v>
      </c>
      <c r="L2" s="79">
        <v>43809</v>
      </c>
      <c r="M2" s="75" t="s">
        <v>26</v>
      </c>
      <c r="N2" s="80" t="s">
        <v>27</v>
      </c>
      <c r="O2" s="80" t="s">
        <v>28</v>
      </c>
      <c r="P2" s="77" t="s">
        <v>29</v>
      </c>
      <c r="Q2" s="77" t="s">
        <v>30</v>
      </c>
      <c r="R2" s="12" t="s">
        <v>31</v>
      </c>
      <c r="S2" s="81" t="s">
        <v>21</v>
      </c>
      <c r="T2" s="10">
        <f>SUM(S2-C2)/C2*100%</f>
        <v>0</v>
      </c>
      <c r="U2" s="10">
        <f t="shared" ref="U2:U43" si="0">SUM(D2-S2)/D2*100%</f>
        <v>0.28571428571428564</v>
      </c>
      <c r="V2" s="13" t="s">
        <v>32</v>
      </c>
    </row>
    <row r="3" spans="1:22" ht="16" x14ac:dyDescent="0.2">
      <c r="A3" s="14" t="s">
        <v>19</v>
      </c>
      <c r="B3" s="14" t="s">
        <v>33</v>
      </c>
      <c r="C3" s="73">
        <v>31</v>
      </c>
      <c r="D3" s="15">
        <f t="shared" ref="D3:D43" si="1">(C3*40%)+C3</f>
        <v>43.4</v>
      </c>
      <c r="E3" s="10">
        <f>SUM(D3-C3)/C3*100%</f>
        <v>0.39999999999999997</v>
      </c>
      <c r="F3" s="16" t="s">
        <v>35</v>
      </c>
      <c r="G3" s="17" t="s">
        <v>23</v>
      </c>
      <c r="H3" s="18" t="s">
        <v>36</v>
      </c>
      <c r="I3" s="12" t="s">
        <v>37</v>
      </c>
      <c r="J3" s="19">
        <v>797.4</v>
      </c>
      <c r="K3" s="20">
        <v>43837</v>
      </c>
      <c r="L3" s="20">
        <v>43843</v>
      </c>
      <c r="M3" s="17" t="s">
        <v>38</v>
      </c>
      <c r="N3" s="21" t="s">
        <v>39</v>
      </c>
      <c r="O3" s="21" t="s">
        <v>40</v>
      </c>
      <c r="P3" s="12" t="s">
        <v>29</v>
      </c>
      <c r="Q3" s="12" t="s">
        <v>41</v>
      </c>
      <c r="R3" s="12" t="s">
        <v>31</v>
      </c>
      <c r="S3" s="15">
        <v>52</v>
      </c>
      <c r="T3" s="10">
        <f t="shared" ref="T3:T43" si="2">SUM(S3-C3)/C3*100%</f>
        <v>0.67741935483870963</v>
      </c>
      <c r="U3" s="10">
        <f t="shared" si="0"/>
        <v>-0.1981566820276498</v>
      </c>
      <c r="V3" s="22" t="s">
        <v>42</v>
      </c>
    </row>
    <row r="4" spans="1:22" ht="16" x14ac:dyDescent="0.2">
      <c r="A4" s="14" t="s">
        <v>19</v>
      </c>
      <c r="B4" s="14" t="s">
        <v>43</v>
      </c>
      <c r="C4" s="73">
        <v>56</v>
      </c>
      <c r="D4" s="15">
        <f t="shared" si="1"/>
        <v>78.400000000000006</v>
      </c>
      <c r="E4" s="10">
        <f>SUM(D4-C4)/C4*100%</f>
        <v>0.40000000000000008</v>
      </c>
      <c r="F4" s="16" t="s">
        <v>22</v>
      </c>
      <c r="G4" s="17" t="s">
        <v>23</v>
      </c>
      <c r="H4" s="18" t="s">
        <v>44</v>
      </c>
      <c r="I4" s="12" t="s">
        <v>45</v>
      </c>
      <c r="J4" s="19">
        <v>2835</v>
      </c>
      <c r="K4" s="20">
        <v>43864</v>
      </c>
      <c r="L4" s="20">
        <v>43865</v>
      </c>
      <c r="M4" s="17" t="s">
        <v>38</v>
      </c>
      <c r="N4" s="21" t="s">
        <v>46</v>
      </c>
      <c r="O4" s="21" t="s">
        <v>47</v>
      </c>
      <c r="P4" s="12" t="s">
        <v>29</v>
      </c>
      <c r="Q4" s="12" t="s">
        <v>48</v>
      </c>
      <c r="R4" s="82" t="s">
        <v>49</v>
      </c>
      <c r="S4" s="23" t="s">
        <v>50</v>
      </c>
      <c r="T4" s="10">
        <f t="shared" si="2"/>
        <v>0.17857142857142858</v>
      </c>
      <c r="U4" s="10">
        <f t="shared" si="0"/>
        <v>0.15816326530612251</v>
      </c>
      <c r="V4" s="22" t="s">
        <v>51</v>
      </c>
    </row>
    <row r="5" spans="1:22" ht="16" x14ac:dyDescent="0.2">
      <c r="A5" s="14" t="s">
        <v>52</v>
      </c>
      <c r="B5" s="14" t="s">
        <v>53</v>
      </c>
      <c r="C5" s="83">
        <v>72</v>
      </c>
      <c r="D5" s="15">
        <f t="shared" si="1"/>
        <v>100.8</v>
      </c>
      <c r="E5" s="10">
        <f>SUM(D5-C5)/C5*100%</f>
        <v>0.39999999999999997</v>
      </c>
      <c r="F5" s="16" t="s">
        <v>22</v>
      </c>
      <c r="G5" s="17" t="s">
        <v>23</v>
      </c>
      <c r="H5" s="18" t="s">
        <v>54</v>
      </c>
      <c r="I5" s="12" t="s">
        <v>55</v>
      </c>
      <c r="J5" s="19">
        <v>6959.68</v>
      </c>
      <c r="K5" s="20">
        <v>43868</v>
      </c>
      <c r="L5" s="20">
        <v>43871</v>
      </c>
      <c r="M5" s="17" t="s">
        <v>26</v>
      </c>
      <c r="N5" s="21" t="s">
        <v>32</v>
      </c>
      <c r="O5" s="21" t="s">
        <v>56</v>
      </c>
      <c r="P5" s="12" t="s">
        <v>29</v>
      </c>
      <c r="Q5" s="12" t="s">
        <v>57</v>
      </c>
      <c r="R5" s="41" t="s">
        <v>58</v>
      </c>
      <c r="S5" s="23" t="s">
        <v>59</v>
      </c>
      <c r="T5" s="10">
        <f t="shared" si="2"/>
        <v>0.19444444444444445</v>
      </c>
      <c r="U5" s="10">
        <f t="shared" si="0"/>
        <v>0.1468253968253968</v>
      </c>
      <c r="V5" s="22" t="s">
        <v>60</v>
      </c>
    </row>
    <row r="6" spans="1:22" ht="16" x14ac:dyDescent="0.2">
      <c r="A6" s="14" t="s">
        <v>52</v>
      </c>
      <c r="B6" s="14" t="s">
        <v>61</v>
      </c>
      <c r="C6" s="83">
        <v>50</v>
      </c>
      <c r="D6" s="15">
        <f t="shared" si="1"/>
        <v>70</v>
      </c>
      <c r="E6" s="10">
        <f>SUM(D6-C6)/C6*100%</f>
        <v>0.4</v>
      </c>
      <c r="F6" s="16" t="s">
        <v>22</v>
      </c>
      <c r="G6" s="17" t="s">
        <v>23</v>
      </c>
      <c r="H6" s="18" t="s">
        <v>54</v>
      </c>
      <c r="I6" s="12" t="s">
        <v>62</v>
      </c>
      <c r="J6" s="19">
        <v>5008.6400000000003</v>
      </c>
      <c r="K6" s="20">
        <v>43868</v>
      </c>
      <c r="L6" s="20">
        <v>43871</v>
      </c>
      <c r="M6" s="17" t="s">
        <v>26</v>
      </c>
      <c r="N6" s="21" t="s">
        <v>32</v>
      </c>
      <c r="O6" s="21" t="s">
        <v>63</v>
      </c>
      <c r="P6" s="12" t="s">
        <v>29</v>
      </c>
      <c r="Q6" s="12" t="s">
        <v>64</v>
      </c>
      <c r="R6" s="41" t="s">
        <v>58</v>
      </c>
      <c r="S6" s="23" t="s">
        <v>65</v>
      </c>
      <c r="T6" s="10">
        <f t="shared" si="2"/>
        <v>0.36</v>
      </c>
      <c r="U6" s="10">
        <f t="shared" si="0"/>
        <v>2.8571428571428571E-2</v>
      </c>
      <c r="V6" s="22" t="s">
        <v>66</v>
      </c>
    </row>
    <row r="7" spans="1:22" ht="16" x14ac:dyDescent="0.2">
      <c r="A7" s="14" t="s">
        <v>52</v>
      </c>
      <c r="B7" s="14" t="s">
        <v>67</v>
      </c>
      <c r="C7" s="83">
        <v>28</v>
      </c>
      <c r="D7" s="15">
        <f t="shared" si="1"/>
        <v>39.200000000000003</v>
      </c>
      <c r="E7" s="10">
        <f t="shared" ref="E7:E36" si="3">SUM(D7-C7)/C7*100%</f>
        <v>0.40000000000000008</v>
      </c>
      <c r="F7" s="16" t="s">
        <v>68</v>
      </c>
      <c r="G7" s="17" t="s">
        <v>23</v>
      </c>
      <c r="H7" s="18" t="s">
        <v>69</v>
      </c>
      <c r="I7" s="12" t="s">
        <v>70</v>
      </c>
      <c r="J7" s="19">
        <v>2052.98</v>
      </c>
      <c r="K7" s="20">
        <v>43868</v>
      </c>
      <c r="L7" s="20">
        <v>43871</v>
      </c>
      <c r="M7" s="17" t="s">
        <v>26</v>
      </c>
      <c r="N7" s="21" t="s">
        <v>32</v>
      </c>
      <c r="O7" s="21" t="s">
        <v>71</v>
      </c>
      <c r="P7" s="12" t="s">
        <v>29</v>
      </c>
      <c r="Q7" s="12" t="s">
        <v>72</v>
      </c>
      <c r="R7" s="41" t="s">
        <v>58</v>
      </c>
      <c r="S7" s="23" t="s">
        <v>73</v>
      </c>
      <c r="T7" s="10">
        <f t="shared" si="2"/>
        <v>0.6428571428571429</v>
      </c>
      <c r="U7" s="10">
        <f t="shared" si="0"/>
        <v>-0.17346938775510196</v>
      </c>
      <c r="V7" s="22" t="s">
        <v>74</v>
      </c>
    </row>
    <row r="8" spans="1:22" ht="16" x14ac:dyDescent="0.2">
      <c r="A8" s="14" t="s">
        <v>52</v>
      </c>
      <c r="B8" s="14" t="s">
        <v>75</v>
      </c>
      <c r="C8" s="83">
        <v>24</v>
      </c>
      <c r="D8" s="15">
        <f t="shared" si="1"/>
        <v>33.6</v>
      </c>
      <c r="E8" s="10">
        <f t="shared" si="3"/>
        <v>0.40000000000000008</v>
      </c>
      <c r="F8" s="16" t="s">
        <v>68</v>
      </c>
      <c r="G8" s="17" t="s">
        <v>23</v>
      </c>
      <c r="H8" s="18" t="s">
        <v>69</v>
      </c>
      <c r="I8" s="12" t="s">
        <v>77</v>
      </c>
      <c r="J8" s="19">
        <v>1905.9</v>
      </c>
      <c r="K8" s="20">
        <v>43868</v>
      </c>
      <c r="L8" s="20">
        <v>43871</v>
      </c>
      <c r="M8" s="17" t="s">
        <v>26</v>
      </c>
      <c r="N8" s="21" t="s">
        <v>32</v>
      </c>
      <c r="O8" s="21" t="s">
        <v>78</v>
      </c>
      <c r="P8" s="12" t="s">
        <v>29</v>
      </c>
      <c r="Q8" s="12" t="s">
        <v>79</v>
      </c>
      <c r="R8" s="41" t="s">
        <v>58</v>
      </c>
      <c r="S8" s="23" t="s">
        <v>80</v>
      </c>
      <c r="T8" s="10">
        <f t="shared" si="2"/>
        <v>0.25</v>
      </c>
      <c r="U8" s="10">
        <f t="shared" si="0"/>
        <v>0.10714285714285718</v>
      </c>
      <c r="V8" s="22" t="s">
        <v>81</v>
      </c>
    </row>
    <row r="9" spans="1:22" ht="16" x14ac:dyDescent="0.2">
      <c r="A9" s="14" t="s">
        <v>52</v>
      </c>
      <c r="B9" s="14" t="s">
        <v>82</v>
      </c>
      <c r="C9" s="83">
        <v>10</v>
      </c>
      <c r="D9" s="15">
        <f t="shared" si="1"/>
        <v>14</v>
      </c>
      <c r="E9" s="10">
        <f t="shared" si="3"/>
        <v>0.4</v>
      </c>
      <c r="F9" s="16" t="s">
        <v>68</v>
      </c>
      <c r="G9" s="17" t="s">
        <v>23</v>
      </c>
      <c r="H9" s="18" t="s">
        <v>83</v>
      </c>
      <c r="I9" s="12" t="s">
        <v>84</v>
      </c>
      <c r="J9" s="19">
        <v>987.1</v>
      </c>
      <c r="K9" s="20">
        <v>43868</v>
      </c>
      <c r="L9" s="20">
        <v>43871</v>
      </c>
      <c r="M9" s="17" t="s">
        <v>26</v>
      </c>
      <c r="N9" s="21" t="s">
        <v>32</v>
      </c>
      <c r="O9" s="21" t="s">
        <v>85</v>
      </c>
      <c r="P9" s="12" t="s">
        <v>29</v>
      </c>
      <c r="Q9" s="12" t="s">
        <v>86</v>
      </c>
      <c r="R9" s="41" t="s">
        <v>58</v>
      </c>
      <c r="S9" s="23" t="s">
        <v>87</v>
      </c>
      <c r="T9" s="10">
        <f t="shared" si="2"/>
        <v>1</v>
      </c>
      <c r="U9" s="10">
        <f t="shared" si="0"/>
        <v>-0.42857142857142855</v>
      </c>
      <c r="V9" s="22" t="s">
        <v>88</v>
      </c>
    </row>
    <row r="10" spans="1:22" ht="16" x14ac:dyDescent="0.2">
      <c r="A10" s="14" t="s">
        <v>52</v>
      </c>
      <c r="B10" s="14" t="s">
        <v>89</v>
      </c>
      <c r="C10" s="83">
        <v>22</v>
      </c>
      <c r="D10" s="15">
        <f t="shared" si="1"/>
        <v>30.8</v>
      </c>
      <c r="E10" s="10">
        <f t="shared" si="3"/>
        <v>0.4</v>
      </c>
      <c r="F10" s="16" t="s">
        <v>68</v>
      </c>
      <c r="G10" s="17" t="s">
        <v>23</v>
      </c>
      <c r="H10" s="18" t="s">
        <v>91</v>
      </c>
      <c r="I10" s="12" t="s">
        <v>92</v>
      </c>
      <c r="J10" s="19">
        <v>1275.9000000000001</v>
      </c>
      <c r="K10" s="20">
        <v>43868</v>
      </c>
      <c r="L10" s="20" t="s">
        <v>93</v>
      </c>
      <c r="M10" s="17" t="s">
        <v>26</v>
      </c>
      <c r="N10" s="21" t="s">
        <v>32</v>
      </c>
      <c r="O10" s="21" t="s">
        <v>94</v>
      </c>
      <c r="P10" s="12" t="s">
        <v>29</v>
      </c>
      <c r="Q10" s="12" t="s">
        <v>95</v>
      </c>
      <c r="R10" s="41" t="s">
        <v>96</v>
      </c>
      <c r="S10" s="23" t="s">
        <v>80</v>
      </c>
      <c r="T10" s="10">
        <f t="shared" si="2"/>
        <v>0.36363636363636365</v>
      </c>
      <c r="U10" s="10">
        <f t="shared" si="0"/>
        <v>2.5974025974025997E-2</v>
      </c>
      <c r="V10" s="22" t="s">
        <v>81</v>
      </c>
    </row>
    <row r="11" spans="1:22" ht="16" x14ac:dyDescent="0.2">
      <c r="A11" s="14" t="s">
        <v>52</v>
      </c>
      <c r="B11" s="14" t="s">
        <v>97</v>
      </c>
      <c r="C11" s="83">
        <v>12</v>
      </c>
      <c r="D11" s="15">
        <f t="shared" si="1"/>
        <v>16.8</v>
      </c>
      <c r="E11" s="10">
        <f>SUM(D11-C11)/C11*100%</f>
        <v>0.40000000000000008</v>
      </c>
      <c r="F11" s="16" t="s">
        <v>68</v>
      </c>
      <c r="G11" s="17" t="s">
        <v>23</v>
      </c>
      <c r="H11" s="18" t="s">
        <v>83</v>
      </c>
      <c r="I11" s="12" t="s">
        <v>98</v>
      </c>
      <c r="J11" s="19">
        <v>1044.8599999999999</v>
      </c>
      <c r="K11" s="20">
        <v>43868</v>
      </c>
      <c r="L11" s="20" t="s">
        <v>93</v>
      </c>
      <c r="M11" s="17" t="s">
        <v>26</v>
      </c>
      <c r="N11" s="21" t="s">
        <v>32</v>
      </c>
      <c r="O11" s="21" t="s">
        <v>99</v>
      </c>
      <c r="P11" s="12" t="s">
        <v>29</v>
      </c>
      <c r="Q11" s="12" t="s">
        <v>100</v>
      </c>
      <c r="R11" s="41" t="s">
        <v>96</v>
      </c>
      <c r="S11" s="23" t="s">
        <v>90</v>
      </c>
      <c r="T11" s="10">
        <f t="shared" si="2"/>
        <v>0.83333333333333337</v>
      </c>
      <c r="U11" s="10">
        <f t="shared" si="0"/>
        <v>-0.30952380952380948</v>
      </c>
      <c r="V11" s="22" t="s">
        <v>101</v>
      </c>
    </row>
    <row r="12" spans="1:22" ht="16" x14ac:dyDescent="0.2">
      <c r="A12" s="14" t="s">
        <v>52</v>
      </c>
      <c r="B12" s="14" t="s">
        <v>102</v>
      </c>
      <c r="C12" s="83">
        <v>19</v>
      </c>
      <c r="D12" s="15">
        <f t="shared" si="1"/>
        <v>26.6</v>
      </c>
      <c r="E12" s="10">
        <f>SUM(D12-C12)/C12*100%</f>
        <v>0.40000000000000008</v>
      </c>
      <c r="F12" s="16" t="s">
        <v>68</v>
      </c>
      <c r="G12" s="17" t="s">
        <v>23</v>
      </c>
      <c r="H12" s="18" t="s">
        <v>83</v>
      </c>
      <c r="I12" s="12" t="s">
        <v>103</v>
      </c>
      <c r="J12" s="19">
        <v>976.62</v>
      </c>
      <c r="K12" s="20">
        <v>43868</v>
      </c>
      <c r="L12" s="20">
        <v>43871</v>
      </c>
      <c r="M12" s="17" t="s">
        <v>26</v>
      </c>
      <c r="N12" s="21" t="s">
        <v>32</v>
      </c>
      <c r="O12" s="21" t="s">
        <v>104</v>
      </c>
      <c r="P12" s="12" t="s">
        <v>29</v>
      </c>
      <c r="Q12" s="12" t="s">
        <v>105</v>
      </c>
      <c r="R12" s="41" t="s">
        <v>58</v>
      </c>
      <c r="S12" s="23" t="s">
        <v>76</v>
      </c>
      <c r="T12" s="10">
        <f t="shared" si="2"/>
        <v>0.26315789473684209</v>
      </c>
      <c r="U12" s="10">
        <f t="shared" si="0"/>
        <v>9.7744360902255689E-2</v>
      </c>
      <c r="V12" s="22" t="s">
        <v>106</v>
      </c>
    </row>
    <row r="13" spans="1:22" ht="16" x14ac:dyDescent="0.2">
      <c r="A13" s="14" t="s">
        <v>19</v>
      </c>
      <c r="B13" s="14" t="s">
        <v>107</v>
      </c>
      <c r="C13" s="73">
        <v>158</v>
      </c>
      <c r="D13" s="15">
        <f t="shared" si="1"/>
        <v>221.2</v>
      </c>
      <c r="E13" s="10">
        <f>SUM(D13-C13)/C13*100%</f>
        <v>0.39999999999999991</v>
      </c>
      <c r="F13" s="16" t="s">
        <v>22</v>
      </c>
      <c r="G13" s="17" t="s">
        <v>23</v>
      </c>
      <c r="H13" s="18" t="s">
        <v>108</v>
      </c>
      <c r="I13" s="12" t="s">
        <v>109</v>
      </c>
      <c r="J13" s="19">
        <v>5557.5</v>
      </c>
      <c r="K13" s="20">
        <v>43872</v>
      </c>
      <c r="L13" s="20">
        <v>43874</v>
      </c>
      <c r="M13" s="17" t="s">
        <v>38</v>
      </c>
      <c r="N13" s="21" t="s">
        <v>110</v>
      </c>
      <c r="O13" s="21" t="s">
        <v>111</v>
      </c>
      <c r="P13" s="12" t="s">
        <v>29</v>
      </c>
      <c r="Q13" s="12" t="s">
        <v>112</v>
      </c>
      <c r="R13" s="12" t="s">
        <v>31</v>
      </c>
      <c r="S13" s="23" t="s">
        <v>113</v>
      </c>
      <c r="T13" s="10">
        <f t="shared" si="2"/>
        <v>0.11392405063291139</v>
      </c>
      <c r="U13" s="10">
        <f t="shared" si="0"/>
        <v>0.20433996383363467</v>
      </c>
      <c r="V13" s="22" t="s">
        <v>114</v>
      </c>
    </row>
    <row r="14" spans="1:22" ht="16" x14ac:dyDescent="0.2">
      <c r="A14" s="14" t="s">
        <v>19</v>
      </c>
      <c r="B14" s="14" t="s">
        <v>115</v>
      </c>
      <c r="C14" s="73">
        <v>72</v>
      </c>
      <c r="D14" s="15">
        <f t="shared" si="1"/>
        <v>100.8</v>
      </c>
      <c r="E14" s="10">
        <f>SUM(D14-C14)/C14*100%</f>
        <v>0.39999999999999997</v>
      </c>
      <c r="F14" s="16" t="s">
        <v>22</v>
      </c>
      <c r="G14" s="17" t="s">
        <v>23</v>
      </c>
      <c r="H14" s="18" t="s">
        <v>116</v>
      </c>
      <c r="I14" s="12" t="s">
        <v>117</v>
      </c>
      <c r="J14" s="19">
        <v>3118.92</v>
      </c>
      <c r="K14" s="20">
        <v>43873</v>
      </c>
      <c r="L14" s="20">
        <v>43874</v>
      </c>
      <c r="M14" s="17" t="s">
        <v>38</v>
      </c>
      <c r="N14" s="21" t="s">
        <v>118</v>
      </c>
      <c r="O14" s="21" t="s">
        <v>119</v>
      </c>
      <c r="P14" s="12" t="s">
        <v>29</v>
      </c>
      <c r="Q14" s="12" t="s">
        <v>120</v>
      </c>
      <c r="R14" s="82" t="s">
        <v>49</v>
      </c>
      <c r="S14" s="23" t="s">
        <v>121</v>
      </c>
      <c r="T14" s="10">
        <f t="shared" si="2"/>
        <v>0.16666666666666666</v>
      </c>
      <c r="U14" s="10">
        <f t="shared" si="0"/>
        <v>0.16666666666666663</v>
      </c>
      <c r="V14" s="22" t="s">
        <v>122</v>
      </c>
    </row>
    <row r="15" spans="1:22" ht="16" x14ac:dyDescent="0.2">
      <c r="A15" s="14" t="s">
        <v>19</v>
      </c>
      <c r="B15" s="14" t="s">
        <v>123</v>
      </c>
      <c r="C15" s="73">
        <v>66</v>
      </c>
      <c r="D15" s="15">
        <f t="shared" si="1"/>
        <v>92.4</v>
      </c>
      <c r="E15" s="10">
        <f>SUM(D15-C15)/C15*100%</f>
        <v>0.40000000000000008</v>
      </c>
      <c r="F15" s="16" t="s">
        <v>22</v>
      </c>
      <c r="G15" s="17" t="s">
        <v>23</v>
      </c>
      <c r="H15" s="18" t="s">
        <v>91</v>
      </c>
      <c r="I15" s="12" t="s">
        <v>125</v>
      </c>
      <c r="J15" s="19">
        <v>4839.75</v>
      </c>
      <c r="K15" s="20">
        <v>43860</v>
      </c>
      <c r="L15" s="20">
        <v>43876</v>
      </c>
      <c r="M15" s="17" t="s">
        <v>26</v>
      </c>
      <c r="N15" s="21" t="s">
        <v>126</v>
      </c>
      <c r="O15" s="21" t="s">
        <v>127</v>
      </c>
      <c r="P15" s="12" t="s">
        <v>29</v>
      </c>
      <c r="Q15" s="12" t="s">
        <v>128</v>
      </c>
      <c r="R15" s="12" t="s">
        <v>31</v>
      </c>
      <c r="S15" s="23" t="s">
        <v>124</v>
      </c>
      <c r="T15" s="10">
        <f t="shared" si="2"/>
        <v>0.48484848484848486</v>
      </c>
      <c r="U15" s="10">
        <f t="shared" si="0"/>
        <v>-6.0606060606060538E-2</v>
      </c>
      <c r="V15" s="22" t="s">
        <v>129</v>
      </c>
    </row>
    <row r="16" spans="1:22" ht="16" x14ac:dyDescent="0.2">
      <c r="A16" s="14" t="s">
        <v>19</v>
      </c>
      <c r="B16" s="14" t="s">
        <v>130</v>
      </c>
      <c r="C16" s="73">
        <v>19</v>
      </c>
      <c r="D16" s="15">
        <f t="shared" si="1"/>
        <v>26.6</v>
      </c>
      <c r="E16" s="10">
        <f t="shared" si="3"/>
        <v>0.40000000000000008</v>
      </c>
      <c r="F16" s="16" t="s">
        <v>68</v>
      </c>
      <c r="G16" s="17" t="s">
        <v>23</v>
      </c>
      <c r="H16" s="18" t="s">
        <v>131</v>
      </c>
      <c r="I16" s="12" t="s">
        <v>132</v>
      </c>
      <c r="J16" s="19">
        <v>1219.24</v>
      </c>
      <c r="K16" s="20">
        <v>43881</v>
      </c>
      <c r="L16" s="20">
        <v>43882</v>
      </c>
      <c r="M16" s="17" t="s">
        <v>38</v>
      </c>
      <c r="N16" s="21" t="s">
        <v>133</v>
      </c>
      <c r="O16" s="21" t="s">
        <v>134</v>
      </c>
      <c r="P16" s="12" t="s">
        <v>29</v>
      </c>
      <c r="Q16" s="12" t="s">
        <v>135</v>
      </c>
      <c r="R16" s="82" t="s">
        <v>49</v>
      </c>
      <c r="S16" s="23" t="s">
        <v>136</v>
      </c>
      <c r="T16" s="10">
        <f t="shared" si="2"/>
        <v>1</v>
      </c>
      <c r="U16" s="10">
        <f t="shared" si="0"/>
        <v>-0.42857142857142849</v>
      </c>
      <c r="V16" s="22" t="s">
        <v>137</v>
      </c>
    </row>
    <row r="17" spans="1:22" ht="16" x14ac:dyDescent="0.2">
      <c r="A17" s="14" t="s">
        <v>19</v>
      </c>
      <c r="B17" s="14" t="s">
        <v>138</v>
      </c>
      <c r="C17" s="73">
        <v>67</v>
      </c>
      <c r="D17" s="15">
        <f t="shared" si="1"/>
        <v>93.8</v>
      </c>
      <c r="E17" s="10">
        <f t="shared" si="3"/>
        <v>0.39999999999999997</v>
      </c>
      <c r="F17" s="16" t="s">
        <v>22</v>
      </c>
      <c r="G17" s="17" t="s">
        <v>23</v>
      </c>
      <c r="H17" s="18" t="s">
        <v>139</v>
      </c>
      <c r="I17" s="12" t="s">
        <v>140</v>
      </c>
      <c r="J17" s="19">
        <v>6426.44</v>
      </c>
      <c r="K17" s="20">
        <v>43896</v>
      </c>
      <c r="L17" s="20">
        <v>43896</v>
      </c>
      <c r="M17" s="17" t="s">
        <v>38</v>
      </c>
      <c r="N17" s="21" t="s">
        <v>141</v>
      </c>
      <c r="O17" s="21" t="s">
        <v>142</v>
      </c>
      <c r="P17" s="12" t="s">
        <v>29</v>
      </c>
      <c r="Q17" s="12" t="s">
        <v>143</v>
      </c>
      <c r="R17" s="82" t="s">
        <v>49</v>
      </c>
      <c r="S17" s="23" t="s">
        <v>144</v>
      </c>
      <c r="T17" s="10">
        <f t="shared" si="2"/>
        <v>0.31343283582089554</v>
      </c>
      <c r="U17" s="10">
        <f t="shared" si="0"/>
        <v>6.183368869936031E-2</v>
      </c>
      <c r="V17" s="24" t="s">
        <v>145</v>
      </c>
    </row>
    <row r="18" spans="1:22" ht="16" x14ac:dyDescent="0.2">
      <c r="A18" s="14" t="s">
        <v>19</v>
      </c>
      <c r="B18" s="14" t="s">
        <v>146</v>
      </c>
      <c r="C18" s="73">
        <v>38</v>
      </c>
      <c r="D18" s="15">
        <f t="shared" si="1"/>
        <v>53.2</v>
      </c>
      <c r="E18" s="10">
        <f t="shared" si="3"/>
        <v>0.40000000000000008</v>
      </c>
      <c r="F18" s="16" t="s">
        <v>22</v>
      </c>
      <c r="G18" s="17" t="s">
        <v>23</v>
      </c>
      <c r="H18" s="18" t="s">
        <v>131</v>
      </c>
      <c r="I18" s="12" t="s">
        <v>147</v>
      </c>
      <c r="J18" s="19">
        <v>3726.34</v>
      </c>
      <c r="K18" s="20">
        <v>43896</v>
      </c>
      <c r="L18" s="20">
        <v>43896</v>
      </c>
      <c r="M18" s="17" t="s">
        <v>38</v>
      </c>
      <c r="N18" s="21" t="s">
        <v>148</v>
      </c>
      <c r="O18" s="21" t="s">
        <v>149</v>
      </c>
      <c r="P18" s="12" t="s">
        <v>29</v>
      </c>
      <c r="Q18" s="12" t="s">
        <v>150</v>
      </c>
      <c r="R18" s="82" t="s">
        <v>49</v>
      </c>
      <c r="S18" s="23" t="s">
        <v>65</v>
      </c>
      <c r="T18" s="10">
        <f t="shared" si="2"/>
        <v>0.78947368421052633</v>
      </c>
      <c r="U18" s="10">
        <f t="shared" si="0"/>
        <v>-0.27819548872180444</v>
      </c>
      <c r="V18" s="22" t="s">
        <v>151</v>
      </c>
    </row>
    <row r="19" spans="1:22" ht="16" x14ac:dyDescent="0.2">
      <c r="A19" s="14" t="s">
        <v>19</v>
      </c>
      <c r="B19" s="14" t="s">
        <v>152</v>
      </c>
      <c r="C19" s="73">
        <v>207</v>
      </c>
      <c r="D19" s="15">
        <f t="shared" si="1"/>
        <v>289.8</v>
      </c>
      <c r="E19" s="10">
        <f t="shared" si="3"/>
        <v>0.40000000000000008</v>
      </c>
      <c r="F19" s="16" t="s">
        <v>22</v>
      </c>
      <c r="G19" s="17" t="s">
        <v>23</v>
      </c>
      <c r="H19" s="18" t="s">
        <v>116</v>
      </c>
      <c r="I19" s="12" t="s">
        <v>153</v>
      </c>
      <c r="J19" s="19">
        <v>10990.48</v>
      </c>
      <c r="K19" s="20">
        <v>43900</v>
      </c>
      <c r="L19" s="20">
        <v>43900</v>
      </c>
      <c r="M19" s="17" t="s">
        <v>38</v>
      </c>
      <c r="N19" s="21" t="s">
        <v>154</v>
      </c>
      <c r="O19" s="21" t="s">
        <v>155</v>
      </c>
      <c r="P19" s="12" t="s">
        <v>29</v>
      </c>
      <c r="Q19" s="12" t="s">
        <v>156</v>
      </c>
      <c r="R19" s="82" t="s">
        <v>49</v>
      </c>
      <c r="S19" s="23" t="s">
        <v>157</v>
      </c>
      <c r="T19" s="10">
        <f t="shared" si="2"/>
        <v>0.42995169082125606</v>
      </c>
      <c r="U19" s="10">
        <f t="shared" si="0"/>
        <v>-2.1394064872325702E-2</v>
      </c>
      <c r="V19" s="22" t="s">
        <v>158</v>
      </c>
    </row>
    <row r="20" spans="1:22" ht="16" x14ac:dyDescent="0.2">
      <c r="A20" s="25" t="s">
        <v>19</v>
      </c>
      <c r="B20" s="25" t="s">
        <v>159</v>
      </c>
      <c r="C20" s="73">
        <v>46</v>
      </c>
      <c r="D20" s="15">
        <f t="shared" si="1"/>
        <v>64.400000000000006</v>
      </c>
      <c r="E20" s="10">
        <f t="shared" si="3"/>
        <v>0.40000000000000013</v>
      </c>
      <c r="F20" s="26" t="s">
        <v>22</v>
      </c>
      <c r="G20" s="27" t="s">
        <v>23</v>
      </c>
      <c r="H20" s="28" t="s">
        <v>91</v>
      </c>
      <c r="I20" s="29" t="s">
        <v>160</v>
      </c>
      <c r="J20" s="30">
        <v>4023.38</v>
      </c>
      <c r="K20" s="31">
        <v>43902</v>
      </c>
      <c r="L20" s="31">
        <v>43906</v>
      </c>
      <c r="M20" s="27" t="s">
        <v>38</v>
      </c>
      <c r="N20" s="32" t="s">
        <v>161</v>
      </c>
      <c r="O20" s="32" t="s">
        <v>162</v>
      </c>
      <c r="P20" s="29" t="s">
        <v>29</v>
      </c>
      <c r="Q20" s="29" t="s">
        <v>163</v>
      </c>
      <c r="R20" s="84" t="s">
        <v>49</v>
      </c>
      <c r="S20" s="23" t="s">
        <v>164</v>
      </c>
      <c r="T20" s="10">
        <f t="shared" si="2"/>
        <v>0.65217391304347827</v>
      </c>
      <c r="U20" s="10">
        <f t="shared" si="0"/>
        <v>-0.18012422360248437</v>
      </c>
      <c r="V20" s="33" t="s">
        <v>165</v>
      </c>
    </row>
    <row r="21" spans="1:22" ht="16" x14ac:dyDescent="0.2">
      <c r="A21" s="72" t="s">
        <v>19</v>
      </c>
      <c r="B21" s="72" t="s">
        <v>166</v>
      </c>
      <c r="C21" s="73">
        <v>67</v>
      </c>
      <c r="D21" s="15">
        <f t="shared" si="1"/>
        <v>93.8</v>
      </c>
      <c r="E21" s="10">
        <f t="shared" si="3"/>
        <v>0.39999999999999997</v>
      </c>
      <c r="F21" s="74" t="s">
        <v>22</v>
      </c>
      <c r="G21" s="75" t="s">
        <v>23</v>
      </c>
      <c r="H21" s="76" t="s">
        <v>168</v>
      </c>
      <c r="I21" s="77" t="s">
        <v>169</v>
      </c>
      <c r="J21" s="78">
        <v>14931</v>
      </c>
      <c r="K21" s="79">
        <v>43910</v>
      </c>
      <c r="L21" s="79">
        <v>43913</v>
      </c>
      <c r="M21" s="75" t="s">
        <v>38</v>
      </c>
      <c r="N21" s="80" t="s">
        <v>170</v>
      </c>
      <c r="O21" s="80" t="s">
        <v>171</v>
      </c>
      <c r="P21" s="77" t="s">
        <v>29</v>
      </c>
      <c r="Q21" s="77" t="s">
        <v>172</v>
      </c>
      <c r="R21" s="82" t="s">
        <v>49</v>
      </c>
      <c r="S21" s="23" t="s">
        <v>59</v>
      </c>
      <c r="T21" s="10">
        <f t="shared" si="2"/>
        <v>0.28358208955223879</v>
      </c>
      <c r="U21" s="10">
        <f t="shared" si="0"/>
        <v>8.3155650319829397E-2</v>
      </c>
      <c r="V21" s="85" t="s">
        <v>173</v>
      </c>
    </row>
    <row r="22" spans="1:22" ht="16" x14ac:dyDescent="0.2">
      <c r="A22" s="14" t="s">
        <v>19</v>
      </c>
      <c r="B22" s="14" t="s">
        <v>174</v>
      </c>
      <c r="C22" s="73">
        <v>15</v>
      </c>
      <c r="D22" s="15">
        <f t="shared" si="1"/>
        <v>21</v>
      </c>
      <c r="E22" s="10">
        <f t="shared" si="3"/>
        <v>0.4</v>
      </c>
      <c r="F22" s="16" t="s">
        <v>68</v>
      </c>
      <c r="G22" s="17" t="s">
        <v>23</v>
      </c>
      <c r="H22" s="18" t="s">
        <v>176</v>
      </c>
      <c r="I22" s="12" t="s">
        <v>177</v>
      </c>
      <c r="J22" s="19">
        <v>173.25</v>
      </c>
      <c r="K22" s="20">
        <v>43910</v>
      </c>
      <c r="L22" s="20">
        <v>43913</v>
      </c>
      <c r="M22" s="17" t="s">
        <v>26</v>
      </c>
      <c r="N22" s="21" t="s">
        <v>178</v>
      </c>
      <c r="O22" s="21" t="s">
        <v>179</v>
      </c>
      <c r="P22" s="12" t="s">
        <v>29</v>
      </c>
      <c r="Q22" s="12" t="s">
        <v>180</v>
      </c>
      <c r="R22" s="82" t="s">
        <v>49</v>
      </c>
      <c r="S22" s="23" t="s">
        <v>175</v>
      </c>
      <c r="T22" s="10">
        <f t="shared" si="2"/>
        <v>0</v>
      </c>
      <c r="U22" s="10">
        <f t="shared" si="0"/>
        <v>0.2857142857142857</v>
      </c>
      <c r="V22" s="22" t="s">
        <v>181</v>
      </c>
    </row>
    <row r="23" spans="1:22" ht="16" x14ac:dyDescent="0.2">
      <c r="A23" s="14" t="s">
        <v>19</v>
      </c>
      <c r="B23" s="14" t="s">
        <v>182</v>
      </c>
      <c r="C23" s="73">
        <v>43</v>
      </c>
      <c r="D23" s="15">
        <f t="shared" si="1"/>
        <v>60.2</v>
      </c>
      <c r="E23" s="10">
        <f t="shared" si="3"/>
        <v>0.40000000000000008</v>
      </c>
      <c r="F23" s="16" t="s">
        <v>22</v>
      </c>
      <c r="G23" s="17" t="s">
        <v>23</v>
      </c>
      <c r="H23" s="18" t="s">
        <v>91</v>
      </c>
      <c r="I23" s="12" t="s">
        <v>183</v>
      </c>
      <c r="J23" s="19">
        <v>5936.5</v>
      </c>
      <c r="K23" s="20">
        <v>43916</v>
      </c>
      <c r="L23" s="20">
        <v>43917</v>
      </c>
      <c r="M23" s="17" t="s">
        <v>38</v>
      </c>
      <c r="N23" s="21" t="s">
        <v>184</v>
      </c>
      <c r="O23" s="21" t="s">
        <v>185</v>
      </c>
      <c r="P23" s="12" t="s">
        <v>29</v>
      </c>
      <c r="Q23" s="12" t="s">
        <v>186</v>
      </c>
      <c r="R23" s="82" t="s">
        <v>49</v>
      </c>
      <c r="S23" s="23" t="s">
        <v>65</v>
      </c>
      <c r="T23" s="10">
        <f t="shared" si="2"/>
        <v>0.58139534883720934</v>
      </c>
      <c r="U23" s="10">
        <f t="shared" si="0"/>
        <v>-0.12956810631229232</v>
      </c>
      <c r="V23" s="22" t="s">
        <v>151</v>
      </c>
    </row>
    <row r="24" spans="1:22" ht="16" x14ac:dyDescent="0.2">
      <c r="A24" s="14" t="s">
        <v>187</v>
      </c>
      <c r="B24" s="14" t="s">
        <v>188</v>
      </c>
      <c r="C24" s="83">
        <v>78</v>
      </c>
      <c r="D24" s="15">
        <f t="shared" si="1"/>
        <v>109.2</v>
      </c>
      <c r="E24" s="10">
        <f t="shared" si="3"/>
        <v>0.4</v>
      </c>
      <c r="F24" s="16" t="s">
        <v>22</v>
      </c>
      <c r="G24" s="17" t="s">
        <v>23</v>
      </c>
      <c r="H24" s="18" t="s">
        <v>91</v>
      </c>
      <c r="I24" s="12" t="s">
        <v>191</v>
      </c>
      <c r="J24" s="19">
        <v>9059.0400000000009</v>
      </c>
      <c r="K24" s="20">
        <v>43921</v>
      </c>
      <c r="L24" s="20" t="s">
        <v>192</v>
      </c>
      <c r="M24" s="17" t="s">
        <v>26</v>
      </c>
      <c r="N24" s="21" t="s">
        <v>32</v>
      </c>
      <c r="O24" s="21" t="s">
        <v>193</v>
      </c>
      <c r="P24" s="12" t="s">
        <v>29</v>
      </c>
      <c r="Q24" s="12" t="s">
        <v>194</v>
      </c>
      <c r="R24" s="41" t="s">
        <v>58</v>
      </c>
      <c r="S24" s="23" t="s">
        <v>195</v>
      </c>
      <c r="T24" s="10">
        <f t="shared" si="2"/>
        <v>0.38461538461538464</v>
      </c>
      <c r="U24" s="10">
        <f t="shared" si="0"/>
        <v>1.0989010989011014E-2</v>
      </c>
      <c r="V24" s="22" t="s">
        <v>196</v>
      </c>
    </row>
    <row r="25" spans="1:22" ht="16" x14ac:dyDescent="0.2">
      <c r="A25" s="14" t="s">
        <v>52</v>
      </c>
      <c r="B25" s="14" t="s">
        <v>197</v>
      </c>
      <c r="C25" s="83">
        <v>70</v>
      </c>
      <c r="D25" s="15">
        <f t="shared" si="1"/>
        <v>98</v>
      </c>
      <c r="E25" s="10">
        <f t="shared" si="3"/>
        <v>0.4</v>
      </c>
      <c r="F25" s="16" t="s">
        <v>22</v>
      </c>
      <c r="G25" s="17" t="s">
        <v>23</v>
      </c>
      <c r="H25" s="18" t="s">
        <v>54</v>
      </c>
      <c r="I25" s="12" t="s">
        <v>198</v>
      </c>
      <c r="J25" s="19">
        <v>12564.6</v>
      </c>
      <c r="K25" s="20" t="s">
        <v>199</v>
      </c>
      <c r="L25" s="20" t="s">
        <v>199</v>
      </c>
      <c r="M25" s="17" t="s">
        <v>26</v>
      </c>
      <c r="N25" s="21" t="s">
        <v>200</v>
      </c>
      <c r="O25" s="21" t="s">
        <v>200</v>
      </c>
      <c r="P25" s="12" t="s">
        <v>29</v>
      </c>
      <c r="Q25" s="12" t="s">
        <v>201</v>
      </c>
      <c r="R25" s="82" t="s">
        <v>49</v>
      </c>
      <c r="S25" s="23" t="s">
        <v>190</v>
      </c>
      <c r="T25" s="10">
        <f t="shared" si="2"/>
        <v>0.7142857142857143</v>
      </c>
      <c r="U25" s="10">
        <f t="shared" si="0"/>
        <v>-0.22448979591836735</v>
      </c>
      <c r="V25" s="22" t="s">
        <v>202</v>
      </c>
    </row>
    <row r="26" spans="1:22" ht="16" x14ac:dyDescent="0.2">
      <c r="A26" s="14" t="s">
        <v>19</v>
      </c>
      <c r="B26" s="14" t="s">
        <v>203</v>
      </c>
      <c r="C26" s="73">
        <v>17</v>
      </c>
      <c r="D26" s="15">
        <f t="shared" si="1"/>
        <v>23.8</v>
      </c>
      <c r="E26" s="10">
        <f t="shared" si="3"/>
        <v>0.4</v>
      </c>
      <c r="F26" s="16" t="s">
        <v>68</v>
      </c>
      <c r="G26" s="17" t="s">
        <v>23</v>
      </c>
      <c r="H26" s="18" t="s">
        <v>83</v>
      </c>
      <c r="I26" s="12" t="s">
        <v>204</v>
      </c>
      <c r="J26" s="19">
        <v>1219.24</v>
      </c>
      <c r="K26" s="20" t="s">
        <v>199</v>
      </c>
      <c r="L26" s="20" t="s">
        <v>205</v>
      </c>
      <c r="M26" s="17" t="s">
        <v>38</v>
      </c>
      <c r="N26" s="21" t="s">
        <v>206</v>
      </c>
      <c r="O26" s="21" t="s">
        <v>207</v>
      </c>
      <c r="P26" s="12" t="s">
        <v>29</v>
      </c>
      <c r="Q26" s="12" t="s">
        <v>208</v>
      </c>
      <c r="R26" s="82" t="s">
        <v>49</v>
      </c>
      <c r="S26" s="23" t="s">
        <v>136</v>
      </c>
      <c r="T26" s="10">
        <f t="shared" si="2"/>
        <v>1.2352941176470589</v>
      </c>
      <c r="U26" s="10">
        <f t="shared" si="0"/>
        <v>-0.59663865546218486</v>
      </c>
      <c r="V26" s="22" t="s">
        <v>209</v>
      </c>
    </row>
    <row r="27" spans="1:22" ht="16" x14ac:dyDescent="0.2">
      <c r="A27" s="14" t="s">
        <v>19</v>
      </c>
      <c r="B27" s="14" t="s">
        <v>210</v>
      </c>
      <c r="C27" s="73">
        <v>50</v>
      </c>
      <c r="D27" s="15">
        <f t="shared" si="1"/>
        <v>70</v>
      </c>
      <c r="E27" s="10">
        <f t="shared" si="3"/>
        <v>0.4</v>
      </c>
      <c r="F27" s="16" t="s">
        <v>22</v>
      </c>
      <c r="G27" s="17" t="s">
        <v>23</v>
      </c>
      <c r="H27" s="18" t="s">
        <v>211</v>
      </c>
      <c r="I27" s="12" t="s">
        <v>212</v>
      </c>
      <c r="J27" s="19">
        <v>5677.08</v>
      </c>
      <c r="K27" s="20" t="s">
        <v>213</v>
      </c>
      <c r="L27" s="20" t="s">
        <v>214</v>
      </c>
      <c r="M27" s="17" t="s">
        <v>38</v>
      </c>
      <c r="N27" s="21" t="s">
        <v>215</v>
      </c>
      <c r="O27" s="21" t="s">
        <v>216</v>
      </c>
      <c r="P27" s="12" t="s">
        <v>29</v>
      </c>
      <c r="Q27" s="12" t="s">
        <v>217</v>
      </c>
      <c r="R27" s="41" t="s">
        <v>96</v>
      </c>
      <c r="S27" s="23" t="s">
        <v>50</v>
      </c>
      <c r="T27" s="10">
        <f t="shared" si="2"/>
        <v>0.32</v>
      </c>
      <c r="U27" s="10">
        <f t="shared" si="0"/>
        <v>5.7142857142857141E-2</v>
      </c>
      <c r="V27" s="22" t="s">
        <v>218</v>
      </c>
    </row>
    <row r="28" spans="1:22" ht="16" x14ac:dyDescent="0.2">
      <c r="A28" s="14" t="s">
        <v>187</v>
      </c>
      <c r="B28" s="14" t="s">
        <v>219</v>
      </c>
      <c r="C28" s="83">
        <v>55</v>
      </c>
      <c r="D28" s="15">
        <f t="shared" si="1"/>
        <v>77</v>
      </c>
      <c r="E28" s="10">
        <f t="shared" si="3"/>
        <v>0.4</v>
      </c>
      <c r="F28" s="16" t="s">
        <v>35</v>
      </c>
      <c r="G28" s="17" t="s">
        <v>23</v>
      </c>
      <c r="H28" s="18" t="s">
        <v>176</v>
      </c>
      <c r="I28" s="12" t="s">
        <v>220</v>
      </c>
      <c r="J28" s="19">
        <v>141.08000000000001</v>
      </c>
      <c r="K28" s="20" t="s">
        <v>214</v>
      </c>
      <c r="L28" s="20" t="s">
        <v>221</v>
      </c>
      <c r="M28" s="17" t="s">
        <v>26</v>
      </c>
      <c r="N28" s="21" t="s">
        <v>32</v>
      </c>
      <c r="O28" s="21" t="s">
        <v>222</v>
      </c>
      <c r="P28" s="12" t="s">
        <v>29</v>
      </c>
      <c r="Q28" s="12" t="s">
        <v>223</v>
      </c>
      <c r="R28" s="41" t="s">
        <v>96</v>
      </c>
      <c r="S28" s="23" t="s">
        <v>224</v>
      </c>
      <c r="T28" s="10">
        <f t="shared" si="2"/>
        <v>3.6363636363636362E-2</v>
      </c>
      <c r="U28" s="10">
        <f t="shared" si="0"/>
        <v>0.25974025974025972</v>
      </c>
      <c r="V28" s="86" t="s">
        <v>225</v>
      </c>
    </row>
    <row r="29" spans="1:22" ht="16" x14ac:dyDescent="0.2">
      <c r="A29" s="87" t="s">
        <v>52</v>
      </c>
      <c r="B29" s="14" t="s">
        <v>219</v>
      </c>
      <c r="C29" s="83">
        <v>55</v>
      </c>
      <c r="D29" s="15">
        <f t="shared" si="1"/>
        <v>77</v>
      </c>
      <c r="E29" s="10">
        <f t="shared" si="3"/>
        <v>0.4</v>
      </c>
      <c r="F29" s="16" t="s">
        <v>226</v>
      </c>
      <c r="G29" s="17" t="s">
        <v>23</v>
      </c>
      <c r="H29" s="18" t="s">
        <v>176</v>
      </c>
      <c r="I29" s="12" t="s">
        <v>220</v>
      </c>
      <c r="J29" s="19">
        <v>141.07</v>
      </c>
      <c r="K29" s="20" t="s">
        <v>214</v>
      </c>
      <c r="L29" s="20" t="s">
        <v>221</v>
      </c>
      <c r="M29" s="17" t="s">
        <v>26</v>
      </c>
      <c r="N29" s="21" t="s">
        <v>32</v>
      </c>
      <c r="O29" s="21" t="s">
        <v>222</v>
      </c>
      <c r="P29" s="12" t="s">
        <v>29</v>
      </c>
      <c r="Q29" s="12" t="s">
        <v>223</v>
      </c>
      <c r="R29" s="41" t="s">
        <v>96</v>
      </c>
      <c r="S29" s="23" t="s">
        <v>224</v>
      </c>
      <c r="T29" s="10">
        <f t="shared" si="2"/>
        <v>3.6363636363636362E-2</v>
      </c>
      <c r="U29" s="10">
        <f t="shared" si="0"/>
        <v>0.25974025974025972</v>
      </c>
      <c r="V29" s="86" t="s">
        <v>225</v>
      </c>
    </row>
    <row r="30" spans="1:22" ht="16" x14ac:dyDescent="0.2">
      <c r="A30" s="87" t="s">
        <v>227</v>
      </c>
      <c r="B30" s="14" t="s">
        <v>219</v>
      </c>
      <c r="C30" s="83">
        <v>55</v>
      </c>
      <c r="D30" s="15">
        <f t="shared" si="1"/>
        <v>77</v>
      </c>
      <c r="E30" s="10">
        <f t="shared" si="3"/>
        <v>0.4</v>
      </c>
      <c r="F30" s="16" t="s">
        <v>226</v>
      </c>
      <c r="G30" s="17" t="s">
        <v>23</v>
      </c>
      <c r="H30" s="18" t="s">
        <v>176</v>
      </c>
      <c r="I30" s="12" t="s">
        <v>220</v>
      </c>
      <c r="J30" s="19">
        <v>0</v>
      </c>
      <c r="K30" s="20" t="s">
        <v>214</v>
      </c>
      <c r="L30" s="20" t="s">
        <v>221</v>
      </c>
      <c r="M30" s="17" t="s">
        <v>26</v>
      </c>
      <c r="N30" s="21" t="s">
        <v>32</v>
      </c>
      <c r="O30" s="21" t="s">
        <v>222</v>
      </c>
      <c r="P30" s="12" t="s">
        <v>29</v>
      </c>
      <c r="Q30" s="12" t="s">
        <v>223</v>
      </c>
      <c r="R30" s="41" t="s">
        <v>96</v>
      </c>
      <c r="S30" s="23" t="s">
        <v>224</v>
      </c>
      <c r="T30" s="10">
        <f t="shared" si="2"/>
        <v>3.6363636363636362E-2</v>
      </c>
      <c r="U30" s="10">
        <f t="shared" si="0"/>
        <v>0.25974025974025972</v>
      </c>
      <c r="V30" s="86" t="s">
        <v>225</v>
      </c>
    </row>
    <row r="31" spans="1:22" ht="16" x14ac:dyDescent="0.2">
      <c r="A31" s="14" t="s">
        <v>19</v>
      </c>
      <c r="B31" s="14" t="s">
        <v>234</v>
      </c>
      <c r="C31" s="73">
        <v>86</v>
      </c>
      <c r="D31" s="15">
        <f t="shared" si="1"/>
        <v>120.4</v>
      </c>
      <c r="E31" s="10">
        <f t="shared" si="3"/>
        <v>0.40000000000000008</v>
      </c>
      <c r="F31" s="16" t="s">
        <v>22</v>
      </c>
      <c r="G31" s="17" t="s">
        <v>23</v>
      </c>
      <c r="H31" s="18" t="s">
        <v>211</v>
      </c>
      <c r="I31" s="12" t="s">
        <v>235</v>
      </c>
      <c r="J31" s="19">
        <v>4581</v>
      </c>
      <c r="K31" s="20" t="s">
        <v>236</v>
      </c>
      <c r="L31" s="20" t="s">
        <v>237</v>
      </c>
      <c r="M31" s="17" t="s">
        <v>38</v>
      </c>
      <c r="N31" s="21" t="s">
        <v>238</v>
      </c>
      <c r="O31" s="21" t="s">
        <v>239</v>
      </c>
      <c r="P31" s="12" t="s">
        <v>29</v>
      </c>
      <c r="Q31" s="12" t="s">
        <v>240</v>
      </c>
      <c r="R31" s="41" t="s">
        <v>96</v>
      </c>
      <c r="S31" s="23" t="s">
        <v>241</v>
      </c>
      <c r="T31" s="10">
        <f t="shared" si="2"/>
        <v>-4.6511627906976744E-2</v>
      </c>
      <c r="U31" s="10">
        <f t="shared" si="0"/>
        <v>0.318936877076412</v>
      </c>
      <c r="V31" s="22" t="s">
        <v>242</v>
      </c>
    </row>
    <row r="32" spans="1:22" ht="16" x14ac:dyDescent="0.2">
      <c r="A32" s="14" t="s">
        <v>19</v>
      </c>
      <c r="B32" s="14" t="s">
        <v>243</v>
      </c>
      <c r="C32" s="73">
        <v>90</v>
      </c>
      <c r="D32" s="15">
        <f t="shared" si="1"/>
        <v>126</v>
      </c>
      <c r="E32" s="10">
        <f t="shared" si="3"/>
        <v>0.4</v>
      </c>
      <c r="F32" s="16" t="s">
        <v>22</v>
      </c>
      <c r="G32" s="17" t="s">
        <v>23</v>
      </c>
      <c r="H32" s="18" t="s">
        <v>211</v>
      </c>
      <c r="I32" s="12" t="s">
        <v>244</v>
      </c>
      <c r="J32" s="19">
        <v>5670.42</v>
      </c>
      <c r="K32" s="20" t="s">
        <v>245</v>
      </c>
      <c r="L32" s="20" t="s">
        <v>246</v>
      </c>
      <c r="M32" s="17" t="s">
        <v>38</v>
      </c>
      <c r="N32" s="21" t="s">
        <v>247</v>
      </c>
      <c r="O32" s="21" t="s">
        <v>248</v>
      </c>
      <c r="P32" s="12" t="s">
        <v>29</v>
      </c>
      <c r="Q32" s="12" t="s">
        <v>249</v>
      </c>
      <c r="R32" s="41" t="s">
        <v>96</v>
      </c>
      <c r="S32" s="23" t="s">
        <v>121</v>
      </c>
      <c r="T32" s="10">
        <f t="shared" si="2"/>
        <v>-6.6666666666666666E-2</v>
      </c>
      <c r="U32" s="10">
        <f t="shared" si="0"/>
        <v>0.33333333333333331</v>
      </c>
      <c r="V32" s="22" t="s">
        <v>250</v>
      </c>
    </row>
    <row r="33" spans="1:22" ht="16" x14ac:dyDescent="0.2">
      <c r="A33" s="14" t="s">
        <v>19</v>
      </c>
      <c r="B33" s="14" t="s">
        <v>251</v>
      </c>
      <c r="C33" s="73">
        <v>49</v>
      </c>
      <c r="D33" s="15">
        <f t="shared" si="1"/>
        <v>68.599999999999994</v>
      </c>
      <c r="E33" s="10">
        <f t="shared" si="3"/>
        <v>0.39999999999999991</v>
      </c>
      <c r="F33" s="16" t="s">
        <v>22</v>
      </c>
      <c r="G33" s="17" t="s">
        <v>23</v>
      </c>
      <c r="H33" s="18" t="s">
        <v>252</v>
      </c>
      <c r="I33" s="12" t="s">
        <v>253</v>
      </c>
      <c r="J33" s="19">
        <v>10264.5</v>
      </c>
      <c r="K33" s="20">
        <v>43986</v>
      </c>
      <c r="L33" s="42">
        <v>43990</v>
      </c>
      <c r="M33" s="17" t="s">
        <v>38</v>
      </c>
      <c r="N33" s="21" t="s">
        <v>254</v>
      </c>
      <c r="O33" s="21" t="s">
        <v>255</v>
      </c>
      <c r="P33" s="12" t="s">
        <v>29</v>
      </c>
      <c r="Q33" s="12" t="s">
        <v>256</v>
      </c>
      <c r="R33" s="41" t="s">
        <v>257</v>
      </c>
      <c r="S33" s="23" t="s">
        <v>121</v>
      </c>
      <c r="T33" s="10">
        <f t="shared" si="2"/>
        <v>0.7142857142857143</v>
      </c>
      <c r="U33" s="10">
        <f t="shared" si="0"/>
        <v>-0.22448979591836746</v>
      </c>
      <c r="V33" s="22" t="s">
        <v>258</v>
      </c>
    </row>
    <row r="34" spans="1:22" ht="16" x14ac:dyDescent="0.2">
      <c r="A34" s="14" t="s">
        <v>52</v>
      </c>
      <c r="B34" s="14" t="s">
        <v>274</v>
      </c>
      <c r="C34" s="83">
        <v>168</v>
      </c>
      <c r="D34" s="15">
        <f t="shared" si="1"/>
        <v>235.2</v>
      </c>
      <c r="E34" s="10">
        <f t="shared" si="3"/>
        <v>0.39999999999999991</v>
      </c>
      <c r="F34" s="16" t="s">
        <v>22</v>
      </c>
      <c r="G34" s="17" t="s">
        <v>23</v>
      </c>
      <c r="H34" s="18" t="s">
        <v>276</v>
      </c>
      <c r="I34" s="12" t="s">
        <v>226</v>
      </c>
      <c r="J34" s="19">
        <v>53631</v>
      </c>
      <c r="K34" s="20" t="s">
        <v>277</v>
      </c>
      <c r="L34" s="20" t="s">
        <v>277</v>
      </c>
      <c r="M34" s="17" t="s">
        <v>38</v>
      </c>
      <c r="N34" s="21" t="s">
        <v>32</v>
      </c>
      <c r="O34" s="21" t="s">
        <v>278</v>
      </c>
      <c r="P34" s="12" t="s">
        <v>29</v>
      </c>
      <c r="Q34" s="12" t="s">
        <v>279</v>
      </c>
      <c r="R34" s="41" t="s">
        <v>58</v>
      </c>
      <c r="S34" s="23" t="s">
        <v>275</v>
      </c>
      <c r="T34" s="10">
        <f t="shared" si="2"/>
        <v>0</v>
      </c>
      <c r="U34" s="10">
        <f t="shared" si="0"/>
        <v>0.2857142857142857</v>
      </c>
      <c r="V34" s="22" t="s">
        <v>280</v>
      </c>
    </row>
    <row r="35" spans="1:22" ht="16" x14ac:dyDescent="0.2">
      <c r="A35" s="14" t="s">
        <v>187</v>
      </c>
      <c r="B35" s="14" t="s">
        <v>281</v>
      </c>
      <c r="C35" s="83">
        <v>162</v>
      </c>
      <c r="D35" s="15">
        <f t="shared" si="1"/>
        <v>226.8</v>
      </c>
      <c r="E35" s="10">
        <f t="shared" si="3"/>
        <v>0.40000000000000008</v>
      </c>
      <c r="F35" s="16" t="s">
        <v>22</v>
      </c>
      <c r="G35" s="17" t="s">
        <v>23</v>
      </c>
      <c r="H35" s="18" t="s">
        <v>276</v>
      </c>
      <c r="I35" s="12" t="s">
        <v>226</v>
      </c>
      <c r="J35" s="19">
        <v>53716.5</v>
      </c>
      <c r="K35" s="20" t="s">
        <v>277</v>
      </c>
      <c r="L35" s="20" t="s">
        <v>277</v>
      </c>
      <c r="M35" s="17" t="s">
        <v>38</v>
      </c>
      <c r="N35" s="21" t="s">
        <v>32</v>
      </c>
      <c r="O35" s="21" t="s">
        <v>283</v>
      </c>
      <c r="P35" s="12" t="s">
        <v>29</v>
      </c>
      <c r="Q35" s="12" t="s">
        <v>284</v>
      </c>
      <c r="R35" s="41" t="s">
        <v>58</v>
      </c>
      <c r="S35" s="23" t="s">
        <v>282</v>
      </c>
      <c r="T35" s="10">
        <f t="shared" si="2"/>
        <v>0</v>
      </c>
      <c r="U35" s="10">
        <f t="shared" si="0"/>
        <v>0.28571428571428575</v>
      </c>
      <c r="V35" s="22" t="s">
        <v>285</v>
      </c>
    </row>
    <row r="36" spans="1:22" ht="16" x14ac:dyDescent="0.2">
      <c r="A36" s="14" t="s">
        <v>19</v>
      </c>
      <c r="B36" s="14" t="s">
        <v>286</v>
      </c>
      <c r="C36" s="73">
        <v>46</v>
      </c>
      <c r="D36" s="15">
        <f t="shared" si="1"/>
        <v>64.400000000000006</v>
      </c>
      <c r="E36" s="10">
        <f t="shared" si="3"/>
        <v>0.40000000000000013</v>
      </c>
      <c r="F36" s="16" t="s">
        <v>35</v>
      </c>
      <c r="G36" s="17" t="s">
        <v>23</v>
      </c>
      <c r="H36" s="18" t="s">
        <v>91</v>
      </c>
      <c r="I36" s="12" t="s">
        <v>287</v>
      </c>
      <c r="J36" s="19">
        <v>507.6</v>
      </c>
      <c r="K36" s="20" t="s">
        <v>288</v>
      </c>
      <c r="L36" s="42">
        <v>43983</v>
      </c>
      <c r="M36" s="17" t="s">
        <v>38</v>
      </c>
      <c r="N36" s="21" t="s">
        <v>289</v>
      </c>
      <c r="O36" s="21" t="s">
        <v>290</v>
      </c>
      <c r="P36" s="12" t="s">
        <v>29</v>
      </c>
      <c r="Q36" s="12" t="s">
        <v>291</v>
      </c>
      <c r="R36" s="41" t="s">
        <v>257</v>
      </c>
      <c r="S36" s="23" t="s">
        <v>292</v>
      </c>
      <c r="T36" s="10">
        <f t="shared" si="2"/>
        <v>0.17391304347826086</v>
      </c>
      <c r="U36" s="10">
        <f t="shared" si="0"/>
        <v>0.16149068322981375</v>
      </c>
      <c r="V36" s="22" t="s">
        <v>293</v>
      </c>
    </row>
    <row r="37" spans="1:22" ht="16" x14ac:dyDescent="0.2">
      <c r="A37" s="14" t="s">
        <v>19</v>
      </c>
      <c r="B37" s="14" t="s">
        <v>294</v>
      </c>
      <c r="C37" s="73">
        <v>40</v>
      </c>
      <c r="D37" s="15">
        <f t="shared" si="1"/>
        <v>56</v>
      </c>
      <c r="E37" s="10">
        <f>SUM(D37-C37)/C37*100%</f>
        <v>0.4</v>
      </c>
      <c r="F37" s="16" t="s">
        <v>68</v>
      </c>
      <c r="G37" s="17" t="s">
        <v>23</v>
      </c>
      <c r="H37" s="18" t="s">
        <v>295</v>
      </c>
      <c r="I37" s="12" t="s">
        <v>296</v>
      </c>
      <c r="J37" s="19">
        <v>1766.34</v>
      </c>
      <c r="K37" s="20" t="s">
        <v>270</v>
      </c>
      <c r="L37" s="42" t="s">
        <v>297</v>
      </c>
      <c r="M37" s="17" t="s">
        <v>38</v>
      </c>
      <c r="N37" s="21" t="s">
        <v>298</v>
      </c>
      <c r="O37" s="21" t="s">
        <v>299</v>
      </c>
      <c r="P37" s="12" t="s">
        <v>29</v>
      </c>
      <c r="Q37" s="12" t="s">
        <v>300</v>
      </c>
      <c r="R37" s="41" t="s">
        <v>257</v>
      </c>
      <c r="S37" s="23" t="s">
        <v>34</v>
      </c>
      <c r="T37" s="10">
        <f t="shared" si="2"/>
        <v>0.2</v>
      </c>
      <c r="U37" s="10">
        <f t="shared" si="0"/>
        <v>0.14285714285714285</v>
      </c>
      <c r="V37" s="22" t="s">
        <v>301</v>
      </c>
    </row>
    <row r="38" spans="1:22" ht="16" x14ac:dyDescent="0.2">
      <c r="A38" s="14" t="s">
        <v>19</v>
      </c>
      <c r="B38" s="14" t="s">
        <v>302</v>
      </c>
      <c r="C38" s="73">
        <v>77</v>
      </c>
      <c r="D38" s="15">
        <f t="shared" si="1"/>
        <v>107.8</v>
      </c>
      <c r="E38" s="10">
        <f>SUM(D38-C38)/C38*100%</f>
        <v>0.39999999999999997</v>
      </c>
      <c r="F38" s="16" t="s">
        <v>22</v>
      </c>
      <c r="G38" s="17" t="s">
        <v>23</v>
      </c>
      <c r="H38" s="18" t="s">
        <v>91</v>
      </c>
      <c r="I38" s="12" t="s">
        <v>303</v>
      </c>
      <c r="J38" s="19">
        <v>4914.5</v>
      </c>
      <c r="K38" s="20" t="s">
        <v>304</v>
      </c>
      <c r="L38" s="42" t="s">
        <v>305</v>
      </c>
      <c r="M38" s="17" t="s">
        <v>26</v>
      </c>
      <c r="N38" s="21" t="s">
        <v>306</v>
      </c>
      <c r="O38" s="21" t="s">
        <v>307</v>
      </c>
      <c r="P38" s="12" t="s">
        <v>29</v>
      </c>
      <c r="Q38" s="12" t="s">
        <v>308</v>
      </c>
      <c r="R38" s="41" t="s">
        <v>257</v>
      </c>
      <c r="S38" s="23" t="s">
        <v>167</v>
      </c>
      <c r="T38" s="10">
        <f t="shared" si="2"/>
        <v>0.29870129870129869</v>
      </c>
      <c r="U38" s="10">
        <f t="shared" si="0"/>
        <v>7.2356215213358041E-2</v>
      </c>
      <c r="V38" s="22" t="s">
        <v>309</v>
      </c>
    </row>
    <row r="39" spans="1:22" ht="16" x14ac:dyDescent="0.2">
      <c r="A39" s="14" t="s">
        <v>19</v>
      </c>
      <c r="B39" s="14" t="s">
        <v>310</v>
      </c>
      <c r="C39" s="73">
        <v>24</v>
      </c>
      <c r="D39" s="15">
        <f t="shared" si="1"/>
        <v>33.6</v>
      </c>
      <c r="E39" s="10">
        <f>SUM(D39-C39)/C39*100%</f>
        <v>0.40000000000000008</v>
      </c>
      <c r="F39" s="16" t="s">
        <v>68</v>
      </c>
      <c r="G39" s="17" t="s">
        <v>23</v>
      </c>
      <c r="H39" s="18" t="s">
        <v>91</v>
      </c>
      <c r="I39" s="12" t="s">
        <v>311</v>
      </c>
      <c r="J39" s="19">
        <v>1184.58</v>
      </c>
      <c r="K39" s="20">
        <v>43983</v>
      </c>
      <c r="L39" s="42">
        <v>43983</v>
      </c>
      <c r="M39" s="17" t="s">
        <v>26</v>
      </c>
      <c r="N39" s="21" t="s">
        <v>312</v>
      </c>
      <c r="O39" s="21" t="s">
        <v>313</v>
      </c>
      <c r="P39" s="12" t="s">
        <v>29</v>
      </c>
      <c r="Q39" s="12" t="s">
        <v>314</v>
      </c>
      <c r="R39" s="41" t="s">
        <v>257</v>
      </c>
      <c r="S39" s="23" t="s">
        <v>315</v>
      </c>
      <c r="T39" s="10">
        <f t="shared" si="2"/>
        <v>0.5</v>
      </c>
      <c r="U39" s="10">
        <f t="shared" si="0"/>
        <v>-7.1428571428571383E-2</v>
      </c>
      <c r="V39" s="22" t="s">
        <v>316</v>
      </c>
    </row>
    <row r="40" spans="1:22" ht="32" x14ac:dyDescent="0.2">
      <c r="A40" s="14" t="s">
        <v>19</v>
      </c>
      <c r="B40" s="14" t="s">
        <v>317</v>
      </c>
      <c r="C40" s="73">
        <v>20</v>
      </c>
      <c r="D40" s="15">
        <f t="shared" si="1"/>
        <v>28</v>
      </c>
      <c r="E40" s="10">
        <f t="shared" ref="E40:E42" si="4">SUM(D40-C40)/C40*100%</f>
        <v>0.4</v>
      </c>
      <c r="F40" s="16" t="s">
        <v>68</v>
      </c>
      <c r="G40" s="17" t="s">
        <v>23</v>
      </c>
      <c r="H40" s="18" t="s">
        <v>91</v>
      </c>
      <c r="I40" s="12" t="s">
        <v>318</v>
      </c>
      <c r="J40" s="19">
        <v>1184.58</v>
      </c>
      <c r="K40" s="20">
        <v>43984</v>
      </c>
      <c r="L40" s="42">
        <v>43986</v>
      </c>
      <c r="M40" s="17" t="s">
        <v>26</v>
      </c>
      <c r="N40" s="21" t="s">
        <v>319</v>
      </c>
      <c r="O40" s="21" t="s">
        <v>320</v>
      </c>
      <c r="P40" s="12" t="s">
        <v>29</v>
      </c>
      <c r="Q40" s="12" t="s">
        <v>321</v>
      </c>
      <c r="R40" s="41" t="s">
        <v>257</v>
      </c>
      <c r="S40" s="23" t="s">
        <v>315</v>
      </c>
      <c r="T40" s="10">
        <f t="shared" si="2"/>
        <v>0.8</v>
      </c>
      <c r="U40" s="10">
        <f t="shared" si="0"/>
        <v>-0.2857142857142857</v>
      </c>
      <c r="V40" s="22" t="s">
        <v>316</v>
      </c>
    </row>
    <row r="41" spans="1:22" ht="16" x14ac:dyDescent="0.2">
      <c r="A41" s="14" t="s">
        <v>19</v>
      </c>
      <c r="B41" s="14" t="s">
        <v>326</v>
      </c>
      <c r="C41" s="73">
        <v>59</v>
      </c>
      <c r="D41" s="15">
        <f t="shared" si="1"/>
        <v>82.6</v>
      </c>
      <c r="E41" s="10">
        <f t="shared" si="4"/>
        <v>0.39999999999999991</v>
      </c>
      <c r="F41" s="16" t="s">
        <v>22</v>
      </c>
      <c r="G41" s="17" t="s">
        <v>23</v>
      </c>
      <c r="H41" s="18" t="s">
        <v>327</v>
      </c>
      <c r="I41" s="12" t="s">
        <v>328</v>
      </c>
      <c r="J41" s="19">
        <v>4531.5</v>
      </c>
      <c r="K41" s="20">
        <v>43997</v>
      </c>
      <c r="L41" s="20">
        <v>43998</v>
      </c>
      <c r="M41" s="17" t="s">
        <v>26</v>
      </c>
      <c r="N41" s="21" t="s">
        <v>329</v>
      </c>
      <c r="O41" s="21" t="s">
        <v>330</v>
      </c>
      <c r="P41" s="12" t="s">
        <v>29</v>
      </c>
      <c r="Q41" s="12" t="s">
        <v>331</v>
      </c>
      <c r="R41" s="41" t="s">
        <v>257</v>
      </c>
      <c r="S41" s="23" t="s">
        <v>189</v>
      </c>
      <c r="T41" s="10">
        <f t="shared" si="2"/>
        <v>0.32203389830508472</v>
      </c>
      <c r="U41" s="10">
        <f t="shared" si="0"/>
        <v>5.5690072639225117E-2</v>
      </c>
      <c r="V41" s="22" t="s">
        <v>332</v>
      </c>
    </row>
    <row r="42" spans="1:22" ht="16" x14ac:dyDescent="0.2">
      <c r="A42" s="14" t="s">
        <v>19</v>
      </c>
      <c r="B42" s="14" t="s">
        <v>341</v>
      </c>
      <c r="C42" s="73">
        <v>48</v>
      </c>
      <c r="D42" s="15">
        <f t="shared" si="1"/>
        <v>67.2</v>
      </c>
      <c r="E42" s="10">
        <f t="shared" si="4"/>
        <v>0.40000000000000008</v>
      </c>
      <c r="F42" s="16" t="s">
        <v>22</v>
      </c>
      <c r="G42" s="17" t="s">
        <v>23</v>
      </c>
      <c r="H42" s="18" t="s">
        <v>168</v>
      </c>
      <c r="I42" s="12" t="s">
        <v>342</v>
      </c>
      <c r="J42" s="19">
        <v>4661.25</v>
      </c>
      <c r="K42" s="20">
        <v>44000</v>
      </c>
      <c r="L42" s="20">
        <v>44000</v>
      </c>
      <c r="M42" s="17" t="s">
        <v>26</v>
      </c>
      <c r="N42" s="21" t="s">
        <v>343</v>
      </c>
      <c r="O42" s="21" t="s">
        <v>344</v>
      </c>
      <c r="P42" s="12" t="s">
        <v>29</v>
      </c>
      <c r="Q42" s="12" t="s">
        <v>345</v>
      </c>
      <c r="R42" s="41" t="s">
        <v>257</v>
      </c>
      <c r="S42" s="23" t="s">
        <v>50</v>
      </c>
      <c r="T42" s="10">
        <f t="shared" si="2"/>
        <v>0.375</v>
      </c>
      <c r="U42" s="10">
        <f t="shared" si="0"/>
        <v>1.7857142857142898E-2</v>
      </c>
      <c r="V42" s="22" t="s">
        <v>218</v>
      </c>
    </row>
    <row r="43" spans="1:22" s="137" customFormat="1" ht="16" x14ac:dyDescent="0.2">
      <c r="A43" s="138" t="s">
        <v>187</v>
      </c>
      <c r="B43" s="138" t="s">
        <v>373</v>
      </c>
      <c r="C43" s="139">
        <v>100</v>
      </c>
      <c r="D43" s="15">
        <f t="shared" si="1"/>
        <v>140</v>
      </c>
      <c r="E43" s="140">
        <f t="shared" ref="E43" si="5">SUM(D43-C43)/C43*100%</f>
        <v>0.4</v>
      </c>
      <c r="F43" s="141" t="s">
        <v>22</v>
      </c>
      <c r="G43" s="142" t="s">
        <v>374</v>
      </c>
      <c r="H43" s="143" t="s">
        <v>375</v>
      </c>
      <c r="I43" s="144" t="s">
        <v>376</v>
      </c>
      <c r="J43" s="145">
        <v>10971</v>
      </c>
      <c r="K43" s="146">
        <v>43899</v>
      </c>
      <c r="L43" s="146">
        <v>43901</v>
      </c>
      <c r="M43" s="142" t="s">
        <v>26</v>
      </c>
      <c r="N43" s="147" t="s">
        <v>377</v>
      </c>
      <c r="O43" s="147" t="s">
        <v>377</v>
      </c>
      <c r="P43" s="144" t="s">
        <v>29</v>
      </c>
      <c r="Q43" s="144" t="s">
        <v>378</v>
      </c>
      <c r="R43" s="148" t="s">
        <v>58</v>
      </c>
      <c r="S43" s="149" t="s">
        <v>241</v>
      </c>
      <c r="T43" s="140">
        <f t="shared" si="2"/>
        <v>-0.18</v>
      </c>
      <c r="U43" s="140">
        <f t="shared" si="0"/>
        <v>0.41428571428571431</v>
      </c>
      <c r="V43" s="111" t="s">
        <v>242</v>
      </c>
    </row>
    <row r="45" spans="1:22" ht="16" x14ac:dyDescent="0.2">
      <c r="E45" s="66" t="s">
        <v>390</v>
      </c>
      <c r="T45" s="66" t="s">
        <v>390</v>
      </c>
      <c r="U45" s="136">
        <f>COUNTIFS(U2:U43,"&lt;0")</f>
        <v>15</v>
      </c>
    </row>
    <row r="46" spans="1:22" x14ac:dyDescent="0.2">
      <c r="C46" s="269" t="s">
        <v>389</v>
      </c>
      <c r="D46" s="269"/>
      <c r="E46" s="68">
        <f>AVERAGE(E2:E43)</f>
        <v>0.40000000000000008</v>
      </c>
      <c r="G46" s="269" t="s">
        <v>389</v>
      </c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68">
        <f>AVERAGE(T2:T43)</f>
        <v>0.3674502503020885</v>
      </c>
      <c r="U46" s="150">
        <f>U45/42*100%</f>
        <v>0.35714285714285715</v>
      </c>
    </row>
    <row r="47" spans="1:22" x14ac:dyDescent="0.2">
      <c r="C47" s="269" t="s">
        <v>391</v>
      </c>
      <c r="D47" s="269"/>
      <c r="E47" s="68">
        <f>AVERAGE(E2:E42)</f>
        <v>0.40000000000000013</v>
      </c>
      <c r="G47" s="269" t="s">
        <v>391</v>
      </c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68">
        <f>AVERAGE(T2:T42)</f>
        <v>0.38080269543140777</v>
      </c>
    </row>
    <row r="48" spans="1:22" x14ac:dyDescent="0.2">
      <c r="C48" s="269" t="s">
        <v>392</v>
      </c>
      <c r="D48" s="269"/>
      <c r="E48" s="68">
        <f>AVERAGE(E43)</f>
        <v>0.4</v>
      </c>
      <c r="G48" s="269" t="s">
        <v>392</v>
      </c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68">
        <f>AVERAGE(T43)</f>
        <v>-0.18</v>
      </c>
    </row>
  </sheetData>
  <mergeCells count="6">
    <mergeCell ref="C46:D46"/>
    <mergeCell ref="G46:S46"/>
    <mergeCell ref="C47:D47"/>
    <mergeCell ref="G47:S47"/>
    <mergeCell ref="C48:D48"/>
    <mergeCell ref="G48:S48"/>
  </mergeCells>
  <conditionalFormatting sqref="T2:U43 U45">
    <cfRule type="cellIs" dxfId="0" priority="2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EXECUTADO 2019</vt:lpstr>
      <vt:lpstr>EXECUTADO 2020</vt:lpstr>
      <vt:lpstr>EXECUTADO</vt:lpstr>
      <vt:lpstr>EXERCÍCIO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Joás de Souza Melo</dc:creator>
  <cp:lastModifiedBy>Microsoft Office User</cp:lastModifiedBy>
  <dcterms:created xsi:type="dcterms:W3CDTF">2020-07-29T11:25:15Z</dcterms:created>
  <dcterms:modified xsi:type="dcterms:W3CDTF">2020-10-08T21:23:18Z</dcterms:modified>
</cp:coreProperties>
</file>