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pessoa/repositorios/"/>
    </mc:Choice>
  </mc:AlternateContent>
  <xr:revisionPtr revIDLastSave="0" documentId="13_ncr:1_{64AEC8B6-02C9-FC49-8221-45B0156DC87F}" xr6:coauthVersionLast="45" xr6:coauthVersionMax="45" xr10:uidLastSave="{00000000-0000-0000-0000-000000000000}"/>
  <bookViews>
    <workbookView xWindow="-38400" yWindow="460" windowWidth="29040" windowHeight="15840" xr2:uid="{65A40DB1-9662-402A-9A88-8271FB79FF7C}"/>
  </bookViews>
  <sheets>
    <sheet name="EXECUTADO (2)" sheetId="3" r:id="rId1"/>
    <sheet name="EXECUTADO" sheetId="1" state="hidden" r:id="rId2"/>
    <sheet name="EXERCÍCIO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T46" i="2"/>
  <c r="T47" i="3"/>
  <c r="E7" i="3"/>
  <c r="E5" i="3"/>
  <c r="U41" i="2" l="1"/>
  <c r="E40" i="2"/>
  <c r="E36" i="2"/>
  <c r="E33" i="2"/>
  <c r="U29" i="2"/>
  <c r="U28" i="2"/>
  <c r="U24" i="2"/>
  <c r="E21" i="2"/>
  <c r="U20" i="2"/>
  <c r="U17" i="2"/>
  <c r="E16" i="2"/>
  <c r="E12" i="2"/>
  <c r="E9" i="2"/>
  <c r="U4" i="2"/>
  <c r="E32" i="2"/>
  <c r="E8" i="2"/>
  <c r="E42" i="2"/>
  <c r="E38" i="2"/>
  <c r="U37" i="2"/>
  <c r="E26" i="2"/>
  <c r="E25" i="2"/>
  <c r="E22" i="2"/>
  <c r="E13" i="2"/>
  <c r="E10" i="2"/>
  <c r="E6" i="2"/>
  <c r="E5" i="2"/>
  <c r="T41" i="3"/>
  <c r="U43" i="3"/>
  <c r="E17" i="2"/>
  <c r="U2" i="2"/>
  <c r="T48" i="2"/>
  <c r="T47" i="2"/>
  <c r="T49" i="3"/>
  <c r="T48" i="3"/>
  <c r="E49" i="3"/>
  <c r="E48" i="3"/>
  <c r="E47" i="3"/>
  <c r="U47" i="3"/>
  <c r="T43" i="3"/>
  <c r="E43" i="3"/>
  <c r="U42" i="3"/>
  <c r="T42" i="3"/>
  <c r="E42" i="3"/>
  <c r="U41" i="3"/>
  <c r="E41" i="3"/>
  <c r="U40" i="3"/>
  <c r="T40" i="3"/>
  <c r="E40" i="3"/>
  <c r="U39" i="3"/>
  <c r="T39" i="3"/>
  <c r="E39" i="3"/>
  <c r="U38" i="3"/>
  <c r="T38" i="3"/>
  <c r="E38" i="3"/>
  <c r="U37" i="3"/>
  <c r="T37" i="3"/>
  <c r="E37" i="3"/>
  <c r="U36" i="3"/>
  <c r="T36" i="3"/>
  <c r="E36" i="3"/>
  <c r="U35" i="3"/>
  <c r="T35" i="3"/>
  <c r="E35" i="3"/>
  <c r="U34" i="3"/>
  <c r="T34" i="3"/>
  <c r="E34" i="3"/>
  <c r="U33" i="3"/>
  <c r="T33" i="3"/>
  <c r="E33" i="3"/>
  <c r="U32" i="3"/>
  <c r="T32" i="3"/>
  <c r="E32" i="3"/>
  <c r="U31" i="3"/>
  <c r="T31" i="3"/>
  <c r="E31" i="3"/>
  <c r="U30" i="3"/>
  <c r="T30" i="3"/>
  <c r="E30" i="3"/>
  <c r="U29" i="3"/>
  <c r="T29" i="3"/>
  <c r="E29" i="3"/>
  <c r="U28" i="3"/>
  <c r="T28" i="3"/>
  <c r="E28" i="3"/>
  <c r="U27" i="3"/>
  <c r="T27" i="3"/>
  <c r="E27" i="3"/>
  <c r="U26" i="3"/>
  <c r="T26" i="3"/>
  <c r="E26" i="3"/>
  <c r="U25" i="3"/>
  <c r="T25" i="3"/>
  <c r="E25" i="3"/>
  <c r="U24" i="3"/>
  <c r="T24" i="3"/>
  <c r="E24" i="3"/>
  <c r="U23" i="3"/>
  <c r="T23" i="3"/>
  <c r="E23" i="3"/>
  <c r="U22" i="3"/>
  <c r="T22" i="3"/>
  <c r="E22" i="3"/>
  <c r="U21" i="3"/>
  <c r="T21" i="3"/>
  <c r="E21" i="3"/>
  <c r="U20" i="3"/>
  <c r="T20" i="3"/>
  <c r="E20" i="3"/>
  <c r="U19" i="3"/>
  <c r="T19" i="3"/>
  <c r="E19" i="3"/>
  <c r="U18" i="3"/>
  <c r="T18" i="3"/>
  <c r="E18" i="3"/>
  <c r="U17" i="3"/>
  <c r="T17" i="3"/>
  <c r="E17" i="3"/>
  <c r="U16" i="3"/>
  <c r="T16" i="3"/>
  <c r="E16" i="3"/>
  <c r="U15" i="3"/>
  <c r="T15" i="3"/>
  <c r="E15" i="3"/>
  <c r="U14" i="3"/>
  <c r="T14" i="3"/>
  <c r="E14" i="3"/>
  <c r="U13" i="3"/>
  <c r="T13" i="3"/>
  <c r="E13" i="3"/>
  <c r="U12" i="3"/>
  <c r="T12" i="3"/>
  <c r="E12" i="3"/>
  <c r="U11" i="3"/>
  <c r="T11" i="3"/>
  <c r="E11" i="3"/>
  <c r="U10" i="3"/>
  <c r="T10" i="3"/>
  <c r="E10" i="3"/>
  <c r="U9" i="3"/>
  <c r="T9" i="3"/>
  <c r="E9" i="3"/>
  <c r="U8" i="3"/>
  <c r="T8" i="3"/>
  <c r="E8" i="3"/>
  <c r="U7" i="3"/>
  <c r="T7" i="3"/>
  <c r="U6" i="3"/>
  <c r="T6" i="3"/>
  <c r="E6" i="3"/>
  <c r="U5" i="3"/>
  <c r="T5" i="3"/>
  <c r="U4" i="3"/>
  <c r="T4" i="3"/>
  <c r="E4" i="3"/>
  <c r="U3" i="3"/>
  <c r="T3" i="3"/>
  <c r="E3" i="3"/>
  <c r="U2" i="3"/>
  <c r="T2" i="3"/>
  <c r="E2" i="3"/>
  <c r="T66" i="1"/>
  <c r="U66" i="1"/>
  <c r="S70" i="1"/>
  <c r="C70" i="1"/>
  <c r="F66" i="1"/>
  <c r="T70" i="1"/>
  <c r="E66" i="1"/>
  <c r="D66" i="1"/>
  <c r="C66" i="1"/>
  <c r="U5" i="1"/>
  <c r="T5" i="1"/>
  <c r="U43" i="2"/>
  <c r="U39" i="2"/>
  <c r="E35" i="2"/>
  <c r="E34" i="2"/>
  <c r="U31" i="2"/>
  <c r="U30" i="2"/>
  <c r="U27" i="2"/>
  <c r="U23" i="2"/>
  <c r="U19" i="2"/>
  <c r="E18" i="2"/>
  <c r="U15" i="2"/>
  <c r="E14" i="2"/>
  <c r="U11" i="2"/>
  <c r="U7" i="2"/>
  <c r="U3" i="2"/>
  <c r="E2" i="2"/>
  <c r="T26" i="2"/>
  <c r="E7" i="1"/>
  <c r="T28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7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U68" i="1"/>
  <c r="U67" i="1"/>
  <c r="T68" i="1"/>
  <c r="T67" i="1"/>
  <c r="F67" i="1"/>
  <c r="T4" i="1"/>
  <c r="T3" i="1"/>
  <c r="U2" i="1"/>
  <c r="T2" i="1"/>
  <c r="E2" i="1"/>
  <c r="T43" i="1"/>
  <c r="T57" i="1"/>
  <c r="T48" i="1"/>
  <c r="T45" i="1"/>
  <c r="T42" i="1"/>
  <c r="T41" i="1"/>
  <c r="T40" i="1"/>
  <c r="T39" i="1"/>
  <c r="T38" i="1"/>
  <c r="T37" i="1"/>
  <c r="T34" i="1"/>
  <c r="T33" i="1"/>
  <c r="T32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U8" i="1"/>
  <c r="E68" i="1"/>
  <c r="D68" i="1"/>
  <c r="C68" i="1"/>
  <c r="D67" i="1"/>
  <c r="E67" i="1" s="1"/>
  <c r="C67" i="1"/>
  <c r="E62" i="1"/>
  <c r="E61" i="1"/>
  <c r="E60" i="1"/>
  <c r="E59" i="1"/>
  <c r="E58" i="1"/>
  <c r="U57" i="1"/>
  <c r="E57" i="1"/>
  <c r="F68" i="1" s="1"/>
  <c r="E56" i="1"/>
  <c r="E55" i="1"/>
  <c r="E54" i="1"/>
  <c r="E53" i="1"/>
  <c r="E52" i="1"/>
  <c r="E51" i="1"/>
  <c r="E50" i="1"/>
  <c r="E49" i="1"/>
  <c r="U48" i="1"/>
  <c r="E48" i="1"/>
  <c r="E47" i="1"/>
  <c r="E46" i="1"/>
  <c r="U45" i="1"/>
  <c r="E45" i="1"/>
  <c r="E44" i="1"/>
  <c r="U43" i="1"/>
  <c r="E43" i="1"/>
  <c r="U42" i="1"/>
  <c r="E42" i="1"/>
  <c r="U41" i="1"/>
  <c r="E41" i="1"/>
  <c r="U40" i="1"/>
  <c r="E40" i="1"/>
  <c r="U39" i="1"/>
  <c r="E39" i="1"/>
  <c r="U38" i="1"/>
  <c r="E38" i="1"/>
  <c r="U37" i="1"/>
  <c r="E37" i="1"/>
  <c r="E36" i="1"/>
  <c r="E35" i="1"/>
  <c r="U34" i="1"/>
  <c r="E34" i="1"/>
  <c r="U33" i="1"/>
  <c r="E33" i="1"/>
  <c r="U32" i="1"/>
  <c r="E32" i="1"/>
  <c r="E31" i="1"/>
  <c r="U30" i="1"/>
  <c r="E30" i="1"/>
  <c r="U29" i="1"/>
  <c r="E29" i="1"/>
  <c r="U28" i="1"/>
  <c r="E28" i="1"/>
  <c r="U27" i="1"/>
  <c r="E27" i="1"/>
  <c r="U26" i="1"/>
  <c r="E26" i="1"/>
  <c r="U25" i="1"/>
  <c r="E25" i="1"/>
  <c r="U24" i="1"/>
  <c r="E24" i="1"/>
  <c r="U23" i="1"/>
  <c r="E23" i="1"/>
  <c r="U22" i="1"/>
  <c r="E22" i="1"/>
  <c r="U21" i="1"/>
  <c r="E21" i="1"/>
  <c r="U20" i="1"/>
  <c r="E20" i="1"/>
  <c r="U19" i="1"/>
  <c r="E19" i="1"/>
  <c r="U18" i="1"/>
  <c r="E18" i="1"/>
  <c r="U17" i="1"/>
  <c r="E17" i="1"/>
  <c r="U16" i="1"/>
  <c r="E16" i="1"/>
  <c r="U15" i="1"/>
  <c r="E15" i="1"/>
  <c r="U14" i="1"/>
  <c r="E14" i="1"/>
  <c r="U13" i="1"/>
  <c r="E13" i="1"/>
  <c r="U12" i="1"/>
  <c r="E12" i="1"/>
  <c r="U11" i="1"/>
  <c r="E11" i="1"/>
  <c r="U10" i="1"/>
  <c r="E10" i="1"/>
  <c r="U9" i="1"/>
  <c r="E9" i="1"/>
  <c r="E8" i="1"/>
  <c r="U7" i="1"/>
  <c r="U6" i="1"/>
  <c r="E6" i="1"/>
  <c r="E5" i="1"/>
  <c r="U4" i="1"/>
  <c r="E4" i="1"/>
  <c r="U3" i="1"/>
  <c r="E3" i="1"/>
  <c r="U32" i="2" l="1"/>
  <c r="U9" i="2"/>
  <c r="U25" i="2"/>
  <c r="U5" i="2"/>
  <c r="U21" i="2"/>
  <c r="U13" i="2"/>
  <c r="E29" i="2"/>
  <c r="U26" i="2"/>
  <c r="U33" i="2"/>
  <c r="E41" i="2"/>
  <c r="U35" i="2"/>
  <c r="E39" i="2"/>
  <c r="E43" i="2"/>
  <c r="E48" i="2" s="1"/>
  <c r="E24" i="2"/>
  <c r="U34" i="2"/>
  <c r="U38" i="2"/>
  <c r="U6" i="2"/>
  <c r="U10" i="2"/>
  <c r="U14" i="2"/>
  <c r="U18" i="2"/>
  <c r="U22" i="2"/>
  <c r="E30" i="2"/>
  <c r="E3" i="2"/>
  <c r="E4" i="2"/>
  <c r="U12" i="2"/>
  <c r="E37" i="2"/>
  <c r="U16" i="2"/>
  <c r="E20" i="2"/>
  <c r="U42" i="2"/>
  <c r="U8" i="2"/>
  <c r="E28" i="2"/>
  <c r="E31" i="2"/>
  <c r="E7" i="2"/>
  <c r="E11" i="2"/>
  <c r="E15" i="2"/>
  <c r="E19" i="2"/>
  <c r="E23" i="2"/>
  <c r="E27" i="2"/>
  <c r="U36" i="2"/>
  <c r="U40" i="2"/>
  <c r="U45" i="2" l="1"/>
  <c r="U46" i="2" s="1"/>
  <c r="E46" i="2"/>
  <c r="E47" i="2"/>
</calcChain>
</file>

<file path=xl/sharedStrings.xml><?xml version="1.0" encoding="utf-8"?>
<sst xmlns="http://schemas.openxmlformats.org/spreadsheetml/2006/main" count="2224" uniqueCount="410">
  <si>
    <t>ENTIDADE</t>
  </si>
  <si>
    <t>PUBLICAÇÃO</t>
  </si>
  <si>
    <t>Nº de páginas WORD</t>
  </si>
  <si>
    <t>Nº de páginas estimado</t>
  </si>
  <si>
    <t>COMPLEXIDADE</t>
  </si>
  <si>
    <t>FORNECEDOR</t>
  </si>
  <si>
    <t>DESCRIÇÃO</t>
  </si>
  <si>
    <t>Nº DA PLANILHA</t>
  </si>
  <si>
    <t>CUSTO TOTAL</t>
  </si>
  <si>
    <t>DATA DE ENVIO</t>
  </si>
  <si>
    <t>DATA DE APROVAÇÃO</t>
  </si>
  <si>
    <t>ANÁLISTA RESPONSÁVEL</t>
  </si>
  <si>
    <t>SOLICITAÇÃO DE COMPRAS</t>
  </si>
  <si>
    <t>PEDIDO DE COMPRAS</t>
  </si>
  <si>
    <t>STATUS DE PGTO</t>
  </si>
  <si>
    <t>NOTA FISCAL</t>
  </si>
  <si>
    <t>DATA DE PGTO</t>
  </si>
  <si>
    <t>Nº de páginas finais</t>
  </si>
  <si>
    <t>STATUS</t>
  </si>
  <si>
    <t>CNI</t>
  </si>
  <si>
    <t>Relatório de Atividades da DJ</t>
  </si>
  <si>
    <t>01</t>
  </si>
  <si>
    <t>Alta</t>
  </si>
  <si>
    <t>Editorar</t>
  </si>
  <si>
    <t xml:space="preserve">Adaptação de projeto gráfico </t>
  </si>
  <si>
    <t>233694</t>
  </si>
  <si>
    <t>Walner</t>
  </si>
  <si>
    <t>041993</t>
  </si>
  <si>
    <t>185844</t>
  </si>
  <si>
    <t>Pago</t>
  </si>
  <si>
    <t>NF 730</t>
  </si>
  <si>
    <t>22/03/2020</t>
  </si>
  <si>
    <t>---</t>
  </si>
  <si>
    <t>Efeitos da gestão sobre a produtividade daas empresas</t>
  </si>
  <si>
    <t>48</t>
  </si>
  <si>
    <t>Média</t>
  </si>
  <si>
    <t>Adaptação de projeto gráfico, editoração e finalização, gráficos e PDF interativo</t>
  </si>
  <si>
    <t>233867</t>
  </si>
  <si>
    <t>André</t>
  </si>
  <si>
    <t>042260</t>
  </si>
  <si>
    <t>186503</t>
  </si>
  <si>
    <t>NF 731</t>
  </si>
  <si>
    <t>Foram faturadas 52 páginas com complexidade média.</t>
  </si>
  <si>
    <t>Programas de Ajuste</t>
  </si>
  <si>
    <t>Adaptação de projeto gráfico, editoração e finalização</t>
  </si>
  <si>
    <t>233895</t>
  </si>
  <si>
    <t>042387</t>
  </si>
  <si>
    <t>186970</t>
  </si>
  <si>
    <t>NF 737</t>
  </si>
  <si>
    <t>22/04/2020</t>
  </si>
  <si>
    <t>66</t>
  </si>
  <si>
    <t>Foram faturadas 66 páginas. PAGA NO PERÍODO DA QUARENTENA.</t>
  </si>
  <si>
    <t>SENAI</t>
  </si>
  <si>
    <t>Manual para desenvolvimento de recursos didáticos</t>
  </si>
  <si>
    <t xml:space="preserve">Adaptação de projeto gráfico, editoração e finalização, infográfico, gráficos, tabelas e PDF interativo </t>
  </si>
  <si>
    <t>233885</t>
  </si>
  <si>
    <t>341811</t>
  </si>
  <si>
    <t>NF 750</t>
  </si>
  <si>
    <t>22/05/2020</t>
  </si>
  <si>
    <t>86</t>
  </si>
  <si>
    <t>Foram faturadas 86 páginas.</t>
  </si>
  <si>
    <t>Metodologia SENAI de Desenvolvimento</t>
  </si>
  <si>
    <t>233886</t>
  </si>
  <si>
    <t>341813</t>
  </si>
  <si>
    <t>NF 751</t>
  </si>
  <si>
    <t>68</t>
  </si>
  <si>
    <t xml:space="preserve">Foram faturadas 68 páginas. </t>
  </si>
  <si>
    <t>Guia CT e QB</t>
  </si>
  <si>
    <t>Baixa</t>
  </si>
  <si>
    <t xml:space="preserve">Adaptação de projeto gráfico, editoração e finalização, infográfico, tabelas e PDF interativo </t>
  </si>
  <si>
    <t>233887</t>
  </si>
  <si>
    <t>341814</t>
  </si>
  <si>
    <t>NF 752</t>
  </si>
  <si>
    <t>46</t>
  </si>
  <si>
    <t>Foram faturadas 46 páginas.</t>
  </si>
  <si>
    <t>Guia Customizado</t>
  </si>
  <si>
    <t>24</t>
  </si>
  <si>
    <t>233888</t>
  </si>
  <si>
    <t>341815</t>
  </si>
  <si>
    <t>NF 753</t>
  </si>
  <si>
    <t>30</t>
  </si>
  <si>
    <t>Foram faturadas 30 páginas.</t>
  </si>
  <si>
    <t>Guia Autoinstrucionais</t>
  </si>
  <si>
    <t>Adaptação de projeto gráfico, editoração e finalização por página e PDF interativo</t>
  </si>
  <si>
    <t>233889</t>
  </si>
  <si>
    <t>341816</t>
  </si>
  <si>
    <t>NF 754</t>
  </si>
  <si>
    <t>20</t>
  </si>
  <si>
    <t>Foram faturadas 20 páginas.</t>
  </si>
  <si>
    <t>Guia Adaptativo</t>
  </si>
  <si>
    <t>22</t>
  </si>
  <si>
    <t>Adaptação de projeto gráfico, editoração e finalização e PDF interativo</t>
  </si>
  <si>
    <t>233890</t>
  </si>
  <si>
    <t>15-Mai</t>
  </si>
  <si>
    <t>341959</t>
  </si>
  <si>
    <t>NF 763</t>
  </si>
  <si>
    <t>22/06/2020</t>
  </si>
  <si>
    <t>Guia Microlearning</t>
  </si>
  <si>
    <t>233891</t>
  </si>
  <si>
    <t>341960</t>
  </si>
  <si>
    <t>NF 764</t>
  </si>
  <si>
    <t>Foram faturadas 22 páginas.</t>
  </si>
  <si>
    <t>Templates</t>
  </si>
  <si>
    <t>233892</t>
  </si>
  <si>
    <t>341817</t>
  </si>
  <si>
    <t>NF 757</t>
  </si>
  <si>
    <t>Foram faturadas 24 páginas.</t>
  </si>
  <si>
    <t>Agenda Jurídica da Indústria 2020</t>
  </si>
  <si>
    <t>Adaptação de projeto gráfico, editoração e finalização por página</t>
  </si>
  <si>
    <t>233884</t>
  </si>
  <si>
    <t>042516</t>
  </si>
  <si>
    <t>187821</t>
  </si>
  <si>
    <t>NF 733</t>
  </si>
  <si>
    <t>176</t>
  </si>
  <si>
    <t>Foram faturadas 176 páginas.</t>
  </si>
  <si>
    <t>Agenda Internacional da Indústria 2020</t>
  </si>
  <si>
    <t>Editoração e finalização por página e PDF interativo</t>
  </si>
  <si>
    <t>233896</t>
  </si>
  <si>
    <t>042586</t>
  </si>
  <si>
    <t>187276</t>
  </si>
  <si>
    <t>NF 738</t>
  </si>
  <si>
    <t>84</t>
  </si>
  <si>
    <t>Foram faturadas 84 págnias. PAGA NO PERÍODO DA QUARENTENA.</t>
  </si>
  <si>
    <t>O Brasil e os Códigos de Liberalização da OCDE</t>
  </si>
  <si>
    <t>98</t>
  </si>
  <si>
    <t>233893</t>
  </si>
  <si>
    <t>042526</t>
  </si>
  <si>
    <t>187274</t>
  </si>
  <si>
    <t>NF 732</t>
  </si>
  <si>
    <t>Foram faturadas 98 páginas.</t>
  </si>
  <si>
    <t>Planejamento estratégico da MEI</t>
  </si>
  <si>
    <t>Adaptação de projeto gráfico, editoração e PDF interativo</t>
  </si>
  <si>
    <t>233898</t>
  </si>
  <si>
    <t>042621</t>
  </si>
  <si>
    <t>187884</t>
  </si>
  <si>
    <t>NF 746</t>
  </si>
  <si>
    <t>38</t>
  </si>
  <si>
    <t>Planilha recebida não tem assinatura original da gestora. / Foram faturadas 38 páginas. PAGA NO PERÍODO DA QUARENTENA.</t>
  </si>
  <si>
    <t>Tradução dos Relatórios EUA e EU sobre distorções na China</t>
  </si>
  <si>
    <t>Adaptação de projeto gráfico, editoração e finalização, infográfico, gráficos e PDF interativo</t>
  </si>
  <si>
    <t>233903</t>
  </si>
  <si>
    <t>042788</t>
  </si>
  <si>
    <t>187882</t>
  </si>
  <si>
    <t>NF 740</t>
  </si>
  <si>
    <t>88</t>
  </si>
  <si>
    <t>Foram faturadas 88 páginas. PAGA NO PERÍODO DA QUARENTENA.</t>
  </si>
  <si>
    <t>Estudo sobre Medidas Compensatórias aplicadas contra a China</t>
  </si>
  <si>
    <t>233904</t>
  </si>
  <si>
    <t>042790</t>
  </si>
  <si>
    <t>187883</t>
  </si>
  <si>
    <t>NF 741</t>
  </si>
  <si>
    <t>Foram faturadas 68 páginas. PAGA NO PERÍODO DA QUARENTENA.</t>
  </si>
  <si>
    <t>Agenda Legislativa 2020</t>
  </si>
  <si>
    <t>233908</t>
  </si>
  <si>
    <t>042835</t>
  </si>
  <si>
    <t>187887</t>
  </si>
  <si>
    <t>NF 743</t>
  </si>
  <si>
    <t>296</t>
  </si>
  <si>
    <t>Foram faturadas 296 páginas. PAGA NO PERÍODO DA QUARENTENA.</t>
  </si>
  <si>
    <t>Circular Economy Strategic Path For Brazilian Industry</t>
  </si>
  <si>
    <t>233909</t>
  </si>
  <si>
    <t>042954</t>
  </si>
  <si>
    <t>188093</t>
  </si>
  <si>
    <t>NF 744</t>
  </si>
  <si>
    <t>76</t>
  </si>
  <si>
    <t>Foram faturadas 76 páginas. PAGA NO PERÍODO DA QUARENTENA.</t>
  </si>
  <si>
    <t>Caderno de Ações e Resultados 2019</t>
  </si>
  <si>
    <t>100</t>
  </si>
  <si>
    <t>Adaptação de projeto gráfico, editoração e finalização por página, infográfico e PDF interativo</t>
  </si>
  <si>
    <t>233899</t>
  </si>
  <si>
    <t>043005</t>
  </si>
  <si>
    <t>188420</t>
  </si>
  <si>
    <t>NF 739</t>
  </si>
  <si>
    <t>Planilha atualizada dia 20/03 - SC antiga 042655 / Foram faturadas 86 páginas. PAGA NO PERÍODO DA QUARENTENA.</t>
  </si>
  <si>
    <t>Cartilha de Licenciamento Ambiental</t>
  </si>
  <si>
    <t>15</t>
  </si>
  <si>
    <t>Editoração e finalização por página</t>
  </si>
  <si>
    <t>233910</t>
  </si>
  <si>
    <t>043006</t>
  </si>
  <si>
    <t>188072</t>
  </si>
  <si>
    <t>NF 745</t>
  </si>
  <si>
    <t>PAGA NO PERÍODO DA QUARENTENA. Foram faturadas 15 páginas.</t>
  </si>
  <si>
    <t>LGPD O que a sua empresa precisa saber</t>
  </si>
  <si>
    <t>235092</t>
  </si>
  <si>
    <t>043037</t>
  </si>
  <si>
    <t>188421</t>
  </si>
  <si>
    <t>NF 747</t>
  </si>
  <si>
    <t>SESI</t>
  </si>
  <si>
    <t>Panorama Rede SESI</t>
  </si>
  <si>
    <t>78</t>
  </si>
  <si>
    <t>120</t>
  </si>
  <si>
    <t>233906</t>
  </si>
  <si>
    <t>01-Abr</t>
  </si>
  <si>
    <t>226040</t>
  </si>
  <si>
    <t>NF 761</t>
  </si>
  <si>
    <t>108</t>
  </si>
  <si>
    <t>Planilha atualizada dia 31/03. Foram faturadas 108 páginas.</t>
  </si>
  <si>
    <t>Competições científicas como forma de estímulo ao pensamento crítico</t>
  </si>
  <si>
    <t>233839</t>
  </si>
  <si>
    <t>03-Abr</t>
  </si>
  <si>
    <t>341684</t>
  </si>
  <si>
    <t>NF 735</t>
  </si>
  <si>
    <t>Planilha atualizada dia 03/04. Foram faturadas 120 páginas. PAGA NO PERÍODO DA QUARENTENA.</t>
  </si>
  <si>
    <t>Pocket ALI 2020</t>
  </si>
  <si>
    <t>233907</t>
  </si>
  <si>
    <t>06-Abr</t>
  </si>
  <si>
    <t>043107</t>
  </si>
  <si>
    <t>188456</t>
  </si>
  <si>
    <t>NF 742</t>
  </si>
  <si>
    <t>Planilha atualizada dia 03/04 - SC antiga 042833 / Foram faturadas 38 páginas. PAGA NO PERÍODO DA QUARENTENA.</t>
  </si>
  <si>
    <t>Manual sobre Cooperação Regulatória</t>
  </si>
  <si>
    <t>Adaptação de projeto gráfico, editoração e finalização por página, infográficos e PDF interativo</t>
  </si>
  <si>
    <t>235193</t>
  </si>
  <si>
    <t>07-Abr</t>
  </si>
  <si>
    <t>08-Abr</t>
  </si>
  <si>
    <t>043132</t>
  </si>
  <si>
    <t>188459</t>
  </si>
  <si>
    <t>NF 766</t>
  </si>
  <si>
    <t>Foram faturadas 66 páginas.</t>
  </si>
  <si>
    <t>Resultados e Desafios 2019</t>
  </si>
  <si>
    <t>235195</t>
  </si>
  <si>
    <t>13-Abr</t>
  </si>
  <si>
    <t>226189</t>
  </si>
  <si>
    <t>NF 767</t>
  </si>
  <si>
    <t>57</t>
  </si>
  <si>
    <t>Foram faturadas 57 páginas.</t>
  </si>
  <si>
    <t>-</t>
  </si>
  <si>
    <t>IEL</t>
  </si>
  <si>
    <t>Bioeconomia e a Indústria</t>
  </si>
  <si>
    <t>235142</t>
  </si>
  <si>
    <t>17-Abr</t>
  </si>
  <si>
    <t>043203</t>
  </si>
  <si>
    <t>188937</t>
  </si>
  <si>
    <t>Empenhado</t>
  </si>
  <si>
    <t>Impactos jurídicos da saída do Brasil</t>
  </si>
  <si>
    <t>235305</t>
  </si>
  <si>
    <t>29-Abr</t>
  </si>
  <si>
    <t>30-Abr</t>
  </si>
  <si>
    <t>043257</t>
  </si>
  <si>
    <t>188819</t>
  </si>
  <si>
    <t>NF 768</t>
  </si>
  <si>
    <t>82</t>
  </si>
  <si>
    <t>Foram faturadas 82 páginas.</t>
  </si>
  <si>
    <t>Análise dos impactos regulatórios da ratificação do protocolo de nagoia</t>
  </si>
  <si>
    <t xml:space="preserve">235313 </t>
  </si>
  <si>
    <t>07-Mai</t>
  </si>
  <si>
    <t>08-Mai</t>
  </si>
  <si>
    <t>043463</t>
  </si>
  <si>
    <t>189512</t>
  </si>
  <si>
    <t>NF 769</t>
  </si>
  <si>
    <t>Foram faturadas 84 páginas.</t>
  </si>
  <si>
    <t>Documento de referência para implantação das DCNs de engenharia</t>
  </si>
  <si>
    <t>Adaptação de projeto gráfico, editoração e finalização por página, infográficos, ilustração e PDF interativo</t>
  </si>
  <si>
    <t>235320</t>
  </si>
  <si>
    <t>043712</t>
  </si>
  <si>
    <t>190325</t>
  </si>
  <si>
    <t>NF 779</t>
  </si>
  <si>
    <t>22/07/2020</t>
  </si>
  <si>
    <t>Planilha atualizada dia 04/06. SC antiga 043412 desconsiderada. Foram faturadas 84 páginas.</t>
  </si>
  <si>
    <t>LGPD O que a sua empresa precisa saber (ADITIVO)</t>
  </si>
  <si>
    <t>Acréscimo de 25% sobre o valor pactuado inicialmente devido ao número 4 de alterações na publicação editorial</t>
  </si>
  <si>
    <t>11-Mai</t>
  </si>
  <si>
    <t>043462</t>
  </si>
  <si>
    <t>189187</t>
  </si>
  <si>
    <t>NF 765</t>
  </si>
  <si>
    <t>Acrécimo de 25% a partir da 4ª alteração.</t>
  </si>
  <si>
    <t>Enquadramento dos cursos d´Água: Conceitos básicos em apoio à gestão</t>
  </si>
  <si>
    <t>Adaptação de projeto gráfico, editoração, gráficos e PDF interativo.</t>
  </si>
  <si>
    <t>235331</t>
  </si>
  <si>
    <t>19-Mai</t>
  </si>
  <si>
    <t>21-Mai</t>
  </si>
  <si>
    <t>043532</t>
  </si>
  <si>
    <t>189330</t>
  </si>
  <si>
    <t>CR errado na planilha. SC 043515 cancelada</t>
  </si>
  <si>
    <t>Relatório de Gestão 2019 - SENAI</t>
  </si>
  <si>
    <t>168</t>
  </si>
  <si>
    <t>Progeto gráfico (relatório), editoração e finalização, infográfico, gráficos, tabelas, ilustração e PDF interativo.</t>
  </si>
  <si>
    <t>13-Mai</t>
  </si>
  <si>
    <t>341820</t>
  </si>
  <si>
    <t>NF 755</t>
  </si>
  <si>
    <t>Foram faturadas 168 páginas.</t>
  </si>
  <si>
    <t>Relatório de Gestão 2019 - SESI</t>
  </si>
  <si>
    <t>162</t>
  </si>
  <si>
    <t>226041</t>
  </si>
  <si>
    <t>NF 756</t>
  </si>
  <si>
    <t>Foram faturadas 162 páginas.</t>
  </si>
  <si>
    <t>OMC Sem Orgão de Apelação</t>
  </si>
  <si>
    <t>235353</t>
  </si>
  <si>
    <t>18-Mai</t>
  </si>
  <si>
    <t>043716</t>
  </si>
  <si>
    <t>190007</t>
  </si>
  <si>
    <t>NF 780</t>
  </si>
  <si>
    <t>54</t>
  </si>
  <si>
    <t>Planilha atualizada. SC antiga 043626 desconsiderada por causa da exclusão do PDF interativo. Foram faturadas 54 páginas.</t>
  </si>
  <si>
    <t>Roadmap</t>
  </si>
  <si>
    <t>Projeto gráfico, editoração e finalização e PDF interativo</t>
  </si>
  <si>
    <t>235469</t>
  </si>
  <si>
    <t>22-Mai</t>
  </si>
  <si>
    <t>043512</t>
  </si>
  <si>
    <t>189231</t>
  </si>
  <si>
    <t>NF 781</t>
  </si>
  <si>
    <t>Foram faturadas 48 páginas.</t>
  </si>
  <si>
    <t>Pesquisa de Percepção do Corpo Diplomático</t>
  </si>
  <si>
    <t>235495</t>
  </si>
  <si>
    <t>27-Mai</t>
  </si>
  <si>
    <t>28-Mai</t>
  </si>
  <si>
    <t>043589</t>
  </si>
  <si>
    <t>189948</t>
  </si>
  <si>
    <t>NF 782</t>
  </si>
  <si>
    <t>Foram faturadas 100 páginas.</t>
  </si>
  <si>
    <t>Acordo para evitar a dupla tributação entre Brasil e Reino Unido</t>
  </si>
  <si>
    <t>235502</t>
  </si>
  <si>
    <t>043628</t>
  </si>
  <si>
    <t>189349</t>
  </si>
  <si>
    <t>NF 783</t>
  </si>
  <si>
    <t>36</t>
  </si>
  <si>
    <t>Foram faturadas 36 páginas.</t>
  </si>
  <si>
    <t>Compatibilidade da cláusula de arbitragem com os acordos para evitar a dupla tributação</t>
  </si>
  <si>
    <t>235509</t>
  </si>
  <si>
    <t>043715</t>
  </si>
  <si>
    <t>190006</t>
  </si>
  <si>
    <t>NF 784</t>
  </si>
  <si>
    <t>Agenda para os Estados Unidos</t>
  </si>
  <si>
    <t>235511</t>
  </si>
  <si>
    <t>043808</t>
  </si>
  <si>
    <t>189944</t>
  </si>
  <si>
    <t>Modelos Aduaneiros Globais</t>
  </si>
  <si>
    <t>Adaptação de projeto gráfico, editoração e finalização, infográfico e gráfico</t>
  </si>
  <si>
    <t>235519</t>
  </si>
  <si>
    <t>043750</t>
  </si>
  <si>
    <t>190348</t>
  </si>
  <si>
    <t>NF 786</t>
  </si>
  <si>
    <t>Planilha não constava PDF interativo. Foram faturadas 78 páginas.</t>
  </si>
  <si>
    <t>Agenda para a Alemanha</t>
  </si>
  <si>
    <t>235520</t>
  </si>
  <si>
    <t>043810</t>
  </si>
  <si>
    <t>189945</t>
  </si>
  <si>
    <t>Agenda para o Japão</t>
  </si>
  <si>
    <t>235534</t>
  </si>
  <si>
    <t>043811</t>
  </si>
  <si>
    <t>189946</t>
  </si>
  <si>
    <t>A agenda ambiental e de químicos da OCDE e o Brasil</t>
  </si>
  <si>
    <t>235512</t>
  </si>
  <si>
    <t>043831</t>
  </si>
  <si>
    <t>190349</t>
  </si>
  <si>
    <t>NF 785</t>
  </si>
  <si>
    <t>Agenda para Argentina</t>
  </si>
  <si>
    <t>235650</t>
  </si>
  <si>
    <t>043813</t>
  </si>
  <si>
    <t>189947</t>
  </si>
  <si>
    <t>Agenda of The United States</t>
  </si>
  <si>
    <t>235652</t>
  </si>
  <si>
    <t>043881</t>
  </si>
  <si>
    <t>190100</t>
  </si>
  <si>
    <t>Agenda para o BRICS</t>
  </si>
  <si>
    <t>235651</t>
  </si>
  <si>
    <t>043883</t>
  </si>
  <si>
    <t>190099</t>
  </si>
  <si>
    <t>Governança de dados</t>
  </si>
  <si>
    <t>235664</t>
  </si>
  <si>
    <t>043992</t>
  </si>
  <si>
    <t>Normas &amp; Políticas de uso</t>
  </si>
  <si>
    <t>235665</t>
  </si>
  <si>
    <t>043993</t>
  </si>
  <si>
    <t>190350</t>
  </si>
  <si>
    <t>Bioeconomia e a Indústria (ADITIVO)</t>
  </si>
  <si>
    <t>043995</t>
  </si>
  <si>
    <t>190351</t>
  </si>
  <si>
    <t>Relatório Integrado SESI</t>
  </si>
  <si>
    <t>Criação, adaptação de projeto gráfico e elaboração de manual</t>
  </si>
  <si>
    <t>20/07</t>
  </si>
  <si>
    <t>Em aprovação</t>
  </si>
  <si>
    <t>Relatório Integrado SENAI</t>
  </si>
  <si>
    <t>Relatório de Atividades 2019 - SESI / SENAI / IEL - ID 233900</t>
  </si>
  <si>
    <t>Icomunicação</t>
  </si>
  <si>
    <t>Criação de projeto gráfico e editoração</t>
  </si>
  <si>
    <t>001/2020</t>
  </si>
  <si>
    <t>225979</t>
  </si>
  <si>
    <t>NF 1305</t>
  </si>
  <si>
    <t>Guia MSEP - Ensino Superior</t>
  </si>
  <si>
    <t>235513</t>
  </si>
  <si>
    <t>Guia de Operacionalização da MSEP</t>
  </si>
  <si>
    <t>235514</t>
  </si>
  <si>
    <t>MSEP / 1º Guia da Prática Pedagógica</t>
  </si>
  <si>
    <t>235700</t>
  </si>
  <si>
    <t>MSEP / 2º Guia da Prática Pedagógica</t>
  </si>
  <si>
    <t>235701</t>
  </si>
  <si>
    <t>Guia de Operalização PSAI Sustentável</t>
  </si>
  <si>
    <t>235710</t>
  </si>
  <si>
    <t>GERAL</t>
  </si>
  <si>
    <t>MÉDIA</t>
  </si>
  <si>
    <t>EDITORAR</t>
  </si>
  <si>
    <t>ICOMUNICAÇÃO</t>
  </si>
  <si>
    <t>Variação nº de págs finais sobre nº de págs estimado</t>
  </si>
  <si>
    <t>Variação nº de págs do o Word sobre nº de págs finais</t>
  </si>
  <si>
    <t>MÉDIA por páginas</t>
  </si>
  <si>
    <t>MÉDIA geral</t>
  </si>
  <si>
    <t>Variação nº de págs estimado sobre nº de págs Word</t>
  </si>
  <si>
    <t>OBS</t>
  </si>
  <si>
    <t>download feito</t>
  </si>
  <si>
    <t>LINHA SMARTSHEETS</t>
  </si>
  <si>
    <t>Planilha</t>
  </si>
  <si>
    <t>PROJETO GRÁFICO</t>
  </si>
  <si>
    <t>COMUM</t>
  </si>
  <si>
    <t>ESPECIAL</t>
  </si>
  <si>
    <t>ZIP</t>
  </si>
  <si>
    <t>EXCEL</t>
  </si>
  <si>
    <t>ARQ EXTRA</t>
  </si>
  <si>
    <t>PDF</t>
  </si>
  <si>
    <t>233900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</si>
</sst>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$ &quot;* #,##0.00_);_(&quot;R$ &quot;* \(#,##0.00\);_(&quot;R$ &quot;* &quot;-&quot;??_);_(@_)"/>
    <numFmt numFmtId="165" formatCode="d/m;@"/>
    <numFmt numFmtId="166" formatCode="&quot;R$ &quot;#,##0.00_);\(&quot;R$ &quot;#,##0.00\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17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164" fontId="2" fillId="2" borderId="5" xfId="2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9" fontId="5" fillId="3" borderId="7" xfId="1" applyFont="1" applyFill="1" applyBorder="1" applyAlignment="1">
      <alignment horizontal="center" vertical="center" wrapText="1"/>
    </xf>
    <xf numFmtId="166" fontId="0" fillId="0" borderId="6" xfId="2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 wrapText="1"/>
    </xf>
    <xf numFmtId="49" fontId="5" fillId="3" borderId="7" xfId="0" quotePrefix="1" applyNumberFormat="1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1" fontId="5" fillId="3" borderId="7" xfId="0" applyNumberFormat="1" applyFont="1" applyFill="1" applyBorder="1" applyAlignment="1">
      <alignment horizontal="center" vertical="center"/>
    </xf>
    <xf numFmtId="0" fontId="5" fillId="3" borderId="7" xfId="0" quotePrefix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/>
    </xf>
    <xf numFmtId="166" fontId="0" fillId="3" borderId="7" xfId="2" applyNumberFormat="1" applyFont="1" applyFill="1" applyBorder="1" applyAlignment="1">
      <alignment horizontal="center" vertical="center" wrapText="1"/>
    </xf>
    <xf numFmtId="16" fontId="5" fillId="3" borderId="7" xfId="0" applyNumberFormat="1" applyFont="1" applyFill="1" applyBorder="1" applyAlignment="1">
      <alignment horizontal="center" vertical="center" wrapText="1"/>
    </xf>
    <xf numFmtId="49" fontId="5" fillId="3" borderId="7" xfId="0" quotePrefix="1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left" vertical="center" wrapText="1"/>
    </xf>
    <xf numFmtId="2" fontId="5" fillId="3" borderId="7" xfId="0" applyNumberFormat="1" applyFont="1" applyFill="1" applyBorder="1" applyAlignment="1">
      <alignment horizontal="center" vertical="center"/>
    </xf>
    <xf numFmtId="49" fontId="7" fillId="3" borderId="7" xfId="0" applyNumberFormat="1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8" xfId="0" quotePrefix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/>
    </xf>
    <xf numFmtId="49" fontId="5" fillId="3" borderId="8" xfId="0" applyNumberFormat="1" applyFont="1" applyFill="1" applyBorder="1" applyAlignment="1">
      <alignment horizontal="center" vertical="center" wrapText="1"/>
    </xf>
    <xf numFmtId="166" fontId="0" fillId="3" borderId="8" xfId="2" applyNumberFormat="1" applyFont="1" applyFill="1" applyBorder="1" applyAlignment="1">
      <alignment horizontal="center" vertical="center" wrapText="1"/>
    </xf>
    <xf numFmtId="16" fontId="5" fillId="3" borderId="8" xfId="0" applyNumberFormat="1" applyFont="1" applyFill="1" applyBorder="1" applyAlignment="1">
      <alignment horizontal="center" vertical="center" wrapText="1"/>
    </xf>
    <xf numFmtId="49" fontId="5" fillId="3" borderId="8" xfId="0" quotePrefix="1" applyNumberFormat="1" applyFont="1" applyFill="1" applyBorder="1" applyAlignment="1">
      <alignment horizontal="center" vertical="center" wrapText="1"/>
    </xf>
    <xf numFmtId="49" fontId="5" fillId="3" borderId="8" xfId="0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center" vertical="center" wrapText="1"/>
    </xf>
    <xf numFmtId="166" fontId="0" fillId="0" borderId="7" xfId="2" applyNumberFormat="1" applyFont="1" applyFill="1" applyBorder="1" applyAlignment="1">
      <alignment horizontal="center" vertical="center" wrapText="1"/>
    </xf>
    <xf numFmtId="16" fontId="5" fillId="0" borderId="7" xfId="0" applyNumberFormat="1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16" fontId="7" fillId="3" borderId="7" xfId="0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5" borderId="7" xfId="0" quotePrefix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/>
    </xf>
    <xf numFmtId="49" fontId="5" fillId="5" borderId="7" xfId="0" applyNumberFormat="1" applyFont="1" applyFill="1" applyBorder="1" applyAlignment="1">
      <alignment horizontal="center" vertical="center" wrapText="1"/>
    </xf>
    <xf numFmtId="166" fontId="0" fillId="5" borderId="7" xfId="2" applyNumberFormat="1" applyFont="1" applyFill="1" applyBorder="1" applyAlignment="1">
      <alignment horizontal="center" vertical="center" wrapText="1"/>
    </xf>
    <xf numFmtId="16" fontId="5" fillId="5" borderId="7" xfId="0" applyNumberFormat="1" applyFont="1" applyFill="1" applyBorder="1" applyAlignment="1">
      <alignment horizontal="center" vertical="center" wrapText="1"/>
    </xf>
    <xf numFmtId="49" fontId="5" fillId="5" borderId="7" xfId="0" quotePrefix="1" applyNumberFormat="1" applyFont="1" applyFill="1" applyBorder="1" applyAlignment="1">
      <alignment horizontal="center" vertical="center" wrapText="1"/>
    </xf>
    <xf numFmtId="14" fontId="5" fillId="5" borderId="7" xfId="0" applyNumberFormat="1" applyFont="1" applyFill="1" applyBorder="1" applyAlignment="1">
      <alignment horizontal="center" vertical="center" wrapText="1"/>
    </xf>
    <xf numFmtId="2" fontId="5" fillId="5" borderId="7" xfId="0" applyNumberFormat="1" applyFont="1" applyFill="1" applyBorder="1" applyAlignment="1">
      <alignment horizontal="center" vertical="center"/>
    </xf>
    <xf numFmtId="49" fontId="5" fillId="5" borderId="7" xfId="0" applyNumberFormat="1" applyFont="1" applyFill="1" applyBorder="1" applyAlignment="1">
      <alignment horizontal="left" vertical="center" wrapText="1"/>
    </xf>
    <xf numFmtId="166" fontId="1" fillId="0" borderId="7" xfId="2" applyNumberFormat="1" applyFont="1" applyBorder="1" applyAlignment="1">
      <alignment horizontal="center" wrapText="1"/>
    </xf>
    <xf numFmtId="2" fontId="5" fillId="0" borderId="7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" fillId="3" borderId="7" xfId="0" applyNumberFormat="1" applyFont="1" applyFill="1" applyBorder="1" applyAlignment="1">
      <alignment horizontal="center" vertical="center"/>
    </xf>
    <xf numFmtId="0" fontId="5" fillId="5" borderId="7" xfId="0" applyNumberFormat="1" applyFont="1" applyFill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5" fillId="0" borderId="6" xfId="0" applyNumberFormat="1" applyFont="1" applyBorder="1" applyAlignment="1">
      <alignment horizontal="center" vertical="center" wrapText="1"/>
    </xf>
    <xf numFmtId="0" fontId="5" fillId="5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11" xfId="0" applyBorder="1" applyAlignment="1">
      <alignment horizontal="center"/>
    </xf>
    <xf numFmtId="0" fontId="5" fillId="0" borderId="11" xfId="0" applyFont="1" applyFill="1" applyBorder="1" applyAlignment="1">
      <alignment horizontal="center" vertical="center" wrapText="1"/>
    </xf>
    <xf numFmtId="9" fontId="5" fillId="3" borderId="11" xfId="1" applyFont="1" applyFill="1" applyBorder="1" applyAlignment="1">
      <alignment horizontal="center" vertical="center" wrapText="1"/>
    </xf>
    <xf numFmtId="9" fontId="0" fillId="0" borderId="11" xfId="0" applyNumberFormat="1" applyBorder="1" applyAlignment="1">
      <alignment horizontal="center"/>
    </xf>
    <xf numFmtId="9" fontId="0" fillId="0" borderId="11" xfId="1" applyFont="1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11" xfId="0" applyNumberFormat="1" applyBorder="1" applyAlignment="1">
      <alignment horizontal="center"/>
    </xf>
    <xf numFmtId="0" fontId="5" fillId="3" borderId="6" xfId="0" applyFont="1" applyFill="1" applyBorder="1" applyAlignment="1">
      <alignment horizontal="left" vertical="center" wrapText="1"/>
    </xf>
    <xf numFmtId="0" fontId="5" fillId="3" borderId="6" xfId="0" applyNumberFormat="1" applyFont="1" applyFill="1" applyBorder="1" applyAlignment="1">
      <alignment horizontal="center" vertical="center" wrapText="1"/>
    </xf>
    <xf numFmtId="0" fontId="5" fillId="3" borderId="6" xfId="0" quotePrefix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/>
    </xf>
    <xf numFmtId="49" fontId="5" fillId="3" borderId="6" xfId="0" applyNumberFormat="1" applyFont="1" applyFill="1" applyBorder="1" applyAlignment="1">
      <alignment horizontal="center" vertical="center" wrapText="1"/>
    </xf>
    <xf numFmtId="166" fontId="0" fillId="3" borderId="6" xfId="2" applyNumberFormat="1" applyFont="1" applyFill="1" applyBorder="1" applyAlignment="1">
      <alignment horizontal="center" vertical="center" wrapText="1"/>
    </xf>
    <xf numFmtId="16" fontId="5" fillId="3" borderId="6" xfId="0" applyNumberFormat="1" applyFont="1" applyFill="1" applyBorder="1" applyAlignment="1">
      <alignment horizontal="center" vertical="center" wrapText="1"/>
    </xf>
    <xf numFmtId="49" fontId="5" fillId="3" borderId="6" xfId="0" quotePrefix="1" applyNumberFormat="1" applyFont="1" applyFill="1" applyBorder="1" applyAlignment="1">
      <alignment horizontal="center" vertical="center" wrapText="1"/>
    </xf>
    <xf numFmtId="2" fontId="5" fillId="3" borderId="6" xfId="0" applyNumberFormat="1" applyFont="1" applyFill="1" applyBorder="1" applyAlignment="1">
      <alignment horizontal="center" vertical="center"/>
    </xf>
    <xf numFmtId="14" fontId="6" fillId="3" borderId="7" xfId="0" applyNumberFormat="1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center" vertical="center" wrapText="1"/>
    </xf>
    <xf numFmtId="49" fontId="5" fillId="3" borderId="6" xfId="0" applyNumberFormat="1" applyFont="1" applyFill="1" applyBorder="1" applyAlignment="1">
      <alignment horizontal="left" vertical="center" wrapText="1"/>
    </xf>
    <xf numFmtId="49" fontId="5" fillId="3" borderId="7" xfId="0" applyNumberFormat="1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49" fontId="2" fillId="7" borderId="3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9" fontId="5" fillId="0" borderId="7" xfId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6" xfId="0" quotePrefix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center" vertical="center" wrapText="1"/>
    </xf>
    <xf numFmtId="16" fontId="5" fillId="0" borderId="6" xfId="0" applyNumberFormat="1" applyFont="1" applyFill="1" applyBorder="1" applyAlignment="1">
      <alignment horizontal="center" vertical="center" wrapText="1"/>
    </xf>
    <xf numFmtId="49" fontId="5" fillId="0" borderId="6" xfId="0" quotePrefix="1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2" fontId="5" fillId="0" borderId="6" xfId="0" applyNumberFormat="1" applyFont="1" applyFill="1" applyBorder="1" applyAlignment="1">
      <alignment horizontal="center" vertical="center"/>
    </xf>
    <xf numFmtId="49" fontId="5" fillId="0" borderId="7" xfId="0" quotePrefix="1" applyNumberFormat="1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/>
    </xf>
    <xf numFmtId="16" fontId="5" fillId="0" borderId="7" xfId="0" applyNumberFormat="1" applyFont="1" applyFill="1" applyBorder="1" applyAlignment="1">
      <alignment horizontal="center" vertical="center" wrapText="1"/>
    </xf>
    <xf numFmtId="49" fontId="5" fillId="0" borderId="7" xfId="0" quotePrefix="1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left" vertical="center" wrapText="1"/>
    </xf>
    <xf numFmtId="14" fontId="6" fillId="0" borderId="7" xfId="0" applyNumberFormat="1" applyFont="1" applyFill="1" applyBorder="1" applyAlignment="1">
      <alignment horizontal="center" vertical="center" wrapText="1"/>
    </xf>
    <xf numFmtId="2" fontId="5" fillId="0" borderId="7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 wrapText="1"/>
    </xf>
    <xf numFmtId="14" fontId="5" fillId="0" borderId="7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8" xfId="0" quotePrefix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left" vertical="center"/>
    </xf>
    <xf numFmtId="49" fontId="5" fillId="0" borderId="8" xfId="0" applyNumberFormat="1" applyFont="1" applyFill="1" applyBorder="1" applyAlignment="1">
      <alignment horizontal="center" vertical="center" wrapText="1"/>
    </xf>
    <xf numFmtId="166" fontId="0" fillId="0" borderId="8" xfId="2" applyNumberFormat="1" applyFont="1" applyFill="1" applyBorder="1" applyAlignment="1">
      <alignment horizontal="center" vertical="center" wrapText="1"/>
    </xf>
    <xf numFmtId="16" fontId="5" fillId="0" borderId="8" xfId="0" applyNumberFormat="1" applyFont="1" applyFill="1" applyBorder="1" applyAlignment="1">
      <alignment horizontal="center" vertical="center" wrapText="1"/>
    </xf>
    <xf numFmtId="49" fontId="5" fillId="0" borderId="8" xfId="0" quotePrefix="1" applyNumberFormat="1" applyFont="1" applyFill="1" applyBorder="1" applyAlignment="1">
      <alignment horizontal="center" vertical="center" wrapText="1"/>
    </xf>
    <xf numFmtId="14" fontId="6" fillId="0" borderId="8" xfId="0" applyNumberFormat="1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left" vertical="center" wrapText="1"/>
    </xf>
    <xf numFmtId="49" fontId="5" fillId="0" borderId="6" xfId="0" applyNumberFormat="1" applyFont="1" applyFill="1" applyBorder="1" applyAlignment="1">
      <alignment horizontal="left" vertical="center" wrapText="1"/>
    </xf>
    <xf numFmtId="49" fontId="5" fillId="0" borderId="7" xfId="0" applyNumberFormat="1" applyFont="1" applyFill="1" applyBorder="1" applyAlignment="1">
      <alignment vertical="center" wrapText="1"/>
    </xf>
    <xf numFmtId="16" fontId="7" fillId="0" borderId="7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 wrapText="1"/>
    </xf>
    <xf numFmtId="9" fontId="5" fillId="5" borderId="7" xfId="1" applyFont="1" applyFill="1" applyBorder="1" applyAlignment="1">
      <alignment horizontal="center" vertical="center" wrapText="1"/>
    </xf>
    <xf numFmtId="9" fontId="5" fillId="8" borderId="7" xfId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1" fontId="8" fillId="6" borderId="11" xfId="1" applyNumberFormat="1" applyFont="1" applyFill="1" applyBorder="1" applyAlignment="1">
      <alignment horizontal="center" vertical="center" wrapText="1"/>
    </xf>
    <xf numFmtId="0" fontId="0" fillId="0" borderId="0" xfId="0" applyFill="1"/>
    <xf numFmtId="0" fontId="5" fillId="9" borderId="7" xfId="0" applyFont="1" applyFill="1" applyBorder="1" applyAlignment="1">
      <alignment horizontal="left" vertical="center" wrapText="1"/>
    </xf>
    <xf numFmtId="0" fontId="5" fillId="9" borderId="7" xfId="0" applyNumberFormat="1" applyFont="1" applyFill="1" applyBorder="1" applyAlignment="1">
      <alignment horizontal="center" vertical="center" wrapText="1"/>
    </xf>
    <xf numFmtId="9" fontId="5" fillId="9" borderId="7" xfId="1" applyFont="1" applyFill="1" applyBorder="1" applyAlignment="1">
      <alignment horizontal="center" vertical="center" wrapText="1"/>
    </xf>
    <xf numFmtId="0" fontId="5" fillId="9" borderId="7" xfId="0" quotePrefix="1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left" vertical="center"/>
    </xf>
    <xf numFmtId="49" fontId="5" fillId="9" borderId="7" xfId="0" applyNumberFormat="1" applyFont="1" applyFill="1" applyBorder="1" applyAlignment="1">
      <alignment horizontal="center" vertical="center" wrapText="1"/>
    </xf>
    <xf numFmtId="166" fontId="0" fillId="9" borderId="7" xfId="2" applyNumberFormat="1" applyFont="1" applyFill="1" applyBorder="1" applyAlignment="1">
      <alignment horizontal="center" vertical="center" wrapText="1"/>
    </xf>
    <xf numFmtId="16" fontId="5" fillId="9" borderId="7" xfId="0" applyNumberFormat="1" applyFont="1" applyFill="1" applyBorder="1" applyAlignment="1">
      <alignment horizontal="center" vertical="center" wrapText="1"/>
    </xf>
    <xf numFmtId="49" fontId="5" fillId="9" borderId="7" xfId="0" quotePrefix="1" applyNumberFormat="1" applyFont="1" applyFill="1" applyBorder="1" applyAlignment="1">
      <alignment horizontal="center" vertical="center" wrapText="1"/>
    </xf>
    <xf numFmtId="14" fontId="5" fillId="9" borderId="7" xfId="0" applyNumberFormat="1" applyFont="1" applyFill="1" applyBorder="1" applyAlignment="1">
      <alignment horizontal="center" vertical="center" wrapText="1"/>
    </xf>
    <xf numFmtId="2" fontId="5" fillId="9" borderId="7" xfId="0" applyNumberFormat="1" applyFont="1" applyFill="1" applyBorder="1" applyAlignment="1">
      <alignment horizontal="center" vertical="center"/>
    </xf>
    <xf numFmtId="9" fontId="3" fillId="0" borderId="11" xfId="0" applyNumberFormat="1" applyFont="1" applyBorder="1" applyAlignment="1">
      <alignment horizontal="center"/>
    </xf>
    <xf numFmtId="0" fontId="5" fillId="9" borderId="7" xfId="0" applyNumberFormat="1" applyFont="1" applyFill="1" applyBorder="1" applyAlignment="1">
      <alignment horizontal="center" vertical="center"/>
    </xf>
    <xf numFmtId="49" fontId="2" fillId="7" borderId="0" xfId="0" applyNumberFormat="1" applyFont="1" applyFill="1" applyBorder="1" applyAlignment="1">
      <alignment horizontal="center" vertical="center" wrapText="1"/>
    </xf>
    <xf numFmtId="49" fontId="2" fillId="7" borderId="0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applyFill="1" applyAlignment="1">
      <alignment horizontal="right"/>
    </xf>
    <xf numFmtId="0" fontId="5" fillId="10" borderId="7" xfId="0" applyFont="1" applyFill="1" applyBorder="1" applyAlignment="1">
      <alignment horizontal="left" vertical="center" wrapText="1"/>
    </xf>
    <xf numFmtId="0" fontId="5" fillId="10" borderId="7" xfId="0" applyNumberFormat="1" applyFont="1" applyFill="1" applyBorder="1" applyAlignment="1">
      <alignment horizontal="center" vertical="center" wrapText="1"/>
    </xf>
    <xf numFmtId="0" fontId="5" fillId="10" borderId="7" xfId="0" applyNumberFormat="1" applyFont="1" applyFill="1" applyBorder="1" applyAlignment="1">
      <alignment horizontal="center" vertical="center"/>
    </xf>
    <xf numFmtId="9" fontId="5" fillId="10" borderId="7" xfId="1" applyFont="1" applyFill="1" applyBorder="1" applyAlignment="1">
      <alignment horizontal="center" vertical="center" wrapText="1"/>
    </xf>
    <xf numFmtId="0" fontId="5" fillId="10" borderId="7" xfId="0" quotePrefix="1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left" vertical="center"/>
    </xf>
    <xf numFmtId="49" fontId="5" fillId="10" borderId="7" xfId="0" applyNumberFormat="1" applyFont="1" applyFill="1" applyBorder="1" applyAlignment="1">
      <alignment horizontal="center" vertical="center" wrapText="1"/>
    </xf>
    <xf numFmtId="166" fontId="0" fillId="10" borderId="7" xfId="2" applyNumberFormat="1" applyFont="1" applyFill="1" applyBorder="1" applyAlignment="1">
      <alignment horizontal="center" vertical="center" wrapText="1"/>
    </xf>
    <xf numFmtId="16" fontId="5" fillId="10" borderId="7" xfId="0" applyNumberFormat="1" applyFont="1" applyFill="1" applyBorder="1" applyAlignment="1">
      <alignment horizontal="center" vertical="center" wrapText="1"/>
    </xf>
    <xf numFmtId="49" fontId="5" fillId="10" borderId="7" xfId="0" quotePrefix="1" applyNumberFormat="1" applyFont="1" applyFill="1" applyBorder="1" applyAlignment="1">
      <alignment horizontal="center" vertical="center" wrapText="1"/>
    </xf>
    <xf numFmtId="14" fontId="5" fillId="10" borderId="7" xfId="0" applyNumberFormat="1" applyFont="1" applyFill="1" applyBorder="1" applyAlignment="1">
      <alignment horizontal="center" vertical="center" wrapText="1"/>
    </xf>
    <xf numFmtId="2" fontId="5" fillId="10" borderId="7" xfId="0" applyNumberFormat="1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vertical="center" wrapText="1"/>
    </xf>
    <xf numFmtId="49" fontId="5" fillId="11" borderId="7" xfId="0" applyNumberFormat="1" applyFont="1" applyFill="1" applyBorder="1" applyAlignment="1">
      <alignment horizontal="center" vertical="center" wrapText="1"/>
    </xf>
  </cellXfs>
  <cellStyles count="3">
    <cellStyle name="Moeda 2" xfId="2" xr:uid="{CE53C7A1-FD52-450C-AB02-8D3EDFA83129}"/>
    <cellStyle name="Normal" xfId="0" builtinId="0"/>
    <cellStyle name="Porcentagem" xfId="1" builtinId="5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ACB9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0B66-C32D-4DEF-9BC0-D9C09304FF24}">
  <dimension ref="A1:Z51"/>
  <sheetViews>
    <sheetView tabSelected="1" workbookViewId="0">
      <selection activeCell="AB12" sqref="AB12"/>
    </sheetView>
  </sheetViews>
  <sheetFormatPr baseColWidth="10" defaultColWidth="8.83203125" defaultRowHeight="15"/>
  <cols>
    <col min="1" max="1" width="8.83203125" bestFit="1" customWidth="1"/>
    <col min="2" max="2" width="55.83203125" customWidth="1"/>
    <col min="3" max="3" width="11.5" customWidth="1"/>
    <col min="4" max="4" width="11.83203125" customWidth="1"/>
    <col min="5" max="5" width="20.6640625" hidden="1" customWidth="1"/>
    <col min="6" max="6" width="15.6640625" customWidth="1"/>
    <col min="7" max="7" width="11.5" bestFit="1" customWidth="1"/>
    <col min="8" max="8" width="102.6640625" hidden="1" customWidth="1"/>
    <col min="9" max="9" width="8.83203125" bestFit="1" customWidth="1"/>
    <col min="10" max="10" width="11.83203125" hidden="1" customWidth="1"/>
    <col min="11" max="11" width="6.83203125" hidden="1" customWidth="1"/>
    <col min="12" max="12" width="7.83203125" hidden="1" customWidth="1"/>
    <col min="13" max="13" width="8.6640625" hidden="1" customWidth="1"/>
    <col min="14" max="15" width="9" hidden="1" customWidth="1"/>
    <col min="16" max="16" width="9.1640625" bestFit="1" customWidth="1"/>
    <col min="17" max="18" width="0.1640625" customWidth="1"/>
    <col min="19" max="19" width="9" customWidth="1"/>
    <col min="20" max="20" width="20.5" hidden="1" customWidth="1"/>
    <col min="21" max="21" width="23.33203125" hidden="1" customWidth="1"/>
    <col min="22" max="22" width="109.1640625" hidden="1" customWidth="1"/>
    <col min="23" max="23" width="18.5" customWidth="1"/>
    <col min="24" max="24" width="10.83203125" customWidth="1"/>
    <col min="25" max="25" width="8.83203125" style="154"/>
  </cols>
  <sheetData>
    <row r="1" spans="1:26" ht="59" customHeight="1" thickBot="1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  <c r="W1" s="152" t="s">
        <v>398</v>
      </c>
      <c r="X1" s="152" t="s">
        <v>407</v>
      </c>
      <c r="Y1" s="153" t="s">
        <v>400</v>
      </c>
      <c r="Z1" s="153" t="s">
        <v>402</v>
      </c>
    </row>
    <row r="2" spans="1:26" ht="18" customHeight="1">
      <c r="A2" s="91" t="s">
        <v>19</v>
      </c>
      <c r="B2" s="91" t="s">
        <v>20</v>
      </c>
      <c r="C2" s="92">
        <v>1</v>
      </c>
      <c r="D2" s="93">
        <v>1</v>
      </c>
      <c r="E2" s="90">
        <f t="shared" ref="E2:E7" si="0">SUM(D2-C2)/C2*100%</f>
        <v>0</v>
      </c>
      <c r="F2" s="94" t="s">
        <v>22</v>
      </c>
      <c r="G2" s="95" t="s">
        <v>23</v>
      </c>
      <c r="H2" s="96" t="s">
        <v>24</v>
      </c>
      <c r="I2" s="97" t="s">
        <v>25</v>
      </c>
      <c r="J2" s="11">
        <v>1584</v>
      </c>
      <c r="K2" s="98">
        <v>43808</v>
      </c>
      <c r="L2" s="98">
        <v>43809</v>
      </c>
      <c r="M2" s="95" t="s">
        <v>26</v>
      </c>
      <c r="N2" s="99" t="s">
        <v>27</v>
      </c>
      <c r="O2" s="99" t="s">
        <v>28</v>
      </c>
      <c r="P2" s="97" t="s">
        <v>29</v>
      </c>
      <c r="Q2" s="97" t="s">
        <v>30</v>
      </c>
      <c r="R2" s="100" t="s">
        <v>31</v>
      </c>
      <c r="S2" s="101" t="s">
        <v>21</v>
      </c>
      <c r="T2" s="90">
        <f t="shared" ref="T2:T43" si="1">SUM(S2-C2)/C2*100%</f>
        <v>0</v>
      </c>
      <c r="U2" s="90">
        <f t="shared" ref="U2:U43" si="2">SUM(D2-S2)/D2*100%</f>
        <v>0</v>
      </c>
      <c r="V2" s="102" t="s">
        <v>32</v>
      </c>
      <c r="W2" t="s">
        <v>399</v>
      </c>
      <c r="Y2" s="154">
        <v>12</v>
      </c>
      <c r="Z2" t="s">
        <v>403</v>
      </c>
    </row>
    <row r="3" spans="1:26" ht="18" customHeight="1">
      <c r="A3" s="103" t="s">
        <v>19</v>
      </c>
      <c r="B3" s="103" t="s">
        <v>33</v>
      </c>
      <c r="C3" s="92">
        <v>31</v>
      </c>
      <c r="D3" s="104">
        <v>48</v>
      </c>
      <c r="E3" s="90">
        <f t="shared" si="0"/>
        <v>0.54838709677419351</v>
      </c>
      <c r="F3" s="105" t="s">
        <v>35</v>
      </c>
      <c r="G3" s="106" t="s">
        <v>23</v>
      </c>
      <c r="H3" s="107" t="s">
        <v>36</v>
      </c>
      <c r="I3" s="100" t="s">
        <v>37</v>
      </c>
      <c r="J3" s="38">
        <v>797.4</v>
      </c>
      <c r="K3" s="108">
        <v>43837</v>
      </c>
      <c r="L3" s="108">
        <v>43843</v>
      </c>
      <c r="M3" s="106" t="s">
        <v>38</v>
      </c>
      <c r="N3" s="109" t="s">
        <v>39</v>
      </c>
      <c r="O3" s="109" t="s">
        <v>40</v>
      </c>
      <c r="P3" s="100" t="s">
        <v>29</v>
      </c>
      <c r="Q3" s="100" t="s">
        <v>41</v>
      </c>
      <c r="R3" s="100" t="s">
        <v>31</v>
      </c>
      <c r="S3" s="110">
        <v>52</v>
      </c>
      <c r="T3" s="90">
        <f t="shared" si="1"/>
        <v>0.67741935483870963</v>
      </c>
      <c r="U3" s="90">
        <f t="shared" si="2"/>
        <v>-8.3333333333333329E-2</v>
      </c>
      <c r="V3" s="111" t="s">
        <v>42</v>
      </c>
      <c r="W3" t="s">
        <v>399</v>
      </c>
      <c r="Y3" s="154">
        <v>12</v>
      </c>
      <c r="Z3" t="s">
        <v>403</v>
      </c>
    </row>
    <row r="4" spans="1:26" ht="18" customHeight="1">
      <c r="A4" s="103" t="s">
        <v>19</v>
      </c>
      <c r="B4" s="103" t="s">
        <v>43</v>
      </c>
      <c r="C4" s="92">
        <v>56</v>
      </c>
      <c r="D4" s="104">
        <v>70</v>
      </c>
      <c r="E4" s="90">
        <f t="shared" si="0"/>
        <v>0.25</v>
      </c>
      <c r="F4" s="105" t="s">
        <v>22</v>
      </c>
      <c r="G4" s="106" t="s">
        <v>23</v>
      </c>
      <c r="H4" s="107" t="s">
        <v>44</v>
      </c>
      <c r="I4" s="100" t="s">
        <v>45</v>
      </c>
      <c r="J4" s="38">
        <v>2835</v>
      </c>
      <c r="K4" s="108">
        <v>43864</v>
      </c>
      <c r="L4" s="108">
        <v>43865</v>
      </c>
      <c r="M4" s="106" t="s">
        <v>38</v>
      </c>
      <c r="N4" s="109" t="s">
        <v>46</v>
      </c>
      <c r="O4" s="109" t="s">
        <v>47</v>
      </c>
      <c r="P4" s="100" t="s">
        <v>29</v>
      </c>
      <c r="Q4" s="100" t="s">
        <v>48</v>
      </c>
      <c r="R4" s="112" t="s">
        <v>49</v>
      </c>
      <c r="S4" s="113" t="s">
        <v>50</v>
      </c>
      <c r="T4" s="90">
        <f t="shared" si="1"/>
        <v>0.17857142857142858</v>
      </c>
      <c r="U4" s="90">
        <f t="shared" si="2"/>
        <v>5.7142857142857141E-2</v>
      </c>
      <c r="V4" s="111" t="s">
        <v>51</v>
      </c>
      <c r="W4" t="s">
        <v>399</v>
      </c>
      <c r="X4" t="s">
        <v>405</v>
      </c>
      <c r="Y4" s="154" t="s">
        <v>401</v>
      </c>
      <c r="Z4" t="s">
        <v>403</v>
      </c>
    </row>
    <row r="5" spans="1:26" ht="18" customHeight="1">
      <c r="A5" s="103" t="s">
        <v>52</v>
      </c>
      <c r="B5" s="103" t="s">
        <v>53</v>
      </c>
      <c r="C5" s="114">
        <v>72</v>
      </c>
      <c r="D5" s="104">
        <v>110</v>
      </c>
      <c r="E5" s="90">
        <f t="shared" si="0"/>
        <v>0.52777777777777779</v>
      </c>
      <c r="F5" s="105" t="s">
        <v>22</v>
      </c>
      <c r="G5" s="106" t="s">
        <v>23</v>
      </c>
      <c r="H5" s="107" t="s">
        <v>54</v>
      </c>
      <c r="I5" s="100" t="s">
        <v>55</v>
      </c>
      <c r="J5" s="38">
        <v>6959.68</v>
      </c>
      <c r="K5" s="108">
        <v>43868</v>
      </c>
      <c r="L5" s="108">
        <v>43871</v>
      </c>
      <c r="M5" s="106" t="s">
        <v>26</v>
      </c>
      <c r="N5" s="109" t="s">
        <v>32</v>
      </c>
      <c r="O5" s="109" t="s">
        <v>56</v>
      </c>
      <c r="P5" s="100" t="s">
        <v>29</v>
      </c>
      <c r="Q5" s="100" t="s">
        <v>57</v>
      </c>
      <c r="R5" s="115" t="s">
        <v>58</v>
      </c>
      <c r="S5" s="113" t="s">
        <v>59</v>
      </c>
      <c r="T5" s="90">
        <f t="shared" si="1"/>
        <v>0.19444444444444445</v>
      </c>
      <c r="U5" s="90">
        <f t="shared" si="2"/>
        <v>0.21818181818181817</v>
      </c>
      <c r="V5" s="111" t="s">
        <v>60</v>
      </c>
      <c r="W5" t="s">
        <v>399</v>
      </c>
      <c r="Y5" s="154" t="s">
        <v>401</v>
      </c>
      <c r="Z5" t="s">
        <v>403</v>
      </c>
    </row>
    <row r="6" spans="1:26" ht="18" customHeight="1">
      <c r="A6" s="103" t="s">
        <v>52</v>
      </c>
      <c r="B6" s="103" t="s">
        <v>61</v>
      </c>
      <c r="C6" s="114">
        <v>50</v>
      </c>
      <c r="D6" s="104">
        <v>80</v>
      </c>
      <c r="E6" s="90">
        <f t="shared" si="0"/>
        <v>0.6</v>
      </c>
      <c r="F6" s="105" t="s">
        <v>22</v>
      </c>
      <c r="G6" s="106" t="s">
        <v>23</v>
      </c>
      <c r="H6" s="107" t="s">
        <v>54</v>
      </c>
      <c r="I6" s="100" t="s">
        <v>62</v>
      </c>
      <c r="J6" s="38">
        <v>5008.6400000000003</v>
      </c>
      <c r="K6" s="108">
        <v>43868</v>
      </c>
      <c r="L6" s="108">
        <v>43871</v>
      </c>
      <c r="M6" s="106" t="s">
        <v>26</v>
      </c>
      <c r="N6" s="109" t="s">
        <v>32</v>
      </c>
      <c r="O6" s="109" t="s">
        <v>63</v>
      </c>
      <c r="P6" s="100" t="s">
        <v>29</v>
      </c>
      <c r="Q6" s="100" t="s">
        <v>64</v>
      </c>
      <c r="R6" s="115" t="s">
        <v>58</v>
      </c>
      <c r="S6" s="113" t="s">
        <v>65</v>
      </c>
      <c r="T6" s="90">
        <f t="shared" si="1"/>
        <v>0.36</v>
      </c>
      <c r="U6" s="90">
        <f t="shared" si="2"/>
        <v>0.15</v>
      </c>
      <c r="V6" s="111" t="s">
        <v>66</v>
      </c>
      <c r="W6" t="s">
        <v>399</v>
      </c>
      <c r="Y6" s="154" t="s">
        <v>401</v>
      </c>
      <c r="Z6" t="s">
        <v>403</v>
      </c>
    </row>
    <row r="7" spans="1:26" ht="18" customHeight="1">
      <c r="A7" s="103" t="s">
        <v>52</v>
      </c>
      <c r="B7" s="103" t="s">
        <v>67</v>
      </c>
      <c r="C7" s="114">
        <v>28</v>
      </c>
      <c r="D7" s="104">
        <v>65</v>
      </c>
      <c r="E7" s="134">
        <f t="shared" si="0"/>
        <v>1.3214285714285714</v>
      </c>
      <c r="F7" s="105" t="s">
        <v>68</v>
      </c>
      <c r="G7" s="106" t="s">
        <v>23</v>
      </c>
      <c r="H7" s="107" t="s">
        <v>69</v>
      </c>
      <c r="I7" s="100" t="s">
        <v>70</v>
      </c>
      <c r="J7" s="38">
        <v>2052.98</v>
      </c>
      <c r="K7" s="108">
        <v>43868</v>
      </c>
      <c r="L7" s="108">
        <v>43871</v>
      </c>
      <c r="M7" s="106" t="s">
        <v>26</v>
      </c>
      <c r="N7" s="109" t="s">
        <v>32</v>
      </c>
      <c r="O7" s="109" t="s">
        <v>71</v>
      </c>
      <c r="P7" s="100" t="s">
        <v>29</v>
      </c>
      <c r="Q7" s="100" t="s">
        <v>72</v>
      </c>
      <c r="R7" s="115" t="s">
        <v>58</v>
      </c>
      <c r="S7" s="113" t="s">
        <v>73</v>
      </c>
      <c r="T7" s="90">
        <f t="shared" si="1"/>
        <v>0.6428571428571429</v>
      </c>
      <c r="U7" s="90">
        <f t="shared" si="2"/>
        <v>0.29230769230769232</v>
      </c>
      <c r="V7" s="111" t="s">
        <v>74</v>
      </c>
      <c r="W7" t="s">
        <v>399</v>
      </c>
      <c r="Y7" s="154">
        <v>12</v>
      </c>
      <c r="Z7" t="s">
        <v>403</v>
      </c>
    </row>
    <row r="8" spans="1:26" ht="18" customHeight="1">
      <c r="A8" s="103" t="s">
        <v>52</v>
      </c>
      <c r="B8" s="103" t="s">
        <v>75</v>
      </c>
      <c r="C8" s="114">
        <v>24</v>
      </c>
      <c r="D8" s="104">
        <v>48</v>
      </c>
      <c r="E8" s="134">
        <f t="shared" ref="E8:E36" si="3">SUM(D8-C8)/C8*100%</f>
        <v>1</v>
      </c>
      <c r="F8" s="105" t="s">
        <v>68</v>
      </c>
      <c r="G8" s="106" t="s">
        <v>23</v>
      </c>
      <c r="H8" s="107" t="s">
        <v>69</v>
      </c>
      <c r="I8" s="100" t="s">
        <v>77</v>
      </c>
      <c r="J8" s="38">
        <v>1905.9</v>
      </c>
      <c r="K8" s="108">
        <v>43868</v>
      </c>
      <c r="L8" s="108">
        <v>43871</v>
      </c>
      <c r="M8" s="106" t="s">
        <v>26</v>
      </c>
      <c r="N8" s="109" t="s">
        <v>32</v>
      </c>
      <c r="O8" s="109" t="s">
        <v>78</v>
      </c>
      <c r="P8" s="100" t="s">
        <v>29</v>
      </c>
      <c r="Q8" s="100" t="s">
        <v>79</v>
      </c>
      <c r="R8" s="115" t="s">
        <v>58</v>
      </c>
      <c r="S8" s="113" t="s">
        <v>80</v>
      </c>
      <c r="T8" s="90">
        <f t="shared" si="1"/>
        <v>0.25</v>
      </c>
      <c r="U8" s="90">
        <f t="shared" si="2"/>
        <v>0.375</v>
      </c>
      <c r="V8" s="111" t="s">
        <v>81</v>
      </c>
      <c r="W8" t="s">
        <v>399</v>
      </c>
      <c r="Y8" s="154" t="s">
        <v>401</v>
      </c>
      <c r="Z8" t="s">
        <v>403</v>
      </c>
    </row>
    <row r="9" spans="1:26" ht="18" customHeight="1">
      <c r="A9" s="103" t="s">
        <v>52</v>
      </c>
      <c r="B9" s="103" t="s">
        <v>82</v>
      </c>
      <c r="C9" s="114">
        <v>10</v>
      </c>
      <c r="D9" s="104">
        <v>40</v>
      </c>
      <c r="E9" s="134">
        <f t="shared" si="3"/>
        <v>3</v>
      </c>
      <c r="F9" s="105" t="s">
        <v>68</v>
      </c>
      <c r="G9" s="106" t="s">
        <v>23</v>
      </c>
      <c r="H9" s="107" t="s">
        <v>83</v>
      </c>
      <c r="I9" s="100" t="s">
        <v>84</v>
      </c>
      <c r="J9" s="38">
        <v>987.1</v>
      </c>
      <c r="K9" s="108">
        <v>43868</v>
      </c>
      <c r="L9" s="108">
        <v>43871</v>
      </c>
      <c r="M9" s="106" t="s">
        <v>26</v>
      </c>
      <c r="N9" s="109" t="s">
        <v>32</v>
      </c>
      <c r="O9" s="109" t="s">
        <v>85</v>
      </c>
      <c r="P9" s="100" t="s">
        <v>29</v>
      </c>
      <c r="Q9" s="100" t="s">
        <v>86</v>
      </c>
      <c r="R9" s="115" t="s">
        <v>58</v>
      </c>
      <c r="S9" s="113">
        <v>20</v>
      </c>
      <c r="T9" s="134">
        <f t="shared" si="1"/>
        <v>1</v>
      </c>
      <c r="U9" s="90">
        <f t="shared" si="2"/>
        <v>0.5</v>
      </c>
      <c r="V9" s="111" t="s">
        <v>88</v>
      </c>
      <c r="W9" t="s">
        <v>399</v>
      </c>
      <c r="Y9" s="154" t="s">
        <v>401</v>
      </c>
      <c r="Z9" t="s">
        <v>403</v>
      </c>
    </row>
    <row r="10" spans="1:26" ht="18" customHeight="1">
      <c r="A10" s="103" t="s">
        <v>52</v>
      </c>
      <c r="B10" s="103" t="s">
        <v>89</v>
      </c>
      <c r="C10" s="114">
        <v>22</v>
      </c>
      <c r="D10" s="104">
        <v>45</v>
      </c>
      <c r="E10" s="134">
        <f t="shared" si="3"/>
        <v>1.0454545454545454</v>
      </c>
      <c r="F10" s="105" t="s">
        <v>68</v>
      </c>
      <c r="G10" s="106" t="s">
        <v>23</v>
      </c>
      <c r="H10" s="107" t="s">
        <v>91</v>
      </c>
      <c r="I10" s="100" t="s">
        <v>92</v>
      </c>
      <c r="J10" s="38">
        <v>1275.9000000000001</v>
      </c>
      <c r="K10" s="108">
        <v>43868</v>
      </c>
      <c r="L10" s="108" t="s">
        <v>93</v>
      </c>
      <c r="M10" s="106" t="s">
        <v>26</v>
      </c>
      <c r="N10" s="109" t="s">
        <v>32</v>
      </c>
      <c r="O10" s="109" t="s">
        <v>94</v>
      </c>
      <c r="P10" s="100" t="s">
        <v>29</v>
      </c>
      <c r="Q10" s="100" t="s">
        <v>95</v>
      </c>
      <c r="R10" s="115" t="s">
        <v>96</v>
      </c>
      <c r="S10" s="113" t="s">
        <v>80</v>
      </c>
      <c r="T10" s="90">
        <f t="shared" si="1"/>
        <v>0.36363636363636365</v>
      </c>
      <c r="U10" s="90">
        <f t="shared" si="2"/>
        <v>0.33333333333333331</v>
      </c>
      <c r="V10" s="111" t="s">
        <v>81</v>
      </c>
      <c r="W10" t="s">
        <v>399</v>
      </c>
      <c r="Y10" s="154" t="s">
        <v>401</v>
      </c>
      <c r="Z10" t="s">
        <v>403</v>
      </c>
    </row>
    <row r="11" spans="1:26" ht="18" customHeight="1">
      <c r="A11" s="103" t="s">
        <v>52</v>
      </c>
      <c r="B11" s="103" t="s">
        <v>97</v>
      </c>
      <c r="C11" s="114">
        <v>12</v>
      </c>
      <c r="D11" s="104">
        <v>35</v>
      </c>
      <c r="E11" s="134">
        <f>SUM(D11-C11)/C11*100%</f>
        <v>1.9166666666666667</v>
      </c>
      <c r="F11" s="105" t="s">
        <v>68</v>
      </c>
      <c r="G11" s="106" t="s">
        <v>23</v>
      </c>
      <c r="H11" s="107" t="s">
        <v>83</v>
      </c>
      <c r="I11" s="100" t="s">
        <v>98</v>
      </c>
      <c r="J11" s="38">
        <v>1044.8599999999999</v>
      </c>
      <c r="K11" s="108">
        <v>43868</v>
      </c>
      <c r="L11" s="108" t="s">
        <v>93</v>
      </c>
      <c r="M11" s="106" t="s">
        <v>26</v>
      </c>
      <c r="N11" s="109" t="s">
        <v>32</v>
      </c>
      <c r="O11" s="109" t="s">
        <v>99</v>
      </c>
      <c r="P11" s="100" t="s">
        <v>29</v>
      </c>
      <c r="Q11" s="100" t="s">
        <v>100</v>
      </c>
      <c r="R11" s="115" t="s">
        <v>96</v>
      </c>
      <c r="S11" s="113" t="s">
        <v>90</v>
      </c>
      <c r="T11" s="134">
        <f t="shared" si="1"/>
        <v>0.83333333333333337</v>
      </c>
      <c r="U11" s="90">
        <f t="shared" si="2"/>
        <v>0.37142857142857144</v>
      </c>
      <c r="V11" s="111" t="s">
        <v>101</v>
      </c>
      <c r="W11" t="s">
        <v>399</v>
      </c>
      <c r="Y11" s="154" t="s">
        <v>401</v>
      </c>
      <c r="Z11" t="s">
        <v>403</v>
      </c>
    </row>
    <row r="12" spans="1:26" ht="18" customHeight="1">
      <c r="A12" s="103" t="s">
        <v>52</v>
      </c>
      <c r="B12" s="103" t="s">
        <v>102</v>
      </c>
      <c r="C12" s="114">
        <v>19</v>
      </c>
      <c r="D12" s="104">
        <v>45</v>
      </c>
      <c r="E12" s="134">
        <f>SUM(D12-C12)/C12*100%</f>
        <v>1.368421052631579</v>
      </c>
      <c r="F12" s="105" t="s">
        <v>68</v>
      </c>
      <c r="G12" s="106" t="s">
        <v>23</v>
      </c>
      <c r="H12" s="107" t="s">
        <v>83</v>
      </c>
      <c r="I12" s="100" t="s">
        <v>103</v>
      </c>
      <c r="J12" s="38">
        <v>976.62</v>
      </c>
      <c r="K12" s="108">
        <v>43868</v>
      </c>
      <c r="L12" s="108">
        <v>43871</v>
      </c>
      <c r="M12" s="106" t="s">
        <v>26</v>
      </c>
      <c r="N12" s="109" t="s">
        <v>32</v>
      </c>
      <c r="O12" s="109" t="s">
        <v>104</v>
      </c>
      <c r="P12" s="100" t="s">
        <v>29</v>
      </c>
      <c r="Q12" s="100" t="s">
        <v>105</v>
      </c>
      <c r="R12" s="115" t="s">
        <v>58</v>
      </c>
      <c r="S12" s="113" t="s">
        <v>76</v>
      </c>
      <c r="T12" s="90">
        <f t="shared" si="1"/>
        <v>0.26315789473684209</v>
      </c>
      <c r="U12" s="90">
        <f t="shared" si="2"/>
        <v>0.46666666666666667</v>
      </c>
      <c r="V12" s="111" t="s">
        <v>106</v>
      </c>
      <c r="W12" t="s">
        <v>399</v>
      </c>
      <c r="Y12" s="154" t="s">
        <v>401</v>
      </c>
      <c r="Z12" t="s">
        <v>403</v>
      </c>
    </row>
    <row r="13" spans="1:26" ht="18" customHeight="1">
      <c r="A13" s="103" t="s">
        <v>19</v>
      </c>
      <c r="B13" s="103" t="s">
        <v>107</v>
      </c>
      <c r="C13" s="92">
        <v>158</v>
      </c>
      <c r="D13" s="104">
        <v>220</v>
      </c>
      <c r="E13" s="90">
        <f>SUM(D13-C13)/C13*100%</f>
        <v>0.39240506329113922</v>
      </c>
      <c r="F13" s="105" t="s">
        <v>22</v>
      </c>
      <c r="G13" s="106" t="s">
        <v>23</v>
      </c>
      <c r="H13" s="107" t="s">
        <v>108</v>
      </c>
      <c r="I13" s="100" t="s">
        <v>109</v>
      </c>
      <c r="J13" s="38">
        <v>5557.5</v>
      </c>
      <c r="K13" s="108">
        <v>43872</v>
      </c>
      <c r="L13" s="108">
        <v>43874</v>
      </c>
      <c r="M13" s="106" t="s">
        <v>38</v>
      </c>
      <c r="N13" s="109" t="s">
        <v>110</v>
      </c>
      <c r="O13" s="109" t="s">
        <v>111</v>
      </c>
      <c r="P13" s="100" t="s">
        <v>29</v>
      </c>
      <c r="Q13" s="100" t="s">
        <v>112</v>
      </c>
      <c r="R13" s="100" t="s">
        <v>31</v>
      </c>
      <c r="S13" s="113" t="s">
        <v>113</v>
      </c>
      <c r="T13" s="90">
        <f t="shared" si="1"/>
        <v>0.11392405063291139</v>
      </c>
      <c r="U13" s="90">
        <f t="shared" si="2"/>
        <v>0.2</v>
      </c>
      <c r="V13" s="111" t="s">
        <v>114</v>
      </c>
      <c r="W13" t="s">
        <v>399</v>
      </c>
      <c r="Y13" s="154">
        <v>12</v>
      </c>
      <c r="Z13" t="s">
        <v>404</v>
      </c>
    </row>
    <row r="14" spans="1:26" ht="18" customHeight="1">
      <c r="A14" s="103" t="s">
        <v>19</v>
      </c>
      <c r="B14" s="103" t="s">
        <v>115</v>
      </c>
      <c r="C14" s="92">
        <v>72</v>
      </c>
      <c r="D14" s="104">
        <v>110</v>
      </c>
      <c r="E14" s="90">
        <f>SUM(D14-C14)/C14*100%</f>
        <v>0.52777777777777779</v>
      </c>
      <c r="F14" s="105" t="s">
        <v>22</v>
      </c>
      <c r="G14" s="106" t="s">
        <v>23</v>
      </c>
      <c r="H14" s="107" t="s">
        <v>116</v>
      </c>
      <c r="I14" s="100" t="s">
        <v>117</v>
      </c>
      <c r="J14" s="38">
        <v>3118.92</v>
      </c>
      <c r="K14" s="108">
        <v>43873</v>
      </c>
      <c r="L14" s="108">
        <v>43874</v>
      </c>
      <c r="M14" s="106" t="s">
        <v>38</v>
      </c>
      <c r="N14" s="109" t="s">
        <v>118</v>
      </c>
      <c r="O14" s="109" t="s">
        <v>119</v>
      </c>
      <c r="P14" s="100" t="s">
        <v>29</v>
      </c>
      <c r="Q14" s="100" t="s">
        <v>120</v>
      </c>
      <c r="R14" s="112" t="s">
        <v>49</v>
      </c>
      <c r="S14" s="113" t="s">
        <v>121</v>
      </c>
      <c r="T14" s="90">
        <f t="shared" si="1"/>
        <v>0.16666666666666666</v>
      </c>
      <c r="U14" s="90">
        <f t="shared" si="2"/>
        <v>0.23636363636363636</v>
      </c>
      <c r="V14" s="111" t="s">
        <v>122</v>
      </c>
      <c r="W14" t="s">
        <v>399</v>
      </c>
      <c r="X14" t="s">
        <v>405</v>
      </c>
      <c r="Y14" s="154">
        <v>12</v>
      </c>
      <c r="Z14" t="s">
        <v>404</v>
      </c>
    </row>
    <row r="15" spans="1:26" ht="18" customHeight="1">
      <c r="A15" s="103" t="s">
        <v>19</v>
      </c>
      <c r="B15" s="103" t="s">
        <v>123</v>
      </c>
      <c r="C15" s="92">
        <v>66</v>
      </c>
      <c r="D15" s="104">
        <v>98</v>
      </c>
      <c r="E15" s="90">
        <f>SUM(D15-C15)/C15*100%</f>
        <v>0.48484848484848486</v>
      </c>
      <c r="F15" s="105" t="s">
        <v>22</v>
      </c>
      <c r="G15" s="106" t="s">
        <v>23</v>
      </c>
      <c r="H15" s="107" t="s">
        <v>91</v>
      </c>
      <c r="I15" s="100" t="s">
        <v>125</v>
      </c>
      <c r="J15" s="38">
        <v>4839.75</v>
      </c>
      <c r="K15" s="108">
        <v>43860</v>
      </c>
      <c r="L15" s="108">
        <v>43876</v>
      </c>
      <c r="M15" s="106" t="s">
        <v>26</v>
      </c>
      <c r="N15" s="109" t="s">
        <v>126</v>
      </c>
      <c r="O15" s="109" t="s">
        <v>127</v>
      </c>
      <c r="P15" s="100" t="s">
        <v>29</v>
      </c>
      <c r="Q15" s="100" t="s">
        <v>128</v>
      </c>
      <c r="R15" s="100" t="s">
        <v>31</v>
      </c>
      <c r="S15" s="113" t="s">
        <v>124</v>
      </c>
      <c r="T15" s="90">
        <f t="shared" si="1"/>
        <v>0.48484848484848486</v>
      </c>
      <c r="U15" s="90">
        <f t="shared" si="2"/>
        <v>0</v>
      </c>
      <c r="V15" s="111" t="s">
        <v>129</v>
      </c>
      <c r="W15" t="s">
        <v>399</v>
      </c>
      <c r="X15" t="s">
        <v>406</v>
      </c>
      <c r="Y15" s="154">
        <v>12</v>
      </c>
      <c r="Z15" t="s">
        <v>403</v>
      </c>
    </row>
    <row r="16" spans="1:26" ht="18" customHeight="1">
      <c r="A16" s="103" t="s">
        <v>19</v>
      </c>
      <c r="B16" s="103" t="s">
        <v>130</v>
      </c>
      <c r="C16" s="92">
        <v>19</v>
      </c>
      <c r="D16" s="104">
        <v>45</v>
      </c>
      <c r="E16" s="134">
        <f t="shared" si="3"/>
        <v>1.368421052631579</v>
      </c>
      <c r="F16" s="105" t="s">
        <v>68</v>
      </c>
      <c r="G16" s="106" t="s">
        <v>23</v>
      </c>
      <c r="H16" s="107" t="s">
        <v>131</v>
      </c>
      <c r="I16" s="100" t="s">
        <v>132</v>
      </c>
      <c r="J16" s="38">
        <v>1219.24</v>
      </c>
      <c r="K16" s="108">
        <v>43881</v>
      </c>
      <c r="L16" s="108">
        <v>43882</v>
      </c>
      <c r="M16" s="106" t="s">
        <v>38</v>
      </c>
      <c r="N16" s="109" t="s">
        <v>133</v>
      </c>
      <c r="O16" s="109" t="s">
        <v>134</v>
      </c>
      <c r="P16" s="100" t="s">
        <v>29</v>
      </c>
      <c r="Q16" s="100" t="s">
        <v>135</v>
      </c>
      <c r="R16" s="112" t="s">
        <v>49</v>
      </c>
      <c r="S16" s="113" t="s">
        <v>136</v>
      </c>
      <c r="T16" s="134">
        <f t="shared" si="1"/>
        <v>1</v>
      </c>
      <c r="U16" s="90">
        <f t="shared" si="2"/>
        <v>0.15555555555555556</v>
      </c>
      <c r="V16" s="111" t="s">
        <v>137</v>
      </c>
      <c r="W16" t="s">
        <v>399</v>
      </c>
      <c r="Y16" s="154">
        <v>11</v>
      </c>
      <c r="Z16" t="s">
        <v>403</v>
      </c>
    </row>
    <row r="17" spans="1:26" ht="18" customHeight="1">
      <c r="A17" s="103" t="s">
        <v>19</v>
      </c>
      <c r="B17" s="103" t="s">
        <v>138</v>
      </c>
      <c r="C17" s="92">
        <v>67</v>
      </c>
      <c r="D17" s="104">
        <v>110</v>
      </c>
      <c r="E17" s="90">
        <f t="shared" si="3"/>
        <v>0.64179104477611937</v>
      </c>
      <c r="F17" s="105" t="s">
        <v>22</v>
      </c>
      <c r="G17" s="106" t="s">
        <v>23</v>
      </c>
      <c r="H17" s="107" t="s">
        <v>139</v>
      </c>
      <c r="I17" s="100" t="s">
        <v>140</v>
      </c>
      <c r="J17" s="38">
        <v>6426.44</v>
      </c>
      <c r="K17" s="108">
        <v>43896</v>
      </c>
      <c r="L17" s="108">
        <v>43896</v>
      </c>
      <c r="M17" s="106" t="s">
        <v>38</v>
      </c>
      <c r="N17" s="109" t="s">
        <v>141</v>
      </c>
      <c r="O17" s="109" t="s">
        <v>142</v>
      </c>
      <c r="P17" s="100" t="s">
        <v>29</v>
      </c>
      <c r="Q17" s="100" t="s">
        <v>143</v>
      </c>
      <c r="R17" s="112" t="s">
        <v>49</v>
      </c>
      <c r="S17" s="113" t="s">
        <v>144</v>
      </c>
      <c r="T17" s="90">
        <f t="shared" si="1"/>
        <v>0.31343283582089554</v>
      </c>
      <c r="U17" s="90">
        <f t="shared" si="2"/>
        <v>0.2</v>
      </c>
      <c r="V17" s="116" t="s">
        <v>145</v>
      </c>
      <c r="W17" t="s">
        <v>399</v>
      </c>
      <c r="X17" t="s">
        <v>406</v>
      </c>
      <c r="Y17" s="154">
        <v>11</v>
      </c>
      <c r="Z17" t="s">
        <v>403</v>
      </c>
    </row>
    <row r="18" spans="1:26" ht="18" customHeight="1">
      <c r="A18" s="103" t="s">
        <v>19</v>
      </c>
      <c r="B18" s="103" t="s">
        <v>146</v>
      </c>
      <c r="C18" s="92">
        <v>38</v>
      </c>
      <c r="D18" s="104">
        <v>75</v>
      </c>
      <c r="E18" s="134">
        <f t="shared" si="3"/>
        <v>0.97368421052631582</v>
      </c>
      <c r="F18" s="105" t="s">
        <v>22</v>
      </c>
      <c r="G18" s="106" t="s">
        <v>23</v>
      </c>
      <c r="H18" s="107" t="s">
        <v>131</v>
      </c>
      <c r="I18" s="100" t="s">
        <v>147</v>
      </c>
      <c r="J18" s="38">
        <v>3726.34</v>
      </c>
      <c r="K18" s="108">
        <v>43896</v>
      </c>
      <c r="L18" s="108">
        <v>43896</v>
      </c>
      <c r="M18" s="106" t="s">
        <v>38</v>
      </c>
      <c r="N18" s="109" t="s">
        <v>148</v>
      </c>
      <c r="O18" s="109" t="s">
        <v>149</v>
      </c>
      <c r="P18" s="100" t="s">
        <v>29</v>
      </c>
      <c r="Q18" s="100" t="s">
        <v>150</v>
      </c>
      <c r="R18" s="112" t="s">
        <v>49</v>
      </c>
      <c r="S18" s="113" t="s">
        <v>65</v>
      </c>
      <c r="T18" s="134">
        <f t="shared" si="1"/>
        <v>0.78947368421052633</v>
      </c>
      <c r="U18" s="90">
        <f t="shared" si="2"/>
        <v>9.3333333333333338E-2</v>
      </c>
      <c r="V18" s="111" t="s">
        <v>151</v>
      </c>
      <c r="W18" t="s">
        <v>399</v>
      </c>
      <c r="X18" t="s">
        <v>406</v>
      </c>
      <c r="Y18" s="154">
        <v>11</v>
      </c>
      <c r="Z18" t="s">
        <v>403</v>
      </c>
    </row>
    <row r="19" spans="1:26" ht="18" customHeight="1">
      <c r="A19" s="103" t="s">
        <v>19</v>
      </c>
      <c r="B19" s="103" t="s">
        <v>152</v>
      </c>
      <c r="C19" s="92">
        <v>207</v>
      </c>
      <c r="D19" s="104">
        <v>310</v>
      </c>
      <c r="E19" s="90">
        <f t="shared" si="3"/>
        <v>0.49758454106280192</v>
      </c>
      <c r="F19" s="105" t="s">
        <v>22</v>
      </c>
      <c r="G19" s="106" t="s">
        <v>23</v>
      </c>
      <c r="H19" s="107" t="s">
        <v>116</v>
      </c>
      <c r="I19" s="100" t="s">
        <v>153</v>
      </c>
      <c r="J19" s="38">
        <v>10990.48</v>
      </c>
      <c r="K19" s="108">
        <v>43900</v>
      </c>
      <c r="L19" s="108">
        <v>43900</v>
      </c>
      <c r="M19" s="106" t="s">
        <v>38</v>
      </c>
      <c r="N19" s="109" t="s">
        <v>154</v>
      </c>
      <c r="O19" s="109" t="s">
        <v>155</v>
      </c>
      <c r="P19" s="100" t="s">
        <v>29</v>
      </c>
      <c r="Q19" s="100" t="s">
        <v>156</v>
      </c>
      <c r="R19" s="112" t="s">
        <v>49</v>
      </c>
      <c r="S19" s="113" t="s">
        <v>157</v>
      </c>
      <c r="T19" s="90">
        <f t="shared" si="1"/>
        <v>0.42995169082125606</v>
      </c>
      <c r="U19" s="90">
        <f t="shared" si="2"/>
        <v>4.5161290322580643E-2</v>
      </c>
      <c r="V19" s="111" t="s">
        <v>158</v>
      </c>
      <c r="W19" t="s">
        <v>399</v>
      </c>
      <c r="Y19" s="154">
        <v>12</v>
      </c>
      <c r="Z19" t="s">
        <v>404</v>
      </c>
    </row>
    <row r="20" spans="1:26" ht="18" customHeight="1">
      <c r="A20" s="117" t="s">
        <v>19</v>
      </c>
      <c r="B20" s="117" t="s">
        <v>159</v>
      </c>
      <c r="C20" s="92">
        <v>46</v>
      </c>
      <c r="D20" s="104">
        <v>80</v>
      </c>
      <c r="E20" s="90">
        <f t="shared" si="3"/>
        <v>0.73913043478260865</v>
      </c>
      <c r="F20" s="118" t="s">
        <v>22</v>
      </c>
      <c r="G20" s="119" t="s">
        <v>23</v>
      </c>
      <c r="H20" s="120" t="s">
        <v>91</v>
      </c>
      <c r="I20" s="121" t="s">
        <v>160</v>
      </c>
      <c r="J20" s="122">
        <v>4023.38</v>
      </c>
      <c r="K20" s="123">
        <v>43902</v>
      </c>
      <c r="L20" s="123">
        <v>43906</v>
      </c>
      <c r="M20" s="119" t="s">
        <v>38</v>
      </c>
      <c r="N20" s="124" t="s">
        <v>161</v>
      </c>
      <c r="O20" s="124" t="s">
        <v>162</v>
      </c>
      <c r="P20" s="121" t="s">
        <v>29</v>
      </c>
      <c r="Q20" s="121" t="s">
        <v>163</v>
      </c>
      <c r="R20" s="125" t="s">
        <v>49</v>
      </c>
      <c r="S20" s="113" t="s">
        <v>164</v>
      </c>
      <c r="T20" s="90">
        <f t="shared" si="1"/>
        <v>0.65217391304347827</v>
      </c>
      <c r="U20" s="90">
        <f t="shared" si="2"/>
        <v>0.05</v>
      </c>
      <c r="V20" s="126" t="s">
        <v>165</v>
      </c>
      <c r="W20" t="s">
        <v>399</v>
      </c>
      <c r="Y20" s="154">
        <v>12</v>
      </c>
      <c r="Z20" t="s">
        <v>403</v>
      </c>
    </row>
    <row r="21" spans="1:26" ht="18" customHeight="1">
      <c r="A21" s="91" t="s">
        <v>19</v>
      </c>
      <c r="B21" s="91" t="s">
        <v>166</v>
      </c>
      <c r="C21" s="92">
        <v>67</v>
      </c>
      <c r="D21" s="104">
        <v>100</v>
      </c>
      <c r="E21" s="90">
        <f t="shared" si="3"/>
        <v>0.4925373134328358</v>
      </c>
      <c r="F21" s="94" t="s">
        <v>22</v>
      </c>
      <c r="G21" s="95" t="s">
        <v>23</v>
      </c>
      <c r="H21" s="96" t="s">
        <v>168</v>
      </c>
      <c r="I21" s="97" t="s">
        <v>169</v>
      </c>
      <c r="J21" s="11">
        <v>14931</v>
      </c>
      <c r="K21" s="98">
        <v>43910</v>
      </c>
      <c r="L21" s="98">
        <v>43913</v>
      </c>
      <c r="M21" s="95" t="s">
        <v>38</v>
      </c>
      <c r="N21" s="99" t="s">
        <v>170</v>
      </c>
      <c r="O21" s="99" t="s">
        <v>171</v>
      </c>
      <c r="P21" s="97" t="s">
        <v>29</v>
      </c>
      <c r="Q21" s="97" t="s">
        <v>172</v>
      </c>
      <c r="R21" s="112" t="s">
        <v>49</v>
      </c>
      <c r="S21" s="113" t="s">
        <v>59</v>
      </c>
      <c r="T21" s="90">
        <f t="shared" si="1"/>
        <v>0.28358208955223879</v>
      </c>
      <c r="U21" s="90">
        <f t="shared" si="2"/>
        <v>0.14000000000000001</v>
      </c>
      <c r="V21" s="127" t="s">
        <v>173</v>
      </c>
      <c r="W21" t="s">
        <v>399</v>
      </c>
      <c r="X21" t="s">
        <v>405</v>
      </c>
      <c r="Y21" s="154">
        <v>11</v>
      </c>
      <c r="Z21" t="s">
        <v>404</v>
      </c>
    </row>
    <row r="22" spans="1:26" ht="18" customHeight="1">
      <c r="A22" s="103" t="s">
        <v>19</v>
      </c>
      <c r="B22" s="103" t="s">
        <v>174</v>
      </c>
      <c r="C22" s="92">
        <v>15</v>
      </c>
      <c r="D22" s="104">
        <v>15</v>
      </c>
      <c r="E22" s="90">
        <f t="shared" si="3"/>
        <v>0</v>
      </c>
      <c r="F22" s="105" t="s">
        <v>68</v>
      </c>
      <c r="G22" s="106" t="s">
        <v>23</v>
      </c>
      <c r="H22" s="107" t="s">
        <v>176</v>
      </c>
      <c r="I22" s="100" t="s">
        <v>177</v>
      </c>
      <c r="J22" s="38">
        <v>173.25</v>
      </c>
      <c r="K22" s="108">
        <v>43910</v>
      </c>
      <c r="L22" s="108">
        <v>43913</v>
      </c>
      <c r="M22" s="106" t="s">
        <v>26</v>
      </c>
      <c r="N22" s="109" t="s">
        <v>178</v>
      </c>
      <c r="O22" s="109" t="s">
        <v>179</v>
      </c>
      <c r="P22" s="100" t="s">
        <v>29</v>
      </c>
      <c r="Q22" s="100" t="s">
        <v>180</v>
      </c>
      <c r="R22" s="112" t="s">
        <v>49</v>
      </c>
      <c r="S22" s="113" t="s">
        <v>175</v>
      </c>
      <c r="T22" s="90">
        <f t="shared" si="1"/>
        <v>0</v>
      </c>
      <c r="U22" s="90">
        <f t="shared" si="2"/>
        <v>0</v>
      </c>
      <c r="V22" s="111" t="s">
        <v>181</v>
      </c>
      <c r="W22" t="s">
        <v>399</v>
      </c>
      <c r="X22" t="s">
        <v>408</v>
      </c>
      <c r="Y22" s="154">
        <v>12</v>
      </c>
      <c r="Z22" t="s">
        <v>403</v>
      </c>
    </row>
    <row r="23" spans="1:26" ht="18" customHeight="1">
      <c r="A23" s="103" t="s">
        <v>19</v>
      </c>
      <c r="B23" s="103" t="s">
        <v>182</v>
      </c>
      <c r="C23" s="92">
        <v>43</v>
      </c>
      <c r="D23" s="104">
        <v>72</v>
      </c>
      <c r="E23" s="90">
        <f t="shared" si="3"/>
        <v>0.67441860465116277</v>
      </c>
      <c r="F23" s="105" t="s">
        <v>22</v>
      </c>
      <c r="G23" s="106" t="s">
        <v>23</v>
      </c>
      <c r="H23" s="107" t="s">
        <v>91</v>
      </c>
      <c r="I23" s="100" t="s">
        <v>183</v>
      </c>
      <c r="J23" s="38">
        <v>5936.5</v>
      </c>
      <c r="K23" s="108">
        <v>43916</v>
      </c>
      <c r="L23" s="108">
        <v>43917</v>
      </c>
      <c r="M23" s="106" t="s">
        <v>38</v>
      </c>
      <c r="N23" s="109" t="s">
        <v>184</v>
      </c>
      <c r="O23" s="109" t="s">
        <v>185</v>
      </c>
      <c r="P23" s="100" t="s">
        <v>29</v>
      </c>
      <c r="Q23" s="100" t="s">
        <v>186</v>
      </c>
      <c r="R23" s="112" t="s">
        <v>49</v>
      </c>
      <c r="S23" s="113" t="s">
        <v>65</v>
      </c>
      <c r="T23" s="90">
        <f t="shared" si="1"/>
        <v>0.58139534883720934</v>
      </c>
      <c r="U23" s="90">
        <f t="shared" si="2"/>
        <v>5.5555555555555552E-2</v>
      </c>
      <c r="V23" s="111" t="s">
        <v>151</v>
      </c>
      <c r="W23" t="s">
        <v>399</v>
      </c>
      <c r="Y23" s="154">
        <v>12</v>
      </c>
      <c r="Z23" t="s">
        <v>403</v>
      </c>
    </row>
    <row r="24" spans="1:26" ht="18" customHeight="1">
      <c r="A24" s="103" t="s">
        <v>187</v>
      </c>
      <c r="B24" s="103" t="s">
        <v>188</v>
      </c>
      <c r="C24" s="114">
        <v>78</v>
      </c>
      <c r="D24" s="104">
        <v>120</v>
      </c>
      <c r="E24" s="90">
        <f t="shared" si="3"/>
        <v>0.53846153846153844</v>
      </c>
      <c r="F24" s="105" t="s">
        <v>22</v>
      </c>
      <c r="G24" s="106" t="s">
        <v>23</v>
      </c>
      <c r="H24" s="107" t="s">
        <v>91</v>
      </c>
      <c r="I24" s="100" t="s">
        <v>191</v>
      </c>
      <c r="J24" s="38">
        <v>9059.0400000000009</v>
      </c>
      <c r="K24" s="108">
        <v>43921</v>
      </c>
      <c r="L24" s="108" t="s">
        <v>192</v>
      </c>
      <c r="M24" s="106" t="s">
        <v>26</v>
      </c>
      <c r="N24" s="109" t="s">
        <v>32</v>
      </c>
      <c r="O24" s="109" t="s">
        <v>193</v>
      </c>
      <c r="P24" s="100" t="s">
        <v>29</v>
      </c>
      <c r="Q24" s="100" t="s">
        <v>194</v>
      </c>
      <c r="R24" s="115" t="s">
        <v>58</v>
      </c>
      <c r="S24" s="113" t="s">
        <v>195</v>
      </c>
      <c r="T24" s="90">
        <f t="shared" si="1"/>
        <v>0.38461538461538464</v>
      </c>
      <c r="U24" s="90">
        <f t="shared" si="2"/>
        <v>0.1</v>
      </c>
      <c r="V24" s="111" t="s">
        <v>196</v>
      </c>
      <c r="W24" t="s">
        <v>399</v>
      </c>
      <c r="Y24" s="154">
        <v>12</v>
      </c>
      <c r="Z24" t="s">
        <v>403</v>
      </c>
    </row>
    <row r="25" spans="1:26" ht="18" customHeight="1">
      <c r="A25" s="103" t="s">
        <v>52</v>
      </c>
      <c r="B25" s="103" t="s">
        <v>197</v>
      </c>
      <c r="C25" s="114">
        <v>70</v>
      </c>
      <c r="D25" s="104">
        <v>120</v>
      </c>
      <c r="E25" s="90">
        <f t="shared" si="3"/>
        <v>0.7142857142857143</v>
      </c>
      <c r="F25" s="105" t="s">
        <v>22</v>
      </c>
      <c r="G25" s="106" t="s">
        <v>23</v>
      </c>
      <c r="H25" s="107" t="s">
        <v>54</v>
      </c>
      <c r="I25" s="100" t="s">
        <v>198</v>
      </c>
      <c r="J25" s="38">
        <v>12564.6</v>
      </c>
      <c r="K25" s="108" t="s">
        <v>199</v>
      </c>
      <c r="L25" s="108" t="s">
        <v>199</v>
      </c>
      <c r="M25" s="106" t="s">
        <v>26</v>
      </c>
      <c r="N25" s="109" t="s">
        <v>200</v>
      </c>
      <c r="O25" s="109" t="s">
        <v>200</v>
      </c>
      <c r="P25" s="100" t="s">
        <v>29</v>
      </c>
      <c r="Q25" s="100" t="s">
        <v>201</v>
      </c>
      <c r="R25" s="112" t="s">
        <v>49</v>
      </c>
      <c r="S25" s="113" t="s">
        <v>190</v>
      </c>
      <c r="T25" s="90">
        <f t="shared" si="1"/>
        <v>0.7142857142857143</v>
      </c>
      <c r="U25" s="90">
        <f t="shared" si="2"/>
        <v>0</v>
      </c>
      <c r="V25" s="111" t="s">
        <v>202</v>
      </c>
      <c r="W25" t="s">
        <v>399</v>
      </c>
      <c r="Y25" s="154">
        <v>12</v>
      </c>
      <c r="Z25" t="s">
        <v>403</v>
      </c>
    </row>
    <row r="26" spans="1:26" ht="18" customHeight="1">
      <c r="A26" s="103" t="s">
        <v>19</v>
      </c>
      <c r="B26" s="103" t="s">
        <v>203</v>
      </c>
      <c r="C26" s="92">
        <v>17</v>
      </c>
      <c r="D26" s="104">
        <v>40</v>
      </c>
      <c r="E26" s="134">
        <f t="shared" si="3"/>
        <v>1.3529411764705883</v>
      </c>
      <c r="F26" s="105" t="s">
        <v>68</v>
      </c>
      <c r="G26" s="106" t="s">
        <v>23</v>
      </c>
      <c r="H26" s="107" t="s">
        <v>83</v>
      </c>
      <c r="I26" s="100" t="s">
        <v>204</v>
      </c>
      <c r="J26" s="38">
        <v>1219.24</v>
      </c>
      <c r="K26" s="108" t="s">
        <v>199</v>
      </c>
      <c r="L26" s="108" t="s">
        <v>205</v>
      </c>
      <c r="M26" s="106" t="s">
        <v>38</v>
      </c>
      <c r="N26" s="109" t="s">
        <v>206</v>
      </c>
      <c r="O26" s="109" t="s">
        <v>207</v>
      </c>
      <c r="P26" s="100" t="s">
        <v>29</v>
      </c>
      <c r="Q26" s="100" t="s">
        <v>208</v>
      </c>
      <c r="R26" s="112" t="s">
        <v>49</v>
      </c>
      <c r="S26" s="113" t="s">
        <v>136</v>
      </c>
      <c r="T26" s="134">
        <f t="shared" si="1"/>
        <v>1.2352941176470589</v>
      </c>
      <c r="U26" s="90">
        <f t="shared" si="2"/>
        <v>0.05</v>
      </c>
      <c r="V26" s="111" t="s">
        <v>209</v>
      </c>
      <c r="W26" t="s">
        <v>399</v>
      </c>
      <c r="Y26" s="154">
        <v>12</v>
      </c>
      <c r="Z26" t="s">
        <v>403</v>
      </c>
    </row>
    <row r="27" spans="1:26" ht="18" customHeight="1">
      <c r="A27" s="103" t="s">
        <v>19</v>
      </c>
      <c r="B27" s="103" t="s">
        <v>210</v>
      </c>
      <c r="C27" s="92">
        <v>50</v>
      </c>
      <c r="D27" s="104">
        <v>80</v>
      </c>
      <c r="E27" s="90">
        <f t="shared" si="3"/>
        <v>0.6</v>
      </c>
      <c r="F27" s="105" t="s">
        <v>22</v>
      </c>
      <c r="G27" s="106" t="s">
        <v>23</v>
      </c>
      <c r="H27" s="107" t="s">
        <v>211</v>
      </c>
      <c r="I27" s="100" t="s">
        <v>212</v>
      </c>
      <c r="J27" s="38">
        <v>5677.08</v>
      </c>
      <c r="K27" s="108" t="s">
        <v>213</v>
      </c>
      <c r="L27" s="108" t="s">
        <v>214</v>
      </c>
      <c r="M27" s="106" t="s">
        <v>38</v>
      </c>
      <c r="N27" s="109" t="s">
        <v>215</v>
      </c>
      <c r="O27" s="109" t="s">
        <v>216</v>
      </c>
      <c r="P27" s="100" t="s">
        <v>29</v>
      </c>
      <c r="Q27" s="100" t="s">
        <v>217</v>
      </c>
      <c r="R27" s="115" t="s">
        <v>96</v>
      </c>
      <c r="S27" s="113" t="s">
        <v>50</v>
      </c>
      <c r="T27" s="90">
        <f t="shared" si="1"/>
        <v>0.32</v>
      </c>
      <c r="U27" s="90">
        <f t="shared" si="2"/>
        <v>0.17499999999999999</v>
      </c>
      <c r="V27" s="111" t="s">
        <v>218</v>
      </c>
      <c r="W27" s="137" t="s">
        <v>399</v>
      </c>
      <c r="X27" s="137"/>
      <c r="Y27" s="156">
        <v>12</v>
      </c>
      <c r="Z27" s="137" t="s">
        <v>403</v>
      </c>
    </row>
    <row r="28" spans="1:26" ht="18" customHeight="1">
      <c r="A28" s="157" t="s">
        <v>187</v>
      </c>
      <c r="B28" s="157" t="s">
        <v>219</v>
      </c>
      <c r="C28" s="158">
        <v>55</v>
      </c>
      <c r="D28" s="159">
        <v>71</v>
      </c>
      <c r="E28" s="160">
        <f t="shared" si="3"/>
        <v>0.29090909090909089</v>
      </c>
      <c r="F28" s="161" t="s">
        <v>35</v>
      </c>
      <c r="G28" s="162" t="s">
        <v>23</v>
      </c>
      <c r="H28" s="163" t="s">
        <v>176</v>
      </c>
      <c r="I28" s="164" t="s">
        <v>220</v>
      </c>
      <c r="J28" s="165">
        <v>141.08000000000001</v>
      </c>
      <c r="K28" s="166" t="s">
        <v>214</v>
      </c>
      <c r="L28" s="166" t="s">
        <v>221</v>
      </c>
      <c r="M28" s="162" t="s">
        <v>26</v>
      </c>
      <c r="N28" s="167" t="s">
        <v>32</v>
      </c>
      <c r="O28" s="167" t="s">
        <v>222</v>
      </c>
      <c r="P28" s="164" t="s">
        <v>29</v>
      </c>
      <c r="Q28" s="164" t="s">
        <v>223</v>
      </c>
      <c r="R28" s="168" t="s">
        <v>96</v>
      </c>
      <c r="S28" s="169" t="s">
        <v>224</v>
      </c>
      <c r="T28" s="90">
        <f t="shared" si="1"/>
        <v>3.6363636363636362E-2</v>
      </c>
      <c r="U28" s="90">
        <f t="shared" si="2"/>
        <v>0.19718309859154928</v>
      </c>
      <c r="V28" s="128" t="s">
        <v>225</v>
      </c>
      <c r="W28" t="s">
        <v>399</v>
      </c>
      <c r="X28" t="s">
        <v>408</v>
      </c>
      <c r="Y28" s="154">
        <v>12</v>
      </c>
      <c r="Z28" t="s">
        <v>403</v>
      </c>
    </row>
    <row r="29" spans="1:26" ht="18" customHeight="1">
      <c r="A29" s="170" t="s">
        <v>52</v>
      </c>
      <c r="B29" s="157" t="s">
        <v>219</v>
      </c>
      <c r="C29" s="158">
        <v>55</v>
      </c>
      <c r="D29" s="159">
        <v>71</v>
      </c>
      <c r="E29" s="160">
        <f t="shared" si="3"/>
        <v>0.29090909090909089</v>
      </c>
      <c r="F29" s="161" t="s">
        <v>226</v>
      </c>
      <c r="G29" s="162" t="s">
        <v>23</v>
      </c>
      <c r="H29" s="163" t="s">
        <v>176</v>
      </c>
      <c r="I29" s="164" t="s">
        <v>220</v>
      </c>
      <c r="J29" s="165">
        <v>141.07</v>
      </c>
      <c r="K29" s="166" t="s">
        <v>214</v>
      </c>
      <c r="L29" s="166" t="s">
        <v>221</v>
      </c>
      <c r="M29" s="162" t="s">
        <v>26</v>
      </c>
      <c r="N29" s="167" t="s">
        <v>32</v>
      </c>
      <c r="O29" s="167" t="s">
        <v>222</v>
      </c>
      <c r="P29" s="164" t="s">
        <v>29</v>
      </c>
      <c r="Q29" s="164" t="s">
        <v>223</v>
      </c>
      <c r="R29" s="168" t="s">
        <v>96</v>
      </c>
      <c r="S29" s="169" t="s">
        <v>224</v>
      </c>
      <c r="T29" s="90">
        <f t="shared" si="1"/>
        <v>3.6363636363636362E-2</v>
      </c>
      <c r="U29" s="90">
        <f t="shared" si="2"/>
        <v>0.19718309859154928</v>
      </c>
      <c r="V29" s="128" t="s">
        <v>225</v>
      </c>
      <c r="W29" t="s">
        <v>399</v>
      </c>
      <c r="X29" t="s">
        <v>408</v>
      </c>
      <c r="Y29" s="154">
        <v>12</v>
      </c>
      <c r="Z29" t="s">
        <v>403</v>
      </c>
    </row>
    <row r="30" spans="1:26" ht="18" customHeight="1">
      <c r="A30" s="170" t="s">
        <v>227</v>
      </c>
      <c r="B30" s="157" t="s">
        <v>219</v>
      </c>
      <c r="C30" s="158">
        <v>55</v>
      </c>
      <c r="D30" s="159">
        <v>71</v>
      </c>
      <c r="E30" s="160">
        <f t="shared" si="3"/>
        <v>0.29090909090909089</v>
      </c>
      <c r="F30" s="161" t="s">
        <v>226</v>
      </c>
      <c r="G30" s="162" t="s">
        <v>23</v>
      </c>
      <c r="H30" s="163" t="s">
        <v>176</v>
      </c>
      <c r="I30" s="164" t="s">
        <v>220</v>
      </c>
      <c r="J30" s="165">
        <v>0</v>
      </c>
      <c r="K30" s="166" t="s">
        <v>214</v>
      </c>
      <c r="L30" s="166" t="s">
        <v>221</v>
      </c>
      <c r="M30" s="162" t="s">
        <v>26</v>
      </c>
      <c r="N30" s="167" t="s">
        <v>32</v>
      </c>
      <c r="O30" s="167" t="s">
        <v>222</v>
      </c>
      <c r="P30" s="164" t="s">
        <v>29</v>
      </c>
      <c r="Q30" s="164" t="s">
        <v>223</v>
      </c>
      <c r="R30" s="168" t="s">
        <v>96</v>
      </c>
      <c r="S30" s="169" t="s">
        <v>224</v>
      </c>
      <c r="T30" s="90">
        <f t="shared" si="1"/>
        <v>3.6363636363636362E-2</v>
      </c>
      <c r="U30" s="90">
        <f t="shared" si="2"/>
        <v>0.19718309859154928</v>
      </c>
      <c r="V30" s="128" t="s">
        <v>225</v>
      </c>
      <c r="W30" t="s">
        <v>399</v>
      </c>
      <c r="X30" t="s">
        <v>408</v>
      </c>
      <c r="Y30" s="154">
        <v>12</v>
      </c>
      <c r="Z30" t="s">
        <v>403</v>
      </c>
    </row>
    <row r="31" spans="1:26" ht="18" customHeight="1">
      <c r="A31" s="103" t="s">
        <v>19</v>
      </c>
      <c r="B31" s="103" t="s">
        <v>234</v>
      </c>
      <c r="C31" s="92">
        <v>86</v>
      </c>
      <c r="D31" s="104">
        <v>130</v>
      </c>
      <c r="E31" s="90">
        <f t="shared" si="3"/>
        <v>0.51162790697674421</v>
      </c>
      <c r="F31" s="105" t="s">
        <v>22</v>
      </c>
      <c r="G31" s="106" t="s">
        <v>23</v>
      </c>
      <c r="H31" s="107" t="s">
        <v>211</v>
      </c>
      <c r="I31" s="100" t="s">
        <v>235</v>
      </c>
      <c r="J31" s="38">
        <v>4581</v>
      </c>
      <c r="K31" s="108" t="s">
        <v>236</v>
      </c>
      <c r="L31" s="108" t="s">
        <v>237</v>
      </c>
      <c r="M31" s="106" t="s">
        <v>38</v>
      </c>
      <c r="N31" s="109" t="s">
        <v>238</v>
      </c>
      <c r="O31" s="109" t="s">
        <v>239</v>
      </c>
      <c r="P31" s="100" t="s">
        <v>29</v>
      </c>
      <c r="Q31" s="100" t="s">
        <v>240</v>
      </c>
      <c r="R31" s="115" t="s">
        <v>96</v>
      </c>
      <c r="S31" s="113" t="s">
        <v>241</v>
      </c>
      <c r="T31" s="90">
        <f t="shared" si="1"/>
        <v>-4.6511627906976744E-2</v>
      </c>
      <c r="U31" s="90">
        <f t="shared" si="2"/>
        <v>0.36923076923076925</v>
      </c>
      <c r="V31" s="111" t="s">
        <v>242</v>
      </c>
      <c r="W31" t="s">
        <v>399</v>
      </c>
      <c r="Y31" s="154">
        <v>12</v>
      </c>
      <c r="Z31" t="s">
        <v>403</v>
      </c>
    </row>
    <row r="32" spans="1:26" ht="18" customHeight="1">
      <c r="A32" s="103" t="s">
        <v>19</v>
      </c>
      <c r="B32" s="103" t="s">
        <v>243</v>
      </c>
      <c r="C32" s="92">
        <v>90</v>
      </c>
      <c r="D32" s="104">
        <v>135</v>
      </c>
      <c r="E32" s="90">
        <f t="shared" si="3"/>
        <v>0.5</v>
      </c>
      <c r="F32" s="105" t="s">
        <v>22</v>
      </c>
      <c r="G32" s="106" t="s">
        <v>23</v>
      </c>
      <c r="H32" s="107" t="s">
        <v>211</v>
      </c>
      <c r="I32" s="100" t="s">
        <v>244</v>
      </c>
      <c r="J32" s="38">
        <v>5670.42</v>
      </c>
      <c r="K32" s="108" t="s">
        <v>245</v>
      </c>
      <c r="L32" s="108" t="s">
        <v>246</v>
      </c>
      <c r="M32" s="106" t="s">
        <v>38</v>
      </c>
      <c r="N32" s="109" t="s">
        <v>247</v>
      </c>
      <c r="O32" s="109" t="s">
        <v>248</v>
      </c>
      <c r="P32" s="100" t="s">
        <v>29</v>
      </c>
      <c r="Q32" s="100" t="s">
        <v>249</v>
      </c>
      <c r="R32" s="115" t="s">
        <v>96</v>
      </c>
      <c r="S32" s="113" t="s">
        <v>121</v>
      </c>
      <c r="T32" s="90">
        <f t="shared" si="1"/>
        <v>-6.6666666666666666E-2</v>
      </c>
      <c r="U32" s="90">
        <f t="shared" si="2"/>
        <v>0.37777777777777777</v>
      </c>
      <c r="V32" s="111" t="s">
        <v>250</v>
      </c>
      <c r="W32" t="s">
        <v>399</v>
      </c>
      <c r="X32" t="s">
        <v>405</v>
      </c>
      <c r="Y32" s="154">
        <v>12</v>
      </c>
      <c r="Z32" t="s">
        <v>404</v>
      </c>
    </row>
    <row r="33" spans="1:26" ht="18" customHeight="1">
      <c r="A33" s="103" t="s">
        <v>19</v>
      </c>
      <c r="B33" s="103" t="s">
        <v>251</v>
      </c>
      <c r="C33" s="92">
        <v>49</v>
      </c>
      <c r="D33" s="104">
        <v>84</v>
      </c>
      <c r="E33" s="90">
        <f t="shared" si="3"/>
        <v>0.7142857142857143</v>
      </c>
      <c r="F33" s="105" t="s">
        <v>22</v>
      </c>
      <c r="G33" s="106" t="s">
        <v>23</v>
      </c>
      <c r="H33" s="107" t="s">
        <v>252</v>
      </c>
      <c r="I33" s="100" t="s">
        <v>253</v>
      </c>
      <c r="J33" s="38">
        <v>10264.5</v>
      </c>
      <c r="K33" s="108">
        <v>43986</v>
      </c>
      <c r="L33" s="129">
        <v>43990</v>
      </c>
      <c r="M33" s="106" t="s">
        <v>38</v>
      </c>
      <c r="N33" s="109" t="s">
        <v>254</v>
      </c>
      <c r="O33" s="109" t="s">
        <v>255</v>
      </c>
      <c r="P33" s="100" t="s">
        <v>29</v>
      </c>
      <c r="Q33" s="100" t="s">
        <v>256</v>
      </c>
      <c r="R33" s="115" t="s">
        <v>257</v>
      </c>
      <c r="S33" s="113" t="s">
        <v>121</v>
      </c>
      <c r="T33" s="90">
        <f t="shared" si="1"/>
        <v>0.7142857142857143</v>
      </c>
      <c r="U33" s="90">
        <f t="shared" si="2"/>
        <v>0</v>
      </c>
      <c r="V33" s="111" t="s">
        <v>258</v>
      </c>
      <c r="W33" t="s">
        <v>399</v>
      </c>
      <c r="Y33" s="154">
        <v>12</v>
      </c>
      <c r="Z33" t="s">
        <v>403</v>
      </c>
    </row>
    <row r="34" spans="1:26" ht="18" customHeight="1">
      <c r="A34" s="103" t="s">
        <v>52</v>
      </c>
      <c r="B34" s="103" t="s">
        <v>274</v>
      </c>
      <c r="C34" s="114">
        <v>168</v>
      </c>
      <c r="D34" s="104">
        <v>168</v>
      </c>
      <c r="E34" s="90">
        <f t="shared" si="3"/>
        <v>0</v>
      </c>
      <c r="F34" s="105" t="s">
        <v>22</v>
      </c>
      <c r="G34" s="106" t="s">
        <v>23</v>
      </c>
      <c r="H34" s="107" t="s">
        <v>276</v>
      </c>
      <c r="I34" s="100" t="s">
        <v>226</v>
      </c>
      <c r="J34" s="38">
        <v>53631</v>
      </c>
      <c r="K34" s="108" t="s">
        <v>277</v>
      </c>
      <c r="L34" s="108" t="s">
        <v>277</v>
      </c>
      <c r="M34" s="106" t="s">
        <v>38</v>
      </c>
      <c r="N34" s="109" t="s">
        <v>32</v>
      </c>
      <c r="O34" s="109" t="s">
        <v>278</v>
      </c>
      <c r="P34" s="100" t="s">
        <v>29</v>
      </c>
      <c r="Q34" s="100" t="s">
        <v>279</v>
      </c>
      <c r="R34" s="115" t="s">
        <v>58</v>
      </c>
      <c r="S34" s="113" t="s">
        <v>275</v>
      </c>
      <c r="T34" s="90">
        <f t="shared" si="1"/>
        <v>0</v>
      </c>
      <c r="U34" s="90">
        <f t="shared" si="2"/>
        <v>0</v>
      </c>
      <c r="V34" s="111" t="s">
        <v>280</v>
      </c>
    </row>
    <row r="35" spans="1:26" ht="18" customHeight="1">
      <c r="A35" s="103" t="s">
        <v>187</v>
      </c>
      <c r="B35" s="103" t="s">
        <v>281</v>
      </c>
      <c r="C35" s="114">
        <v>162</v>
      </c>
      <c r="D35" s="104">
        <v>162</v>
      </c>
      <c r="E35" s="90">
        <f t="shared" si="3"/>
        <v>0</v>
      </c>
      <c r="F35" s="105" t="s">
        <v>22</v>
      </c>
      <c r="G35" s="106" t="s">
        <v>23</v>
      </c>
      <c r="H35" s="107" t="s">
        <v>276</v>
      </c>
      <c r="I35" s="100" t="s">
        <v>226</v>
      </c>
      <c r="J35" s="38">
        <v>53716.5</v>
      </c>
      <c r="K35" s="108" t="s">
        <v>277</v>
      </c>
      <c r="L35" s="108" t="s">
        <v>277</v>
      </c>
      <c r="M35" s="106" t="s">
        <v>38</v>
      </c>
      <c r="N35" s="109" t="s">
        <v>32</v>
      </c>
      <c r="O35" s="109" t="s">
        <v>283</v>
      </c>
      <c r="P35" s="100" t="s">
        <v>29</v>
      </c>
      <c r="Q35" s="100" t="s">
        <v>284</v>
      </c>
      <c r="R35" s="115" t="s">
        <v>58</v>
      </c>
      <c r="S35" s="113" t="s">
        <v>282</v>
      </c>
      <c r="T35" s="90">
        <f t="shared" si="1"/>
        <v>0</v>
      </c>
      <c r="U35" s="90">
        <f t="shared" si="2"/>
        <v>0</v>
      </c>
      <c r="V35" s="111" t="s">
        <v>285</v>
      </c>
    </row>
    <row r="36" spans="1:26" ht="18" customHeight="1">
      <c r="A36" s="103" t="s">
        <v>19</v>
      </c>
      <c r="B36" s="103" t="s">
        <v>286</v>
      </c>
      <c r="C36" s="92">
        <v>46</v>
      </c>
      <c r="D36" s="104">
        <v>70</v>
      </c>
      <c r="E36" s="90">
        <f t="shared" si="3"/>
        <v>0.52173913043478259</v>
      </c>
      <c r="F36" s="105" t="s">
        <v>35</v>
      </c>
      <c r="G36" s="106" t="s">
        <v>23</v>
      </c>
      <c r="H36" s="107" t="s">
        <v>91</v>
      </c>
      <c r="I36" s="100" t="s">
        <v>287</v>
      </c>
      <c r="J36" s="38">
        <v>507.6</v>
      </c>
      <c r="K36" s="108" t="s">
        <v>288</v>
      </c>
      <c r="L36" s="129">
        <v>43983</v>
      </c>
      <c r="M36" s="106" t="s">
        <v>38</v>
      </c>
      <c r="N36" s="109" t="s">
        <v>289</v>
      </c>
      <c r="O36" s="109" t="s">
        <v>290</v>
      </c>
      <c r="P36" s="100" t="s">
        <v>29</v>
      </c>
      <c r="Q36" s="100" t="s">
        <v>291</v>
      </c>
      <c r="R36" s="115" t="s">
        <v>257</v>
      </c>
      <c r="S36" s="113" t="s">
        <v>292</v>
      </c>
      <c r="T36" s="90">
        <f t="shared" si="1"/>
        <v>0.17391304347826086</v>
      </c>
      <c r="U36" s="90">
        <f t="shared" si="2"/>
        <v>0.22857142857142856</v>
      </c>
      <c r="V36" s="111" t="s">
        <v>293</v>
      </c>
      <c r="W36" t="s">
        <v>399</v>
      </c>
      <c r="Y36" s="154">
        <v>12</v>
      </c>
      <c r="Z36" t="s">
        <v>403</v>
      </c>
    </row>
    <row r="37" spans="1:26" ht="18" customHeight="1">
      <c r="A37" s="103" t="s">
        <v>19</v>
      </c>
      <c r="B37" s="103" t="s">
        <v>294</v>
      </c>
      <c r="C37" s="92">
        <v>40</v>
      </c>
      <c r="D37" s="104">
        <v>70</v>
      </c>
      <c r="E37" s="90">
        <f t="shared" ref="E37:E43" si="4">SUM(D37-C37)/C37*100%</f>
        <v>0.75</v>
      </c>
      <c r="F37" s="105" t="s">
        <v>68</v>
      </c>
      <c r="G37" s="106" t="s">
        <v>23</v>
      </c>
      <c r="H37" s="107" t="s">
        <v>295</v>
      </c>
      <c r="I37" s="100" t="s">
        <v>296</v>
      </c>
      <c r="J37" s="38">
        <v>1766.34</v>
      </c>
      <c r="K37" s="108" t="s">
        <v>270</v>
      </c>
      <c r="L37" s="129" t="s">
        <v>297</v>
      </c>
      <c r="M37" s="106" t="s">
        <v>38</v>
      </c>
      <c r="N37" s="109" t="s">
        <v>298</v>
      </c>
      <c r="O37" s="109" t="s">
        <v>299</v>
      </c>
      <c r="P37" s="100" t="s">
        <v>29</v>
      </c>
      <c r="Q37" s="100" t="s">
        <v>300</v>
      </c>
      <c r="R37" s="115" t="s">
        <v>257</v>
      </c>
      <c r="S37" s="113" t="s">
        <v>34</v>
      </c>
      <c r="T37" s="90">
        <f t="shared" si="1"/>
        <v>0.2</v>
      </c>
      <c r="U37" s="90">
        <f t="shared" si="2"/>
        <v>0.31428571428571428</v>
      </c>
      <c r="V37" s="111" t="s">
        <v>301</v>
      </c>
      <c r="W37" t="s">
        <v>399</v>
      </c>
      <c r="X37" t="s">
        <v>405</v>
      </c>
      <c r="Y37" s="154">
        <v>11</v>
      </c>
      <c r="Z37" t="s">
        <v>403</v>
      </c>
    </row>
    <row r="38" spans="1:26" ht="18" customHeight="1">
      <c r="A38" s="103" t="s">
        <v>19</v>
      </c>
      <c r="B38" s="103" t="s">
        <v>302</v>
      </c>
      <c r="C38" s="92">
        <v>77</v>
      </c>
      <c r="D38" s="104">
        <v>120</v>
      </c>
      <c r="E38" s="90">
        <f t="shared" si="4"/>
        <v>0.55844155844155841</v>
      </c>
      <c r="F38" s="105" t="s">
        <v>22</v>
      </c>
      <c r="G38" s="106" t="s">
        <v>23</v>
      </c>
      <c r="H38" s="107" t="s">
        <v>91</v>
      </c>
      <c r="I38" s="100" t="s">
        <v>303</v>
      </c>
      <c r="J38" s="38">
        <v>4914.5</v>
      </c>
      <c r="K38" s="108" t="s">
        <v>304</v>
      </c>
      <c r="L38" s="129" t="s">
        <v>305</v>
      </c>
      <c r="M38" s="106" t="s">
        <v>26</v>
      </c>
      <c r="N38" s="109" t="s">
        <v>306</v>
      </c>
      <c r="O38" s="109" t="s">
        <v>307</v>
      </c>
      <c r="P38" s="100" t="s">
        <v>29</v>
      </c>
      <c r="Q38" s="100" t="s">
        <v>308</v>
      </c>
      <c r="R38" s="115" t="s">
        <v>257</v>
      </c>
      <c r="S38" s="113" t="s">
        <v>167</v>
      </c>
      <c r="T38" s="90">
        <f t="shared" si="1"/>
        <v>0.29870129870129869</v>
      </c>
      <c r="U38" s="90">
        <f t="shared" si="2"/>
        <v>0.16666666666666666</v>
      </c>
      <c r="V38" s="111" t="s">
        <v>309</v>
      </c>
      <c r="W38" t="s">
        <v>399</v>
      </c>
      <c r="X38" t="s">
        <v>405</v>
      </c>
      <c r="Y38" s="154">
        <v>12</v>
      </c>
      <c r="Z38" t="s">
        <v>403</v>
      </c>
    </row>
    <row r="39" spans="1:26" ht="18" customHeight="1">
      <c r="A39" s="103" t="s">
        <v>19</v>
      </c>
      <c r="B39" s="103" t="s">
        <v>310</v>
      </c>
      <c r="C39" s="92">
        <v>24</v>
      </c>
      <c r="D39" s="104">
        <v>48</v>
      </c>
      <c r="E39" s="134">
        <f t="shared" si="4"/>
        <v>1</v>
      </c>
      <c r="F39" s="105" t="s">
        <v>68</v>
      </c>
      <c r="G39" s="106" t="s">
        <v>23</v>
      </c>
      <c r="H39" s="107" t="s">
        <v>91</v>
      </c>
      <c r="I39" s="100" t="s">
        <v>311</v>
      </c>
      <c r="J39" s="38">
        <v>1184.58</v>
      </c>
      <c r="K39" s="108">
        <v>43983</v>
      </c>
      <c r="L39" s="129">
        <v>43983</v>
      </c>
      <c r="M39" s="106" t="s">
        <v>26</v>
      </c>
      <c r="N39" s="109" t="s">
        <v>312</v>
      </c>
      <c r="O39" s="109" t="s">
        <v>313</v>
      </c>
      <c r="P39" s="100" t="s">
        <v>29</v>
      </c>
      <c r="Q39" s="100" t="s">
        <v>314</v>
      </c>
      <c r="R39" s="115" t="s">
        <v>257</v>
      </c>
      <c r="S39" s="113" t="s">
        <v>315</v>
      </c>
      <c r="T39" s="90">
        <f t="shared" si="1"/>
        <v>0.5</v>
      </c>
      <c r="U39" s="90">
        <f t="shared" si="2"/>
        <v>0.25</v>
      </c>
      <c r="V39" s="111" t="s">
        <v>316</v>
      </c>
      <c r="W39" t="s">
        <v>399</v>
      </c>
      <c r="Y39" s="154">
        <v>12</v>
      </c>
      <c r="Z39" t="s">
        <v>403</v>
      </c>
    </row>
    <row r="40" spans="1:26" ht="27" customHeight="1">
      <c r="A40" s="103" t="s">
        <v>19</v>
      </c>
      <c r="B40" s="103" t="s">
        <v>317</v>
      </c>
      <c r="C40" s="92">
        <v>20</v>
      </c>
      <c r="D40" s="104">
        <v>48</v>
      </c>
      <c r="E40" s="134">
        <f t="shared" si="4"/>
        <v>1.4</v>
      </c>
      <c r="F40" s="105" t="s">
        <v>68</v>
      </c>
      <c r="G40" s="106" t="s">
        <v>23</v>
      </c>
      <c r="H40" s="107" t="s">
        <v>91</v>
      </c>
      <c r="I40" s="100" t="s">
        <v>318</v>
      </c>
      <c r="J40" s="38">
        <v>1184.58</v>
      </c>
      <c r="K40" s="108">
        <v>43984</v>
      </c>
      <c r="L40" s="129">
        <v>43986</v>
      </c>
      <c r="M40" s="106" t="s">
        <v>26</v>
      </c>
      <c r="N40" s="109" t="s">
        <v>319</v>
      </c>
      <c r="O40" s="109" t="s">
        <v>320</v>
      </c>
      <c r="P40" s="100" t="s">
        <v>29</v>
      </c>
      <c r="Q40" s="100" t="s">
        <v>321</v>
      </c>
      <c r="R40" s="115" t="s">
        <v>257</v>
      </c>
      <c r="S40" s="113" t="s">
        <v>315</v>
      </c>
      <c r="T40" s="134">
        <f t="shared" si="1"/>
        <v>0.8</v>
      </c>
      <c r="U40" s="90">
        <f t="shared" si="2"/>
        <v>0.25</v>
      </c>
      <c r="V40" s="111" t="s">
        <v>316</v>
      </c>
      <c r="W40" t="s">
        <v>399</v>
      </c>
      <c r="Y40" s="154">
        <v>12</v>
      </c>
      <c r="Z40" t="s">
        <v>403</v>
      </c>
    </row>
    <row r="41" spans="1:26" ht="18" customHeight="1">
      <c r="A41" s="103" t="s">
        <v>19</v>
      </c>
      <c r="B41" s="103" t="s">
        <v>326</v>
      </c>
      <c r="C41" s="92">
        <v>59</v>
      </c>
      <c r="D41" s="104">
        <v>90</v>
      </c>
      <c r="E41" s="90">
        <f t="shared" si="4"/>
        <v>0.52542372881355937</v>
      </c>
      <c r="F41" s="105" t="s">
        <v>22</v>
      </c>
      <c r="G41" s="106" t="s">
        <v>23</v>
      </c>
      <c r="H41" s="107" t="s">
        <v>327</v>
      </c>
      <c r="I41" s="100" t="s">
        <v>328</v>
      </c>
      <c r="J41" s="38">
        <v>4531.5</v>
      </c>
      <c r="K41" s="108">
        <v>43997</v>
      </c>
      <c r="L41" s="108">
        <v>43998</v>
      </c>
      <c r="M41" s="106" t="s">
        <v>26</v>
      </c>
      <c r="N41" s="109" t="s">
        <v>329</v>
      </c>
      <c r="O41" s="109" t="s">
        <v>330</v>
      </c>
      <c r="P41" s="100" t="s">
        <v>29</v>
      </c>
      <c r="Q41" s="100" t="s">
        <v>331</v>
      </c>
      <c r="R41" s="115" t="s">
        <v>257</v>
      </c>
      <c r="S41" s="113" t="s">
        <v>189</v>
      </c>
      <c r="T41" s="90">
        <f t="shared" si="1"/>
        <v>0.32203389830508472</v>
      </c>
      <c r="U41" s="90">
        <f t="shared" si="2"/>
        <v>0.13333333333333333</v>
      </c>
      <c r="V41" s="111" t="s">
        <v>332</v>
      </c>
      <c r="W41" t="s">
        <v>399</v>
      </c>
      <c r="Y41" s="154">
        <v>12</v>
      </c>
      <c r="Z41" t="s">
        <v>403</v>
      </c>
    </row>
    <row r="42" spans="1:26" ht="18" customHeight="1">
      <c r="A42" s="103" t="s">
        <v>19</v>
      </c>
      <c r="B42" s="103" t="s">
        <v>341</v>
      </c>
      <c r="C42" s="92">
        <v>48</v>
      </c>
      <c r="D42" s="104">
        <v>75</v>
      </c>
      <c r="E42" s="90">
        <f t="shared" si="4"/>
        <v>0.5625</v>
      </c>
      <c r="F42" s="105" t="s">
        <v>22</v>
      </c>
      <c r="G42" s="106" t="s">
        <v>23</v>
      </c>
      <c r="H42" s="107" t="s">
        <v>168</v>
      </c>
      <c r="I42" s="100" t="s">
        <v>342</v>
      </c>
      <c r="J42" s="38">
        <v>4661.25</v>
      </c>
      <c r="K42" s="108">
        <v>44000</v>
      </c>
      <c r="L42" s="108">
        <v>44000</v>
      </c>
      <c r="M42" s="106" t="s">
        <v>26</v>
      </c>
      <c r="N42" s="109" t="s">
        <v>343</v>
      </c>
      <c r="O42" s="109" t="s">
        <v>344</v>
      </c>
      <c r="P42" s="100" t="s">
        <v>29</v>
      </c>
      <c r="Q42" s="100" t="s">
        <v>345</v>
      </c>
      <c r="R42" s="115" t="s">
        <v>257</v>
      </c>
      <c r="S42" s="113" t="s">
        <v>50</v>
      </c>
      <c r="T42" s="90">
        <f t="shared" si="1"/>
        <v>0.375</v>
      </c>
      <c r="U42" s="90">
        <f t="shared" si="2"/>
        <v>0.12</v>
      </c>
      <c r="V42" s="111" t="s">
        <v>218</v>
      </c>
      <c r="W42" t="s">
        <v>399</v>
      </c>
      <c r="Y42" s="154">
        <v>12</v>
      </c>
      <c r="Z42" t="s">
        <v>403</v>
      </c>
    </row>
    <row r="43" spans="1:26" ht="18" customHeight="1">
      <c r="A43" s="138" t="s">
        <v>187</v>
      </c>
      <c r="B43" s="138" t="s">
        <v>373</v>
      </c>
      <c r="C43" s="139">
        <v>100</v>
      </c>
      <c r="D43" s="151">
        <v>120</v>
      </c>
      <c r="E43" s="140">
        <f t="shared" si="4"/>
        <v>0.2</v>
      </c>
      <c r="F43" s="141" t="s">
        <v>22</v>
      </c>
      <c r="G43" s="142" t="s">
        <v>374</v>
      </c>
      <c r="H43" s="143" t="s">
        <v>375</v>
      </c>
      <c r="I43" s="171" t="s">
        <v>409</v>
      </c>
      <c r="J43" s="145">
        <v>10971</v>
      </c>
      <c r="K43" s="146">
        <v>43899</v>
      </c>
      <c r="L43" s="146">
        <v>43901</v>
      </c>
      <c r="M43" s="142" t="s">
        <v>26</v>
      </c>
      <c r="N43" s="147" t="s">
        <v>377</v>
      </c>
      <c r="O43" s="147" t="s">
        <v>377</v>
      </c>
      <c r="P43" s="144" t="s">
        <v>29</v>
      </c>
      <c r="Q43" s="144" t="s">
        <v>378</v>
      </c>
      <c r="R43" s="148" t="s">
        <v>58</v>
      </c>
      <c r="S43" s="149" t="s">
        <v>241</v>
      </c>
      <c r="T43" s="140">
        <f t="shared" si="1"/>
        <v>-0.18</v>
      </c>
      <c r="U43" s="140">
        <f t="shared" si="2"/>
        <v>0.31666666666666665</v>
      </c>
      <c r="V43" s="53" t="s">
        <v>242</v>
      </c>
      <c r="W43" t="s">
        <v>399</v>
      </c>
      <c r="Y43" s="154">
        <v>12</v>
      </c>
      <c r="Z43" t="s">
        <v>403</v>
      </c>
    </row>
    <row r="46" spans="1:26" ht="16">
      <c r="E46" s="66" t="s">
        <v>390</v>
      </c>
      <c r="T46" s="66" t="s">
        <v>390</v>
      </c>
    </row>
    <row r="47" spans="1:26">
      <c r="C47" s="155" t="s">
        <v>389</v>
      </c>
      <c r="D47" s="155"/>
      <c r="E47" s="68">
        <f>AVERAGE(E2:E43)</f>
        <v>0.70698018998599121</v>
      </c>
      <c r="G47" s="155" t="s">
        <v>389</v>
      </c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68">
        <f>AVERAGE(T2:T43)</f>
        <v>0.3674502503020885</v>
      </c>
      <c r="U47" s="56">
        <f>AVERAGE(U2:U43)</f>
        <v>0.17380425307536362</v>
      </c>
    </row>
    <row r="48" spans="1:26">
      <c r="C48" s="155" t="s">
        <v>391</v>
      </c>
      <c r="D48" s="155"/>
      <c r="E48" s="69">
        <f>AVERAGE(E2:E42)</f>
        <v>0.71934556047345444</v>
      </c>
      <c r="G48" s="155" t="s">
        <v>391</v>
      </c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68">
        <f>AVERAGE(T2:T42)</f>
        <v>0.38080269543140777</v>
      </c>
    </row>
    <row r="49" spans="3:20">
      <c r="C49" s="155" t="s">
        <v>392</v>
      </c>
      <c r="D49" s="155"/>
      <c r="E49" s="69">
        <f>AVERAGE(E43)</f>
        <v>0.2</v>
      </c>
      <c r="G49" s="155" t="s">
        <v>392</v>
      </c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68">
        <f>AVERAGE(T43)</f>
        <v>-0.18</v>
      </c>
    </row>
    <row r="51" spans="3:20">
      <c r="C51" s="135"/>
      <c r="S51" s="135"/>
      <c r="T51" s="56"/>
    </row>
  </sheetData>
  <mergeCells count="6">
    <mergeCell ref="G48:S48"/>
    <mergeCell ref="G49:S49"/>
    <mergeCell ref="C48:D48"/>
    <mergeCell ref="C47:D47"/>
    <mergeCell ref="C49:D49"/>
    <mergeCell ref="G47:S47"/>
  </mergeCells>
  <conditionalFormatting sqref="T2:U43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6815-82FF-4FD2-A1FA-43046145DAFC}">
  <dimension ref="A1:V70"/>
  <sheetViews>
    <sheetView topLeftCell="A52" workbookViewId="0">
      <selection activeCell="T67" sqref="T67"/>
    </sheetView>
  </sheetViews>
  <sheetFormatPr baseColWidth="10" defaultColWidth="8.83203125" defaultRowHeight="15"/>
  <cols>
    <col min="1" max="1" width="11.5" customWidth="1"/>
    <col min="2" max="2" width="57.1640625" customWidth="1"/>
    <col min="3" max="4" width="9" customWidth="1"/>
    <col min="5" max="5" width="18.5" customWidth="1"/>
    <col min="6" max="6" width="15.6640625" customWidth="1"/>
    <col min="7" max="7" width="14.5" customWidth="1"/>
    <col min="8" max="8" width="102.6640625" hidden="1" customWidth="1"/>
    <col min="9" max="9" width="10.33203125" hidden="1" customWidth="1"/>
    <col min="10" max="10" width="12.1640625" hidden="1" customWidth="1"/>
    <col min="11" max="11" width="9" hidden="1" customWidth="1"/>
    <col min="12" max="12" width="14.6640625" hidden="1" customWidth="1"/>
    <col min="13" max="15" width="9" hidden="1" customWidth="1"/>
    <col min="16" max="16" width="13.5" hidden="1" customWidth="1"/>
    <col min="17" max="17" width="9" hidden="1" customWidth="1"/>
    <col min="18" max="18" width="12.5" hidden="1" customWidth="1"/>
    <col min="19" max="19" width="9" customWidth="1"/>
    <col min="20" max="20" width="18.83203125" customWidth="1"/>
    <col min="21" max="21" width="20.83203125" customWidth="1"/>
    <col min="22" max="22" width="109.1640625" hidden="1" customWidth="1"/>
  </cols>
  <sheetData>
    <row r="1" spans="1:22" ht="49" thickBot="1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</row>
    <row r="2" spans="1:22" ht="16">
      <c r="A2" s="91" t="s">
        <v>19</v>
      </c>
      <c r="B2" s="91" t="s">
        <v>20</v>
      </c>
      <c r="C2" s="92">
        <v>1</v>
      </c>
      <c r="D2" s="93">
        <v>1</v>
      </c>
      <c r="E2" s="90">
        <f t="shared" ref="E2:E7" si="0">SUM(D2-C2)/C2*100%</f>
        <v>0</v>
      </c>
      <c r="F2" s="94" t="s">
        <v>22</v>
      </c>
      <c r="G2" s="95" t="s">
        <v>23</v>
      </c>
      <c r="H2" s="96" t="s">
        <v>24</v>
      </c>
      <c r="I2" s="97" t="s">
        <v>25</v>
      </c>
      <c r="J2" s="11">
        <v>1584</v>
      </c>
      <c r="K2" s="98">
        <v>43808</v>
      </c>
      <c r="L2" s="98">
        <v>43809</v>
      </c>
      <c r="M2" s="95" t="s">
        <v>26</v>
      </c>
      <c r="N2" s="99" t="s">
        <v>27</v>
      </c>
      <c r="O2" s="99" t="s">
        <v>28</v>
      </c>
      <c r="P2" s="97" t="s">
        <v>29</v>
      </c>
      <c r="Q2" s="97" t="s">
        <v>30</v>
      </c>
      <c r="R2" s="100" t="s">
        <v>31</v>
      </c>
      <c r="S2" s="101" t="s">
        <v>21</v>
      </c>
      <c r="T2" s="90">
        <f t="shared" ref="T2:T30" si="1">SUM(S2-C2)/C2*100%</f>
        <v>0</v>
      </c>
      <c r="U2" s="90">
        <f t="shared" ref="U2:U30" si="2">SUM(D2-S2)/D2*100%</f>
        <v>0</v>
      </c>
      <c r="V2" s="102" t="s">
        <v>32</v>
      </c>
    </row>
    <row r="3" spans="1:22" ht="16">
      <c r="A3" s="103" t="s">
        <v>19</v>
      </c>
      <c r="B3" s="103" t="s">
        <v>33</v>
      </c>
      <c r="C3" s="92">
        <v>31</v>
      </c>
      <c r="D3" s="104">
        <v>48</v>
      </c>
      <c r="E3" s="90">
        <f t="shared" si="0"/>
        <v>0.54838709677419351</v>
      </c>
      <c r="F3" s="105" t="s">
        <v>35</v>
      </c>
      <c r="G3" s="106" t="s">
        <v>23</v>
      </c>
      <c r="H3" s="107" t="s">
        <v>36</v>
      </c>
      <c r="I3" s="100" t="s">
        <v>37</v>
      </c>
      <c r="J3" s="38">
        <v>797.4</v>
      </c>
      <c r="K3" s="108">
        <v>43837</v>
      </c>
      <c r="L3" s="108">
        <v>43843</v>
      </c>
      <c r="M3" s="106" t="s">
        <v>38</v>
      </c>
      <c r="N3" s="109" t="s">
        <v>39</v>
      </c>
      <c r="O3" s="109" t="s">
        <v>40</v>
      </c>
      <c r="P3" s="100" t="s">
        <v>29</v>
      </c>
      <c r="Q3" s="100" t="s">
        <v>41</v>
      </c>
      <c r="R3" s="100" t="s">
        <v>31</v>
      </c>
      <c r="S3" s="110">
        <v>52</v>
      </c>
      <c r="T3" s="90">
        <f t="shared" si="1"/>
        <v>0.67741935483870963</v>
      </c>
      <c r="U3" s="90">
        <f t="shared" si="2"/>
        <v>-8.3333333333333329E-2</v>
      </c>
      <c r="V3" s="111" t="s">
        <v>42</v>
      </c>
    </row>
    <row r="4" spans="1:22" ht="16">
      <c r="A4" s="103" t="s">
        <v>19</v>
      </c>
      <c r="B4" s="103" t="s">
        <v>43</v>
      </c>
      <c r="C4" s="92">
        <v>56</v>
      </c>
      <c r="D4" s="104">
        <v>70</v>
      </c>
      <c r="E4" s="90">
        <f t="shared" si="0"/>
        <v>0.25</v>
      </c>
      <c r="F4" s="105" t="s">
        <v>22</v>
      </c>
      <c r="G4" s="106" t="s">
        <v>23</v>
      </c>
      <c r="H4" s="107" t="s">
        <v>44</v>
      </c>
      <c r="I4" s="100" t="s">
        <v>45</v>
      </c>
      <c r="J4" s="38">
        <v>2835</v>
      </c>
      <c r="K4" s="108">
        <v>43864</v>
      </c>
      <c r="L4" s="108">
        <v>43865</v>
      </c>
      <c r="M4" s="106" t="s">
        <v>38</v>
      </c>
      <c r="N4" s="109" t="s">
        <v>46</v>
      </c>
      <c r="O4" s="109" t="s">
        <v>47</v>
      </c>
      <c r="P4" s="100" t="s">
        <v>29</v>
      </c>
      <c r="Q4" s="100" t="s">
        <v>48</v>
      </c>
      <c r="R4" s="112" t="s">
        <v>49</v>
      </c>
      <c r="S4" s="113" t="s">
        <v>50</v>
      </c>
      <c r="T4" s="90">
        <f t="shared" si="1"/>
        <v>0.17857142857142858</v>
      </c>
      <c r="U4" s="90">
        <f t="shared" si="2"/>
        <v>5.7142857142857141E-2</v>
      </c>
      <c r="V4" s="111" t="s">
        <v>51</v>
      </c>
    </row>
    <row r="5" spans="1:22" ht="16">
      <c r="A5" s="103" t="s">
        <v>52</v>
      </c>
      <c r="B5" s="103" t="s">
        <v>53</v>
      </c>
      <c r="C5" s="114">
        <v>72</v>
      </c>
      <c r="D5" s="104">
        <v>110</v>
      </c>
      <c r="E5" s="90">
        <f t="shared" si="0"/>
        <v>0.52777777777777779</v>
      </c>
      <c r="F5" s="105" t="s">
        <v>22</v>
      </c>
      <c r="G5" s="106" t="s">
        <v>23</v>
      </c>
      <c r="H5" s="107" t="s">
        <v>54</v>
      </c>
      <c r="I5" s="100" t="s">
        <v>55</v>
      </c>
      <c r="J5" s="38">
        <v>6959.68</v>
      </c>
      <c r="K5" s="108">
        <v>43868</v>
      </c>
      <c r="L5" s="108">
        <v>43871</v>
      </c>
      <c r="M5" s="106" t="s">
        <v>26</v>
      </c>
      <c r="N5" s="109" t="s">
        <v>32</v>
      </c>
      <c r="O5" s="109" t="s">
        <v>56</v>
      </c>
      <c r="P5" s="100" t="s">
        <v>29</v>
      </c>
      <c r="Q5" s="100" t="s">
        <v>57</v>
      </c>
      <c r="R5" s="115" t="s">
        <v>58</v>
      </c>
      <c r="S5" s="113" t="s">
        <v>59</v>
      </c>
      <c r="T5" s="90">
        <f t="shared" si="1"/>
        <v>0.19444444444444445</v>
      </c>
      <c r="U5" s="90">
        <f t="shared" si="2"/>
        <v>0.21818181818181817</v>
      </c>
      <c r="V5" s="111" t="s">
        <v>60</v>
      </c>
    </row>
    <row r="6" spans="1:22" ht="16">
      <c r="A6" s="103" t="s">
        <v>52</v>
      </c>
      <c r="B6" s="103" t="s">
        <v>61</v>
      </c>
      <c r="C6" s="114">
        <v>50</v>
      </c>
      <c r="D6" s="104">
        <v>80</v>
      </c>
      <c r="E6" s="90">
        <f t="shared" si="0"/>
        <v>0.6</v>
      </c>
      <c r="F6" s="105" t="s">
        <v>22</v>
      </c>
      <c r="G6" s="106" t="s">
        <v>23</v>
      </c>
      <c r="H6" s="107" t="s">
        <v>54</v>
      </c>
      <c r="I6" s="100" t="s">
        <v>62</v>
      </c>
      <c r="J6" s="38">
        <v>5008.6400000000003</v>
      </c>
      <c r="K6" s="108">
        <v>43868</v>
      </c>
      <c r="L6" s="108">
        <v>43871</v>
      </c>
      <c r="M6" s="106" t="s">
        <v>26</v>
      </c>
      <c r="N6" s="109" t="s">
        <v>32</v>
      </c>
      <c r="O6" s="109" t="s">
        <v>63</v>
      </c>
      <c r="P6" s="100" t="s">
        <v>29</v>
      </c>
      <c r="Q6" s="100" t="s">
        <v>64</v>
      </c>
      <c r="R6" s="115" t="s">
        <v>58</v>
      </c>
      <c r="S6" s="113" t="s">
        <v>65</v>
      </c>
      <c r="T6" s="90">
        <f t="shared" si="1"/>
        <v>0.36</v>
      </c>
      <c r="U6" s="90">
        <f t="shared" si="2"/>
        <v>0.15</v>
      </c>
      <c r="V6" s="111" t="s">
        <v>66</v>
      </c>
    </row>
    <row r="7" spans="1:22" ht="16">
      <c r="A7" s="103" t="s">
        <v>52</v>
      </c>
      <c r="B7" s="103" t="s">
        <v>67</v>
      </c>
      <c r="C7" s="114">
        <v>28</v>
      </c>
      <c r="D7" s="104">
        <v>65</v>
      </c>
      <c r="E7" s="134">
        <f t="shared" si="0"/>
        <v>1.3214285714285714</v>
      </c>
      <c r="F7" s="105" t="s">
        <v>68</v>
      </c>
      <c r="G7" s="106" t="s">
        <v>23</v>
      </c>
      <c r="H7" s="107" t="s">
        <v>69</v>
      </c>
      <c r="I7" s="100" t="s">
        <v>70</v>
      </c>
      <c r="J7" s="38">
        <v>2052.98</v>
      </c>
      <c r="K7" s="108">
        <v>43868</v>
      </c>
      <c r="L7" s="108">
        <v>43871</v>
      </c>
      <c r="M7" s="106" t="s">
        <v>26</v>
      </c>
      <c r="N7" s="109" t="s">
        <v>32</v>
      </c>
      <c r="O7" s="109" t="s">
        <v>71</v>
      </c>
      <c r="P7" s="100" t="s">
        <v>29</v>
      </c>
      <c r="Q7" s="100" t="s">
        <v>72</v>
      </c>
      <c r="R7" s="115" t="s">
        <v>58</v>
      </c>
      <c r="S7" s="113" t="s">
        <v>73</v>
      </c>
      <c r="T7" s="90">
        <f t="shared" si="1"/>
        <v>0.6428571428571429</v>
      </c>
      <c r="U7" s="90">
        <f t="shared" si="2"/>
        <v>0.29230769230769232</v>
      </c>
      <c r="V7" s="111" t="s">
        <v>74</v>
      </c>
    </row>
    <row r="8" spans="1:22" ht="16">
      <c r="A8" s="103" t="s">
        <v>52</v>
      </c>
      <c r="B8" s="103" t="s">
        <v>75</v>
      </c>
      <c r="C8" s="114">
        <v>24</v>
      </c>
      <c r="D8" s="104">
        <v>48</v>
      </c>
      <c r="E8" s="134">
        <f t="shared" ref="E8:E39" si="3">SUM(D8-C8)/C8*100%</f>
        <v>1</v>
      </c>
      <c r="F8" s="105" t="s">
        <v>68</v>
      </c>
      <c r="G8" s="106" t="s">
        <v>23</v>
      </c>
      <c r="H8" s="107" t="s">
        <v>69</v>
      </c>
      <c r="I8" s="100" t="s">
        <v>77</v>
      </c>
      <c r="J8" s="38">
        <v>1905.9</v>
      </c>
      <c r="K8" s="108">
        <v>43868</v>
      </c>
      <c r="L8" s="108">
        <v>43871</v>
      </c>
      <c r="M8" s="106" t="s">
        <v>26</v>
      </c>
      <c r="N8" s="109" t="s">
        <v>32</v>
      </c>
      <c r="O8" s="109" t="s">
        <v>78</v>
      </c>
      <c r="P8" s="100" t="s">
        <v>29</v>
      </c>
      <c r="Q8" s="100" t="s">
        <v>79</v>
      </c>
      <c r="R8" s="115" t="s">
        <v>58</v>
      </c>
      <c r="S8" s="113" t="s">
        <v>80</v>
      </c>
      <c r="T8" s="90">
        <f t="shared" si="1"/>
        <v>0.25</v>
      </c>
      <c r="U8" s="90">
        <f t="shared" si="2"/>
        <v>0.375</v>
      </c>
      <c r="V8" s="111" t="s">
        <v>81</v>
      </c>
    </row>
    <row r="9" spans="1:22" ht="16">
      <c r="A9" s="103" t="s">
        <v>52</v>
      </c>
      <c r="B9" s="103" t="s">
        <v>82</v>
      </c>
      <c r="C9" s="114">
        <v>10</v>
      </c>
      <c r="D9" s="104">
        <v>40</v>
      </c>
      <c r="E9" s="134">
        <f t="shared" si="3"/>
        <v>3</v>
      </c>
      <c r="F9" s="105" t="s">
        <v>68</v>
      </c>
      <c r="G9" s="106" t="s">
        <v>23</v>
      </c>
      <c r="H9" s="107" t="s">
        <v>83</v>
      </c>
      <c r="I9" s="100" t="s">
        <v>84</v>
      </c>
      <c r="J9" s="38">
        <v>987.1</v>
      </c>
      <c r="K9" s="108">
        <v>43868</v>
      </c>
      <c r="L9" s="108">
        <v>43871</v>
      </c>
      <c r="M9" s="106" t="s">
        <v>26</v>
      </c>
      <c r="N9" s="109" t="s">
        <v>32</v>
      </c>
      <c r="O9" s="109" t="s">
        <v>85</v>
      </c>
      <c r="P9" s="100" t="s">
        <v>29</v>
      </c>
      <c r="Q9" s="100" t="s">
        <v>86</v>
      </c>
      <c r="R9" s="115" t="s">
        <v>58</v>
      </c>
      <c r="S9" s="113" t="s">
        <v>87</v>
      </c>
      <c r="T9" s="134">
        <f t="shared" si="1"/>
        <v>1</v>
      </c>
      <c r="U9" s="90">
        <f t="shared" si="2"/>
        <v>0.5</v>
      </c>
      <c r="V9" s="111" t="s">
        <v>88</v>
      </c>
    </row>
    <row r="10" spans="1:22" ht="16">
      <c r="A10" s="103" t="s">
        <v>52</v>
      </c>
      <c r="B10" s="103" t="s">
        <v>89</v>
      </c>
      <c r="C10" s="114">
        <v>22</v>
      </c>
      <c r="D10" s="104">
        <v>45</v>
      </c>
      <c r="E10" s="134">
        <f t="shared" si="3"/>
        <v>1.0454545454545454</v>
      </c>
      <c r="F10" s="105" t="s">
        <v>68</v>
      </c>
      <c r="G10" s="106" t="s">
        <v>23</v>
      </c>
      <c r="H10" s="107" t="s">
        <v>91</v>
      </c>
      <c r="I10" s="100" t="s">
        <v>92</v>
      </c>
      <c r="J10" s="38">
        <v>1275.9000000000001</v>
      </c>
      <c r="K10" s="108">
        <v>43868</v>
      </c>
      <c r="L10" s="108" t="s">
        <v>93</v>
      </c>
      <c r="M10" s="106" t="s">
        <v>26</v>
      </c>
      <c r="N10" s="109" t="s">
        <v>32</v>
      </c>
      <c r="O10" s="109" t="s">
        <v>94</v>
      </c>
      <c r="P10" s="100" t="s">
        <v>29</v>
      </c>
      <c r="Q10" s="100" t="s">
        <v>95</v>
      </c>
      <c r="R10" s="115" t="s">
        <v>96</v>
      </c>
      <c r="S10" s="113" t="s">
        <v>80</v>
      </c>
      <c r="T10" s="90">
        <f t="shared" si="1"/>
        <v>0.36363636363636365</v>
      </c>
      <c r="U10" s="90">
        <f t="shared" si="2"/>
        <v>0.33333333333333331</v>
      </c>
      <c r="V10" s="111" t="s">
        <v>81</v>
      </c>
    </row>
    <row r="11" spans="1:22" ht="16">
      <c r="A11" s="103" t="s">
        <v>52</v>
      </c>
      <c r="B11" s="103" t="s">
        <v>97</v>
      </c>
      <c r="C11" s="114">
        <v>12</v>
      </c>
      <c r="D11" s="104">
        <v>35</v>
      </c>
      <c r="E11" s="134">
        <f>SUM(D11-C11)/C11*100%</f>
        <v>1.9166666666666667</v>
      </c>
      <c r="F11" s="105" t="s">
        <v>68</v>
      </c>
      <c r="G11" s="106" t="s">
        <v>23</v>
      </c>
      <c r="H11" s="107" t="s">
        <v>83</v>
      </c>
      <c r="I11" s="100" t="s">
        <v>98</v>
      </c>
      <c r="J11" s="38">
        <v>1044.8599999999999</v>
      </c>
      <c r="K11" s="108">
        <v>43868</v>
      </c>
      <c r="L11" s="108" t="s">
        <v>93</v>
      </c>
      <c r="M11" s="106" t="s">
        <v>26</v>
      </c>
      <c r="N11" s="109" t="s">
        <v>32</v>
      </c>
      <c r="O11" s="109" t="s">
        <v>99</v>
      </c>
      <c r="P11" s="100" t="s">
        <v>29</v>
      </c>
      <c r="Q11" s="100" t="s">
        <v>100</v>
      </c>
      <c r="R11" s="115" t="s">
        <v>96</v>
      </c>
      <c r="S11" s="113" t="s">
        <v>90</v>
      </c>
      <c r="T11" s="134">
        <f t="shared" si="1"/>
        <v>0.83333333333333337</v>
      </c>
      <c r="U11" s="90">
        <f t="shared" si="2"/>
        <v>0.37142857142857144</v>
      </c>
      <c r="V11" s="111" t="s">
        <v>101</v>
      </c>
    </row>
    <row r="12" spans="1:22" ht="16">
      <c r="A12" s="103" t="s">
        <v>52</v>
      </c>
      <c r="B12" s="103" t="s">
        <v>102</v>
      </c>
      <c r="C12" s="114">
        <v>19</v>
      </c>
      <c r="D12" s="104">
        <v>45</v>
      </c>
      <c r="E12" s="134">
        <f>SUM(D12-C12)/C12*100%</f>
        <v>1.368421052631579</v>
      </c>
      <c r="F12" s="105" t="s">
        <v>68</v>
      </c>
      <c r="G12" s="106" t="s">
        <v>23</v>
      </c>
      <c r="H12" s="107" t="s">
        <v>83</v>
      </c>
      <c r="I12" s="100" t="s">
        <v>103</v>
      </c>
      <c r="J12" s="38">
        <v>976.62</v>
      </c>
      <c r="K12" s="108">
        <v>43868</v>
      </c>
      <c r="L12" s="108">
        <v>43871</v>
      </c>
      <c r="M12" s="106" t="s">
        <v>26</v>
      </c>
      <c r="N12" s="109" t="s">
        <v>32</v>
      </c>
      <c r="O12" s="109" t="s">
        <v>104</v>
      </c>
      <c r="P12" s="100" t="s">
        <v>29</v>
      </c>
      <c r="Q12" s="100" t="s">
        <v>105</v>
      </c>
      <c r="R12" s="115" t="s">
        <v>58</v>
      </c>
      <c r="S12" s="113" t="s">
        <v>76</v>
      </c>
      <c r="T12" s="90">
        <f t="shared" si="1"/>
        <v>0.26315789473684209</v>
      </c>
      <c r="U12" s="90">
        <f t="shared" si="2"/>
        <v>0.46666666666666667</v>
      </c>
      <c r="V12" s="111" t="s">
        <v>106</v>
      </c>
    </row>
    <row r="13" spans="1:22" ht="16">
      <c r="A13" s="103" t="s">
        <v>19</v>
      </c>
      <c r="B13" s="103" t="s">
        <v>107</v>
      </c>
      <c r="C13" s="92">
        <v>158</v>
      </c>
      <c r="D13" s="104">
        <v>220</v>
      </c>
      <c r="E13" s="90">
        <f>SUM(D13-C13)/C13*100%</f>
        <v>0.39240506329113922</v>
      </c>
      <c r="F13" s="105" t="s">
        <v>22</v>
      </c>
      <c r="G13" s="106" t="s">
        <v>23</v>
      </c>
      <c r="H13" s="107" t="s">
        <v>108</v>
      </c>
      <c r="I13" s="100" t="s">
        <v>109</v>
      </c>
      <c r="J13" s="38">
        <v>5557.5</v>
      </c>
      <c r="K13" s="108">
        <v>43872</v>
      </c>
      <c r="L13" s="108">
        <v>43874</v>
      </c>
      <c r="M13" s="106" t="s">
        <v>38</v>
      </c>
      <c r="N13" s="109" t="s">
        <v>110</v>
      </c>
      <c r="O13" s="109" t="s">
        <v>111</v>
      </c>
      <c r="P13" s="100" t="s">
        <v>29</v>
      </c>
      <c r="Q13" s="100" t="s">
        <v>112</v>
      </c>
      <c r="R13" s="100" t="s">
        <v>31</v>
      </c>
      <c r="S13" s="113" t="s">
        <v>113</v>
      </c>
      <c r="T13" s="90">
        <f t="shared" si="1"/>
        <v>0.11392405063291139</v>
      </c>
      <c r="U13" s="90">
        <f t="shared" si="2"/>
        <v>0.2</v>
      </c>
      <c r="V13" s="111" t="s">
        <v>114</v>
      </c>
    </row>
    <row r="14" spans="1:22" ht="16">
      <c r="A14" s="103" t="s">
        <v>19</v>
      </c>
      <c r="B14" s="103" t="s">
        <v>115</v>
      </c>
      <c r="C14" s="92">
        <v>72</v>
      </c>
      <c r="D14" s="104">
        <v>110</v>
      </c>
      <c r="E14" s="90">
        <f>SUM(D14-C14)/C14*100%</f>
        <v>0.52777777777777779</v>
      </c>
      <c r="F14" s="105" t="s">
        <v>22</v>
      </c>
      <c r="G14" s="106" t="s">
        <v>23</v>
      </c>
      <c r="H14" s="107" t="s">
        <v>116</v>
      </c>
      <c r="I14" s="100" t="s">
        <v>117</v>
      </c>
      <c r="J14" s="38">
        <v>3118.92</v>
      </c>
      <c r="K14" s="108">
        <v>43873</v>
      </c>
      <c r="L14" s="108">
        <v>43874</v>
      </c>
      <c r="M14" s="106" t="s">
        <v>38</v>
      </c>
      <c r="N14" s="109" t="s">
        <v>118</v>
      </c>
      <c r="O14" s="109" t="s">
        <v>119</v>
      </c>
      <c r="P14" s="100" t="s">
        <v>29</v>
      </c>
      <c r="Q14" s="100" t="s">
        <v>120</v>
      </c>
      <c r="R14" s="112" t="s">
        <v>49</v>
      </c>
      <c r="S14" s="113" t="s">
        <v>121</v>
      </c>
      <c r="T14" s="90">
        <f t="shared" si="1"/>
        <v>0.16666666666666666</v>
      </c>
      <c r="U14" s="90">
        <f t="shared" si="2"/>
        <v>0.23636363636363636</v>
      </c>
      <c r="V14" s="111" t="s">
        <v>122</v>
      </c>
    </row>
    <row r="15" spans="1:22" ht="16">
      <c r="A15" s="103" t="s">
        <v>19</v>
      </c>
      <c r="B15" s="103" t="s">
        <v>123</v>
      </c>
      <c r="C15" s="92">
        <v>66</v>
      </c>
      <c r="D15" s="104">
        <v>98</v>
      </c>
      <c r="E15" s="90">
        <f>SUM(D15-C15)/C15*100%</f>
        <v>0.48484848484848486</v>
      </c>
      <c r="F15" s="105" t="s">
        <v>22</v>
      </c>
      <c r="G15" s="106" t="s">
        <v>23</v>
      </c>
      <c r="H15" s="107" t="s">
        <v>91</v>
      </c>
      <c r="I15" s="100" t="s">
        <v>125</v>
      </c>
      <c r="J15" s="38">
        <v>4839.75</v>
      </c>
      <c r="K15" s="108">
        <v>43860</v>
      </c>
      <c r="L15" s="108">
        <v>43876</v>
      </c>
      <c r="M15" s="106" t="s">
        <v>26</v>
      </c>
      <c r="N15" s="109" t="s">
        <v>126</v>
      </c>
      <c r="O15" s="109" t="s">
        <v>127</v>
      </c>
      <c r="P15" s="100" t="s">
        <v>29</v>
      </c>
      <c r="Q15" s="100" t="s">
        <v>128</v>
      </c>
      <c r="R15" s="100" t="s">
        <v>31</v>
      </c>
      <c r="S15" s="113" t="s">
        <v>124</v>
      </c>
      <c r="T15" s="90">
        <f t="shared" si="1"/>
        <v>0.48484848484848486</v>
      </c>
      <c r="U15" s="90">
        <f t="shared" si="2"/>
        <v>0</v>
      </c>
      <c r="V15" s="111" t="s">
        <v>129</v>
      </c>
    </row>
    <row r="16" spans="1:22" ht="16">
      <c r="A16" s="103" t="s">
        <v>19</v>
      </c>
      <c r="B16" s="103" t="s">
        <v>130</v>
      </c>
      <c r="C16" s="92">
        <v>19</v>
      </c>
      <c r="D16" s="104">
        <v>45</v>
      </c>
      <c r="E16" s="134">
        <f t="shared" si="3"/>
        <v>1.368421052631579</v>
      </c>
      <c r="F16" s="105" t="s">
        <v>68</v>
      </c>
      <c r="G16" s="106" t="s">
        <v>23</v>
      </c>
      <c r="H16" s="107" t="s">
        <v>131</v>
      </c>
      <c r="I16" s="100" t="s">
        <v>132</v>
      </c>
      <c r="J16" s="38">
        <v>1219.24</v>
      </c>
      <c r="K16" s="108">
        <v>43881</v>
      </c>
      <c r="L16" s="108">
        <v>43882</v>
      </c>
      <c r="M16" s="106" t="s">
        <v>38</v>
      </c>
      <c r="N16" s="109" t="s">
        <v>133</v>
      </c>
      <c r="O16" s="109" t="s">
        <v>134</v>
      </c>
      <c r="P16" s="100" t="s">
        <v>29</v>
      </c>
      <c r="Q16" s="100" t="s">
        <v>135</v>
      </c>
      <c r="R16" s="112" t="s">
        <v>49</v>
      </c>
      <c r="S16" s="113" t="s">
        <v>136</v>
      </c>
      <c r="T16" s="134">
        <f t="shared" si="1"/>
        <v>1</v>
      </c>
      <c r="U16" s="90">
        <f t="shared" si="2"/>
        <v>0.15555555555555556</v>
      </c>
      <c r="V16" s="111" t="s">
        <v>137</v>
      </c>
    </row>
    <row r="17" spans="1:22" ht="16">
      <c r="A17" s="103" t="s">
        <v>19</v>
      </c>
      <c r="B17" s="103" t="s">
        <v>138</v>
      </c>
      <c r="C17" s="92">
        <v>67</v>
      </c>
      <c r="D17" s="104">
        <v>110</v>
      </c>
      <c r="E17" s="90">
        <f t="shared" si="3"/>
        <v>0.64179104477611937</v>
      </c>
      <c r="F17" s="105" t="s">
        <v>22</v>
      </c>
      <c r="G17" s="106" t="s">
        <v>23</v>
      </c>
      <c r="H17" s="107" t="s">
        <v>139</v>
      </c>
      <c r="I17" s="100" t="s">
        <v>140</v>
      </c>
      <c r="J17" s="38">
        <v>6426.44</v>
      </c>
      <c r="K17" s="108">
        <v>43896</v>
      </c>
      <c r="L17" s="108">
        <v>43896</v>
      </c>
      <c r="M17" s="106" t="s">
        <v>38</v>
      </c>
      <c r="N17" s="109" t="s">
        <v>141</v>
      </c>
      <c r="O17" s="109" t="s">
        <v>142</v>
      </c>
      <c r="P17" s="100" t="s">
        <v>29</v>
      </c>
      <c r="Q17" s="100" t="s">
        <v>143</v>
      </c>
      <c r="R17" s="112" t="s">
        <v>49</v>
      </c>
      <c r="S17" s="113" t="s">
        <v>144</v>
      </c>
      <c r="T17" s="90">
        <f t="shared" si="1"/>
        <v>0.31343283582089554</v>
      </c>
      <c r="U17" s="90">
        <f t="shared" si="2"/>
        <v>0.2</v>
      </c>
      <c r="V17" s="116" t="s">
        <v>145</v>
      </c>
    </row>
    <row r="18" spans="1:22" ht="16">
      <c r="A18" s="103" t="s">
        <v>19</v>
      </c>
      <c r="B18" s="103" t="s">
        <v>146</v>
      </c>
      <c r="C18" s="92">
        <v>38</v>
      </c>
      <c r="D18" s="104">
        <v>75</v>
      </c>
      <c r="E18" s="90">
        <f t="shared" si="3"/>
        <v>0.97368421052631582</v>
      </c>
      <c r="F18" s="105" t="s">
        <v>22</v>
      </c>
      <c r="G18" s="106" t="s">
        <v>23</v>
      </c>
      <c r="H18" s="107" t="s">
        <v>131</v>
      </c>
      <c r="I18" s="100" t="s">
        <v>147</v>
      </c>
      <c r="J18" s="38">
        <v>3726.34</v>
      </c>
      <c r="K18" s="108">
        <v>43896</v>
      </c>
      <c r="L18" s="108">
        <v>43896</v>
      </c>
      <c r="M18" s="106" t="s">
        <v>38</v>
      </c>
      <c r="N18" s="109" t="s">
        <v>148</v>
      </c>
      <c r="O18" s="109" t="s">
        <v>149</v>
      </c>
      <c r="P18" s="100" t="s">
        <v>29</v>
      </c>
      <c r="Q18" s="100" t="s">
        <v>150</v>
      </c>
      <c r="R18" s="112" t="s">
        <v>49</v>
      </c>
      <c r="S18" s="113" t="s">
        <v>65</v>
      </c>
      <c r="T18" s="90">
        <f t="shared" si="1"/>
        <v>0.78947368421052633</v>
      </c>
      <c r="U18" s="90">
        <f t="shared" si="2"/>
        <v>9.3333333333333338E-2</v>
      </c>
      <c r="V18" s="111" t="s">
        <v>151</v>
      </c>
    </row>
    <row r="19" spans="1:22" ht="16">
      <c r="A19" s="103" t="s">
        <v>19</v>
      </c>
      <c r="B19" s="103" t="s">
        <v>152</v>
      </c>
      <c r="C19" s="92">
        <v>207</v>
      </c>
      <c r="D19" s="104">
        <v>310</v>
      </c>
      <c r="E19" s="90">
        <f t="shared" si="3"/>
        <v>0.49758454106280192</v>
      </c>
      <c r="F19" s="105" t="s">
        <v>22</v>
      </c>
      <c r="G19" s="106" t="s">
        <v>23</v>
      </c>
      <c r="H19" s="107" t="s">
        <v>116</v>
      </c>
      <c r="I19" s="100" t="s">
        <v>153</v>
      </c>
      <c r="J19" s="38">
        <v>10990.48</v>
      </c>
      <c r="K19" s="108">
        <v>43900</v>
      </c>
      <c r="L19" s="108">
        <v>43900</v>
      </c>
      <c r="M19" s="106" t="s">
        <v>38</v>
      </c>
      <c r="N19" s="109" t="s">
        <v>154</v>
      </c>
      <c r="O19" s="109" t="s">
        <v>155</v>
      </c>
      <c r="P19" s="100" t="s">
        <v>29</v>
      </c>
      <c r="Q19" s="100" t="s">
        <v>156</v>
      </c>
      <c r="R19" s="112" t="s">
        <v>49</v>
      </c>
      <c r="S19" s="113" t="s">
        <v>157</v>
      </c>
      <c r="T19" s="90">
        <f t="shared" si="1"/>
        <v>0.42995169082125606</v>
      </c>
      <c r="U19" s="90">
        <f t="shared" si="2"/>
        <v>4.5161290322580643E-2</v>
      </c>
      <c r="V19" s="111" t="s">
        <v>158</v>
      </c>
    </row>
    <row r="20" spans="1:22" ht="16">
      <c r="A20" s="117" t="s">
        <v>19</v>
      </c>
      <c r="B20" s="117" t="s">
        <v>159</v>
      </c>
      <c r="C20" s="92">
        <v>46</v>
      </c>
      <c r="D20" s="104">
        <v>80</v>
      </c>
      <c r="E20" s="90">
        <f t="shared" si="3"/>
        <v>0.73913043478260865</v>
      </c>
      <c r="F20" s="118" t="s">
        <v>22</v>
      </c>
      <c r="G20" s="119" t="s">
        <v>23</v>
      </c>
      <c r="H20" s="120" t="s">
        <v>91</v>
      </c>
      <c r="I20" s="121" t="s">
        <v>160</v>
      </c>
      <c r="J20" s="122">
        <v>4023.38</v>
      </c>
      <c r="K20" s="123">
        <v>43902</v>
      </c>
      <c r="L20" s="123">
        <v>43906</v>
      </c>
      <c r="M20" s="119" t="s">
        <v>38</v>
      </c>
      <c r="N20" s="124" t="s">
        <v>161</v>
      </c>
      <c r="O20" s="124" t="s">
        <v>162</v>
      </c>
      <c r="P20" s="121" t="s">
        <v>29</v>
      </c>
      <c r="Q20" s="121" t="s">
        <v>163</v>
      </c>
      <c r="R20" s="125" t="s">
        <v>49</v>
      </c>
      <c r="S20" s="113" t="s">
        <v>164</v>
      </c>
      <c r="T20" s="90">
        <f t="shared" si="1"/>
        <v>0.65217391304347827</v>
      </c>
      <c r="U20" s="90">
        <f t="shared" si="2"/>
        <v>0.05</v>
      </c>
      <c r="V20" s="126" t="s">
        <v>165</v>
      </c>
    </row>
    <row r="21" spans="1:22" ht="16">
      <c r="A21" s="91" t="s">
        <v>19</v>
      </c>
      <c r="B21" s="91" t="s">
        <v>166</v>
      </c>
      <c r="C21" s="92">
        <v>67</v>
      </c>
      <c r="D21" s="104">
        <v>100</v>
      </c>
      <c r="E21" s="90">
        <f t="shared" si="3"/>
        <v>0.4925373134328358</v>
      </c>
      <c r="F21" s="94" t="s">
        <v>22</v>
      </c>
      <c r="G21" s="95" t="s">
        <v>23</v>
      </c>
      <c r="H21" s="96" t="s">
        <v>168</v>
      </c>
      <c r="I21" s="97" t="s">
        <v>169</v>
      </c>
      <c r="J21" s="11">
        <v>14931</v>
      </c>
      <c r="K21" s="98">
        <v>43910</v>
      </c>
      <c r="L21" s="98">
        <v>43913</v>
      </c>
      <c r="M21" s="95" t="s">
        <v>38</v>
      </c>
      <c r="N21" s="99" t="s">
        <v>170</v>
      </c>
      <c r="O21" s="99" t="s">
        <v>171</v>
      </c>
      <c r="P21" s="97" t="s">
        <v>29</v>
      </c>
      <c r="Q21" s="97" t="s">
        <v>172</v>
      </c>
      <c r="R21" s="112" t="s">
        <v>49</v>
      </c>
      <c r="S21" s="113" t="s">
        <v>59</v>
      </c>
      <c r="T21" s="90">
        <f t="shared" si="1"/>
        <v>0.28358208955223879</v>
      </c>
      <c r="U21" s="90">
        <f t="shared" si="2"/>
        <v>0.14000000000000001</v>
      </c>
      <c r="V21" s="127" t="s">
        <v>173</v>
      </c>
    </row>
    <row r="22" spans="1:22" ht="16">
      <c r="A22" s="103" t="s">
        <v>19</v>
      </c>
      <c r="B22" s="103" t="s">
        <v>174</v>
      </c>
      <c r="C22" s="92">
        <v>15</v>
      </c>
      <c r="D22" s="104">
        <v>15</v>
      </c>
      <c r="E22" s="90">
        <f t="shared" si="3"/>
        <v>0</v>
      </c>
      <c r="F22" s="105" t="s">
        <v>68</v>
      </c>
      <c r="G22" s="106" t="s">
        <v>23</v>
      </c>
      <c r="H22" s="107" t="s">
        <v>176</v>
      </c>
      <c r="I22" s="100" t="s">
        <v>177</v>
      </c>
      <c r="J22" s="38">
        <v>173.25</v>
      </c>
      <c r="K22" s="108">
        <v>43910</v>
      </c>
      <c r="L22" s="108">
        <v>43913</v>
      </c>
      <c r="M22" s="106" t="s">
        <v>26</v>
      </c>
      <c r="N22" s="109" t="s">
        <v>178</v>
      </c>
      <c r="O22" s="109" t="s">
        <v>179</v>
      </c>
      <c r="P22" s="100" t="s">
        <v>29</v>
      </c>
      <c r="Q22" s="100" t="s">
        <v>180</v>
      </c>
      <c r="R22" s="112" t="s">
        <v>49</v>
      </c>
      <c r="S22" s="113" t="s">
        <v>175</v>
      </c>
      <c r="T22" s="90">
        <f t="shared" si="1"/>
        <v>0</v>
      </c>
      <c r="U22" s="90">
        <f t="shared" si="2"/>
        <v>0</v>
      </c>
      <c r="V22" s="111" t="s">
        <v>181</v>
      </c>
    </row>
    <row r="23" spans="1:22" ht="16">
      <c r="A23" s="103" t="s">
        <v>19</v>
      </c>
      <c r="B23" s="103" t="s">
        <v>182</v>
      </c>
      <c r="C23" s="92">
        <v>43</v>
      </c>
      <c r="D23" s="104">
        <v>72</v>
      </c>
      <c r="E23" s="90">
        <f t="shared" si="3"/>
        <v>0.67441860465116277</v>
      </c>
      <c r="F23" s="105" t="s">
        <v>22</v>
      </c>
      <c r="G23" s="106" t="s">
        <v>23</v>
      </c>
      <c r="H23" s="107" t="s">
        <v>91</v>
      </c>
      <c r="I23" s="100" t="s">
        <v>183</v>
      </c>
      <c r="J23" s="38">
        <v>5936.5</v>
      </c>
      <c r="K23" s="108">
        <v>43916</v>
      </c>
      <c r="L23" s="108">
        <v>43917</v>
      </c>
      <c r="M23" s="106" t="s">
        <v>38</v>
      </c>
      <c r="N23" s="109" t="s">
        <v>184</v>
      </c>
      <c r="O23" s="109" t="s">
        <v>185</v>
      </c>
      <c r="P23" s="100" t="s">
        <v>29</v>
      </c>
      <c r="Q23" s="100" t="s">
        <v>186</v>
      </c>
      <c r="R23" s="112" t="s">
        <v>49</v>
      </c>
      <c r="S23" s="113" t="s">
        <v>65</v>
      </c>
      <c r="T23" s="90">
        <f t="shared" si="1"/>
        <v>0.58139534883720934</v>
      </c>
      <c r="U23" s="90">
        <f t="shared" si="2"/>
        <v>5.5555555555555552E-2</v>
      </c>
      <c r="V23" s="111" t="s">
        <v>151</v>
      </c>
    </row>
    <row r="24" spans="1:22" ht="16">
      <c r="A24" s="103" t="s">
        <v>187</v>
      </c>
      <c r="B24" s="103" t="s">
        <v>188</v>
      </c>
      <c r="C24" s="114">
        <v>78</v>
      </c>
      <c r="D24" s="104">
        <v>120</v>
      </c>
      <c r="E24" s="90">
        <f t="shared" si="3"/>
        <v>0.53846153846153844</v>
      </c>
      <c r="F24" s="105" t="s">
        <v>22</v>
      </c>
      <c r="G24" s="106" t="s">
        <v>23</v>
      </c>
      <c r="H24" s="107" t="s">
        <v>91</v>
      </c>
      <c r="I24" s="100" t="s">
        <v>191</v>
      </c>
      <c r="J24" s="38">
        <v>9059.0400000000009</v>
      </c>
      <c r="K24" s="108">
        <v>43921</v>
      </c>
      <c r="L24" s="108" t="s">
        <v>192</v>
      </c>
      <c r="M24" s="106" t="s">
        <v>26</v>
      </c>
      <c r="N24" s="109" t="s">
        <v>32</v>
      </c>
      <c r="O24" s="109" t="s">
        <v>193</v>
      </c>
      <c r="P24" s="100" t="s">
        <v>29</v>
      </c>
      <c r="Q24" s="100" t="s">
        <v>194</v>
      </c>
      <c r="R24" s="115" t="s">
        <v>58</v>
      </c>
      <c r="S24" s="113" t="s">
        <v>195</v>
      </c>
      <c r="T24" s="90">
        <f t="shared" si="1"/>
        <v>0.38461538461538464</v>
      </c>
      <c r="U24" s="90">
        <f t="shared" si="2"/>
        <v>0.1</v>
      </c>
      <c r="V24" s="111" t="s">
        <v>196</v>
      </c>
    </row>
    <row r="25" spans="1:22" ht="16">
      <c r="A25" s="103" t="s">
        <v>52</v>
      </c>
      <c r="B25" s="103" t="s">
        <v>197</v>
      </c>
      <c r="C25" s="114">
        <v>70</v>
      </c>
      <c r="D25" s="104">
        <v>120</v>
      </c>
      <c r="E25" s="90">
        <f t="shared" si="3"/>
        <v>0.7142857142857143</v>
      </c>
      <c r="F25" s="105" t="s">
        <v>22</v>
      </c>
      <c r="G25" s="106" t="s">
        <v>23</v>
      </c>
      <c r="H25" s="107" t="s">
        <v>54</v>
      </c>
      <c r="I25" s="100" t="s">
        <v>198</v>
      </c>
      <c r="J25" s="38">
        <v>12564.6</v>
      </c>
      <c r="K25" s="108" t="s">
        <v>199</v>
      </c>
      <c r="L25" s="108" t="s">
        <v>199</v>
      </c>
      <c r="M25" s="106" t="s">
        <v>26</v>
      </c>
      <c r="N25" s="109" t="s">
        <v>200</v>
      </c>
      <c r="O25" s="109" t="s">
        <v>200</v>
      </c>
      <c r="P25" s="100" t="s">
        <v>29</v>
      </c>
      <c r="Q25" s="100" t="s">
        <v>201</v>
      </c>
      <c r="R25" s="112" t="s">
        <v>49</v>
      </c>
      <c r="S25" s="113" t="s">
        <v>190</v>
      </c>
      <c r="T25" s="90">
        <f t="shared" si="1"/>
        <v>0.7142857142857143</v>
      </c>
      <c r="U25" s="90">
        <f t="shared" si="2"/>
        <v>0</v>
      </c>
      <c r="V25" s="111" t="s">
        <v>202</v>
      </c>
    </row>
    <row r="26" spans="1:22" ht="16">
      <c r="A26" s="103" t="s">
        <v>19</v>
      </c>
      <c r="B26" s="103" t="s">
        <v>203</v>
      </c>
      <c r="C26" s="92">
        <v>17</v>
      </c>
      <c r="D26" s="104">
        <v>40</v>
      </c>
      <c r="E26" s="134">
        <f t="shared" si="3"/>
        <v>1.3529411764705883</v>
      </c>
      <c r="F26" s="105" t="s">
        <v>68</v>
      </c>
      <c r="G26" s="106" t="s">
        <v>23</v>
      </c>
      <c r="H26" s="107" t="s">
        <v>83</v>
      </c>
      <c r="I26" s="100" t="s">
        <v>204</v>
      </c>
      <c r="J26" s="38">
        <v>1219.24</v>
      </c>
      <c r="K26" s="108" t="s">
        <v>199</v>
      </c>
      <c r="L26" s="108" t="s">
        <v>205</v>
      </c>
      <c r="M26" s="106" t="s">
        <v>38</v>
      </c>
      <c r="N26" s="109" t="s">
        <v>206</v>
      </c>
      <c r="O26" s="109" t="s">
        <v>207</v>
      </c>
      <c r="P26" s="100" t="s">
        <v>29</v>
      </c>
      <c r="Q26" s="100" t="s">
        <v>208</v>
      </c>
      <c r="R26" s="112" t="s">
        <v>49</v>
      </c>
      <c r="S26" s="113" t="s">
        <v>136</v>
      </c>
      <c r="T26" s="134">
        <f t="shared" si="1"/>
        <v>1.2352941176470589</v>
      </c>
      <c r="U26" s="90">
        <f t="shared" si="2"/>
        <v>0.05</v>
      </c>
      <c r="V26" s="111" t="s">
        <v>209</v>
      </c>
    </row>
    <row r="27" spans="1:22" ht="16">
      <c r="A27" s="103" t="s">
        <v>19</v>
      </c>
      <c r="B27" s="103" t="s">
        <v>210</v>
      </c>
      <c r="C27" s="92">
        <v>50</v>
      </c>
      <c r="D27" s="104">
        <v>80</v>
      </c>
      <c r="E27" s="90">
        <f t="shared" si="3"/>
        <v>0.6</v>
      </c>
      <c r="F27" s="105" t="s">
        <v>22</v>
      </c>
      <c r="G27" s="106" t="s">
        <v>23</v>
      </c>
      <c r="H27" s="107" t="s">
        <v>211</v>
      </c>
      <c r="I27" s="100" t="s">
        <v>212</v>
      </c>
      <c r="J27" s="38">
        <v>5677.08</v>
      </c>
      <c r="K27" s="108" t="s">
        <v>213</v>
      </c>
      <c r="L27" s="108" t="s">
        <v>214</v>
      </c>
      <c r="M27" s="106" t="s">
        <v>38</v>
      </c>
      <c r="N27" s="109" t="s">
        <v>215</v>
      </c>
      <c r="O27" s="109" t="s">
        <v>216</v>
      </c>
      <c r="P27" s="100" t="s">
        <v>29</v>
      </c>
      <c r="Q27" s="100" t="s">
        <v>217</v>
      </c>
      <c r="R27" s="115" t="s">
        <v>96</v>
      </c>
      <c r="S27" s="113" t="s">
        <v>50</v>
      </c>
      <c r="T27" s="90">
        <f t="shared" si="1"/>
        <v>0.32</v>
      </c>
      <c r="U27" s="90">
        <f t="shared" si="2"/>
        <v>0.17499999999999999</v>
      </c>
      <c r="V27" s="111" t="s">
        <v>218</v>
      </c>
    </row>
    <row r="28" spans="1:22" ht="16">
      <c r="A28" s="103" t="s">
        <v>187</v>
      </c>
      <c r="B28" s="103" t="s">
        <v>219</v>
      </c>
      <c r="C28" s="114">
        <v>55</v>
      </c>
      <c r="D28" s="104">
        <v>71</v>
      </c>
      <c r="E28" s="90">
        <f t="shared" si="3"/>
        <v>0.29090909090909089</v>
      </c>
      <c r="F28" s="105" t="s">
        <v>35</v>
      </c>
      <c r="G28" s="106" t="s">
        <v>23</v>
      </c>
      <c r="H28" s="107" t="s">
        <v>176</v>
      </c>
      <c r="I28" s="100" t="s">
        <v>220</v>
      </c>
      <c r="J28" s="38">
        <v>141.08000000000001</v>
      </c>
      <c r="K28" s="108" t="s">
        <v>214</v>
      </c>
      <c r="L28" s="108" t="s">
        <v>221</v>
      </c>
      <c r="M28" s="106" t="s">
        <v>26</v>
      </c>
      <c r="N28" s="109" t="s">
        <v>32</v>
      </c>
      <c r="O28" s="109" t="s">
        <v>222</v>
      </c>
      <c r="P28" s="100" t="s">
        <v>29</v>
      </c>
      <c r="Q28" s="100" t="s">
        <v>223</v>
      </c>
      <c r="R28" s="115" t="s">
        <v>96</v>
      </c>
      <c r="S28" s="113" t="s">
        <v>224</v>
      </c>
      <c r="T28" s="90">
        <f t="shared" si="1"/>
        <v>3.6363636363636362E-2</v>
      </c>
      <c r="U28" s="90">
        <f t="shared" si="2"/>
        <v>0.19718309859154928</v>
      </c>
      <c r="V28" s="128" t="s">
        <v>225</v>
      </c>
    </row>
    <row r="29" spans="1:22" ht="16">
      <c r="A29" s="132" t="s">
        <v>52</v>
      </c>
      <c r="B29" s="103" t="s">
        <v>219</v>
      </c>
      <c r="C29" s="114">
        <v>55</v>
      </c>
      <c r="D29" s="104">
        <v>71</v>
      </c>
      <c r="E29" s="90">
        <f t="shared" si="3"/>
        <v>0.29090909090909089</v>
      </c>
      <c r="F29" s="105" t="s">
        <v>226</v>
      </c>
      <c r="G29" s="106" t="s">
        <v>23</v>
      </c>
      <c r="H29" s="107" t="s">
        <v>176</v>
      </c>
      <c r="I29" s="100" t="s">
        <v>220</v>
      </c>
      <c r="J29" s="38">
        <v>141.07</v>
      </c>
      <c r="K29" s="108" t="s">
        <v>214</v>
      </c>
      <c r="L29" s="108" t="s">
        <v>221</v>
      </c>
      <c r="M29" s="106" t="s">
        <v>26</v>
      </c>
      <c r="N29" s="109" t="s">
        <v>32</v>
      </c>
      <c r="O29" s="109" t="s">
        <v>222</v>
      </c>
      <c r="P29" s="100" t="s">
        <v>29</v>
      </c>
      <c r="Q29" s="100" t="s">
        <v>223</v>
      </c>
      <c r="R29" s="115" t="s">
        <v>96</v>
      </c>
      <c r="S29" s="113" t="s">
        <v>224</v>
      </c>
      <c r="T29" s="90">
        <f t="shared" si="1"/>
        <v>3.6363636363636362E-2</v>
      </c>
      <c r="U29" s="90">
        <f t="shared" si="2"/>
        <v>0.19718309859154928</v>
      </c>
      <c r="V29" s="128" t="s">
        <v>225</v>
      </c>
    </row>
    <row r="30" spans="1:22" ht="16">
      <c r="A30" s="132" t="s">
        <v>227</v>
      </c>
      <c r="B30" s="103" t="s">
        <v>219</v>
      </c>
      <c r="C30" s="114">
        <v>55</v>
      </c>
      <c r="D30" s="104">
        <v>71</v>
      </c>
      <c r="E30" s="90">
        <f t="shared" si="3"/>
        <v>0.29090909090909089</v>
      </c>
      <c r="F30" s="105" t="s">
        <v>226</v>
      </c>
      <c r="G30" s="106" t="s">
        <v>23</v>
      </c>
      <c r="H30" s="107" t="s">
        <v>176</v>
      </c>
      <c r="I30" s="100" t="s">
        <v>220</v>
      </c>
      <c r="J30" s="38">
        <v>0</v>
      </c>
      <c r="K30" s="108" t="s">
        <v>214</v>
      </c>
      <c r="L30" s="108" t="s">
        <v>221</v>
      </c>
      <c r="M30" s="106" t="s">
        <v>26</v>
      </c>
      <c r="N30" s="109" t="s">
        <v>32</v>
      </c>
      <c r="O30" s="109" t="s">
        <v>222</v>
      </c>
      <c r="P30" s="100" t="s">
        <v>29</v>
      </c>
      <c r="Q30" s="100" t="s">
        <v>223</v>
      </c>
      <c r="R30" s="115" t="s">
        <v>96</v>
      </c>
      <c r="S30" s="113" t="s">
        <v>224</v>
      </c>
      <c r="T30" s="90">
        <f t="shared" si="1"/>
        <v>3.6363636363636362E-2</v>
      </c>
      <c r="U30" s="90">
        <f t="shared" si="2"/>
        <v>0.19718309859154928</v>
      </c>
      <c r="V30" s="128" t="s">
        <v>225</v>
      </c>
    </row>
    <row r="31" spans="1:22" ht="16">
      <c r="A31" s="103" t="s">
        <v>19</v>
      </c>
      <c r="B31" s="103" t="s">
        <v>228</v>
      </c>
      <c r="C31" s="92">
        <v>73</v>
      </c>
      <c r="D31" s="104">
        <v>110</v>
      </c>
      <c r="E31" s="90">
        <f t="shared" si="3"/>
        <v>0.50684931506849318</v>
      </c>
      <c r="F31" s="105" t="s">
        <v>22</v>
      </c>
      <c r="G31" s="106" t="s">
        <v>23</v>
      </c>
      <c r="H31" s="107" t="s">
        <v>36</v>
      </c>
      <c r="I31" s="100" t="s">
        <v>229</v>
      </c>
      <c r="J31" s="38">
        <v>6140.8</v>
      </c>
      <c r="K31" s="108" t="s">
        <v>205</v>
      </c>
      <c r="L31" s="108" t="s">
        <v>230</v>
      </c>
      <c r="M31" s="106" t="s">
        <v>38</v>
      </c>
      <c r="N31" s="109" t="s">
        <v>231</v>
      </c>
      <c r="O31" s="109" t="s">
        <v>232</v>
      </c>
      <c r="P31" s="100" t="s">
        <v>233</v>
      </c>
      <c r="Q31" s="100"/>
      <c r="R31" s="115"/>
      <c r="S31" s="113"/>
      <c r="T31" s="90"/>
      <c r="U31" s="90"/>
      <c r="V31" s="111"/>
    </row>
    <row r="32" spans="1:22" ht="16">
      <c r="A32" s="103" t="s">
        <v>19</v>
      </c>
      <c r="B32" s="103" t="s">
        <v>234</v>
      </c>
      <c r="C32" s="92">
        <v>86</v>
      </c>
      <c r="D32" s="104">
        <v>130</v>
      </c>
      <c r="E32" s="90">
        <f t="shared" si="3"/>
        <v>0.51162790697674421</v>
      </c>
      <c r="F32" s="105" t="s">
        <v>22</v>
      </c>
      <c r="G32" s="106" t="s">
        <v>23</v>
      </c>
      <c r="H32" s="107" t="s">
        <v>211</v>
      </c>
      <c r="I32" s="100" t="s">
        <v>235</v>
      </c>
      <c r="J32" s="38">
        <v>4581</v>
      </c>
      <c r="K32" s="108" t="s">
        <v>236</v>
      </c>
      <c r="L32" s="108" t="s">
        <v>237</v>
      </c>
      <c r="M32" s="106" t="s">
        <v>38</v>
      </c>
      <c r="N32" s="109" t="s">
        <v>238</v>
      </c>
      <c r="O32" s="109" t="s">
        <v>239</v>
      </c>
      <c r="P32" s="100" t="s">
        <v>29</v>
      </c>
      <c r="Q32" s="100" t="s">
        <v>240</v>
      </c>
      <c r="R32" s="115" t="s">
        <v>96</v>
      </c>
      <c r="S32" s="113" t="s">
        <v>241</v>
      </c>
      <c r="T32" s="90">
        <f>SUM(S32-C32)/C32*100%</f>
        <v>-4.6511627906976744E-2</v>
      </c>
      <c r="U32" s="90">
        <f>SUM(D32-S32)/D32*100%</f>
        <v>0.36923076923076925</v>
      </c>
      <c r="V32" s="111" t="s">
        <v>242</v>
      </c>
    </row>
    <row r="33" spans="1:22" ht="16">
      <c r="A33" s="103" t="s">
        <v>19</v>
      </c>
      <c r="B33" s="103" t="s">
        <v>243</v>
      </c>
      <c r="C33" s="92">
        <v>90</v>
      </c>
      <c r="D33" s="104">
        <v>135</v>
      </c>
      <c r="E33" s="90">
        <f t="shared" si="3"/>
        <v>0.5</v>
      </c>
      <c r="F33" s="105" t="s">
        <v>22</v>
      </c>
      <c r="G33" s="106" t="s">
        <v>23</v>
      </c>
      <c r="H33" s="107" t="s">
        <v>211</v>
      </c>
      <c r="I33" s="100" t="s">
        <v>244</v>
      </c>
      <c r="J33" s="38">
        <v>5670.42</v>
      </c>
      <c r="K33" s="108" t="s">
        <v>245</v>
      </c>
      <c r="L33" s="108" t="s">
        <v>246</v>
      </c>
      <c r="M33" s="106" t="s">
        <v>38</v>
      </c>
      <c r="N33" s="109" t="s">
        <v>247</v>
      </c>
      <c r="O33" s="109" t="s">
        <v>248</v>
      </c>
      <c r="P33" s="100" t="s">
        <v>29</v>
      </c>
      <c r="Q33" s="100" t="s">
        <v>249</v>
      </c>
      <c r="R33" s="115" t="s">
        <v>96</v>
      </c>
      <c r="S33" s="113" t="s">
        <v>121</v>
      </c>
      <c r="T33" s="90">
        <f>SUM(S33-C33)/C33*100%</f>
        <v>-6.6666666666666666E-2</v>
      </c>
      <c r="U33" s="90">
        <f>SUM(D33-S33)/D33*100%</f>
        <v>0.37777777777777777</v>
      </c>
      <c r="V33" s="111" t="s">
        <v>250</v>
      </c>
    </row>
    <row r="34" spans="1:22" ht="16">
      <c r="A34" s="103" t="s">
        <v>19</v>
      </c>
      <c r="B34" s="103" t="s">
        <v>251</v>
      </c>
      <c r="C34" s="92">
        <v>49</v>
      </c>
      <c r="D34" s="104">
        <v>84</v>
      </c>
      <c r="E34" s="90">
        <f t="shared" si="3"/>
        <v>0.7142857142857143</v>
      </c>
      <c r="F34" s="105" t="s">
        <v>22</v>
      </c>
      <c r="G34" s="106" t="s">
        <v>23</v>
      </c>
      <c r="H34" s="107" t="s">
        <v>252</v>
      </c>
      <c r="I34" s="100" t="s">
        <v>253</v>
      </c>
      <c r="J34" s="38">
        <v>10264.5</v>
      </c>
      <c r="K34" s="108">
        <v>43986</v>
      </c>
      <c r="L34" s="129">
        <v>43990</v>
      </c>
      <c r="M34" s="106" t="s">
        <v>38</v>
      </c>
      <c r="N34" s="109" t="s">
        <v>254</v>
      </c>
      <c r="O34" s="109" t="s">
        <v>255</v>
      </c>
      <c r="P34" s="100" t="s">
        <v>29</v>
      </c>
      <c r="Q34" s="100" t="s">
        <v>256</v>
      </c>
      <c r="R34" s="115" t="s">
        <v>257</v>
      </c>
      <c r="S34" s="113" t="s">
        <v>121</v>
      </c>
      <c r="T34" s="90">
        <f>SUM(S34-C34)/C34*100%</f>
        <v>0.7142857142857143</v>
      </c>
      <c r="U34" s="90">
        <f>SUM(D34-S34)/D34*100%</f>
        <v>0</v>
      </c>
      <c r="V34" s="111" t="s">
        <v>258</v>
      </c>
    </row>
    <row r="35" spans="1:22" ht="16">
      <c r="A35" s="103" t="s">
        <v>19</v>
      </c>
      <c r="B35" s="103" t="s">
        <v>259</v>
      </c>
      <c r="C35" s="92">
        <v>43</v>
      </c>
      <c r="D35" s="104">
        <v>72</v>
      </c>
      <c r="E35" s="90">
        <f t="shared" si="3"/>
        <v>0.67441860465116277</v>
      </c>
      <c r="F35" s="105" t="s">
        <v>22</v>
      </c>
      <c r="G35" s="106" t="s">
        <v>23</v>
      </c>
      <c r="H35" s="107" t="s">
        <v>260</v>
      </c>
      <c r="I35" s="100" t="s">
        <v>183</v>
      </c>
      <c r="J35" s="38">
        <v>1484.12</v>
      </c>
      <c r="K35" s="108" t="s">
        <v>261</v>
      </c>
      <c r="L35" s="108" t="s">
        <v>93</v>
      </c>
      <c r="M35" s="106" t="s">
        <v>38</v>
      </c>
      <c r="N35" s="109" t="s">
        <v>262</v>
      </c>
      <c r="O35" s="109" t="s">
        <v>263</v>
      </c>
      <c r="P35" s="100" t="s">
        <v>29</v>
      </c>
      <c r="Q35" s="100" t="s">
        <v>264</v>
      </c>
      <c r="R35" s="115" t="s">
        <v>96</v>
      </c>
      <c r="S35" s="113"/>
      <c r="T35" s="90"/>
      <c r="U35" s="90"/>
      <c r="V35" s="111" t="s">
        <v>265</v>
      </c>
    </row>
    <row r="36" spans="1:22" ht="16">
      <c r="A36" s="103" t="s">
        <v>19</v>
      </c>
      <c r="B36" s="103" t="s">
        <v>266</v>
      </c>
      <c r="C36" s="92">
        <v>108</v>
      </c>
      <c r="D36" s="104">
        <v>160</v>
      </c>
      <c r="E36" s="90">
        <f t="shared" si="3"/>
        <v>0.48148148148148145</v>
      </c>
      <c r="F36" s="105" t="s">
        <v>22</v>
      </c>
      <c r="G36" s="106" t="s">
        <v>23</v>
      </c>
      <c r="H36" s="107" t="s">
        <v>267</v>
      </c>
      <c r="I36" s="100" t="s">
        <v>268</v>
      </c>
      <c r="J36" s="38">
        <v>8762.2999999999993</v>
      </c>
      <c r="K36" s="108" t="s">
        <v>269</v>
      </c>
      <c r="L36" s="129" t="s">
        <v>270</v>
      </c>
      <c r="M36" s="106" t="s">
        <v>38</v>
      </c>
      <c r="N36" s="109" t="s">
        <v>271</v>
      </c>
      <c r="O36" s="109" t="s">
        <v>272</v>
      </c>
      <c r="P36" s="100" t="s">
        <v>233</v>
      </c>
      <c r="Q36" s="100"/>
      <c r="R36" s="115"/>
      <c r="S36" s="113"/>
      <c r="T36" s="90"/>
      <c r="U36" s="90"/>
      <c r="V36" s="111" t="s">
        <v>273</v>
      </c>
    </row>
    <row r="37" spans="1:22" ht="16">
      <c r="A37" s="103" t="s">
        <v>52</v>
      </c>
      <c r="B37" s="103" t="s">
        <v>274</v>
      </c>
      <c r="C37" s="114">
        <v>168</v>
      </c>
      <c r="D37" s="104">
        <v>168</v>
      </c>
      <c r="E37" s="90">
        <f t="shared" si="3"/>
        <v>0</v>
      </c>
      <c r="F37" s="105" t="s">
        <v>22</v>
      </c>
      <c r="G37" s="106" t="s">
        <v>23</v>
      </c>
      <c r="H37" s="107" t="s">
        <v>276</v>
      </c>
      <c r="I37" s="100" t="s">
        <v>226</v>
      </c>
      <c r="J37" s="38">
        <v>53631</v>
      </c>
      <c r="K37" s="108" t="s">
        <v>277</v>
      </c>
      <c r="L37" s="108" t="s">
        <v>277</v>
      </c>
      <c r="M37" s="106" t="s">
        <v>38</v>
      </c>
      <c r="N37" s="109" t="s">
        <v>32</v>
      </c>
      <c r="O37" s="109" t="s">
        <v>278</v>
      </c>
      <c r="P37" s="100" t="s">
        <v>29</v>
      </c>
      <c r="Q37" s="100" t="s">
        <v>279</v>
      </c>
      <c r="R37" s="115" t="s">
        <v>58</v>
      </c>
      <c r="S37" s="113" t="s">
        <v>275</v>
      </c>
      <c r="T37" s="90">
        <f t="shared" ref="T37:T43" si="4">SUM(S37-C37)/C37*100%</f>
        <v>0</v>
      </c>
      <c r="U37" s="90">
        <f t="shared" ref="U37:U43" si="5">SUM(D37-S37)/D37*100%</f>
        <v>0</v>
      </c>
      <c r="V37" s="111" t="s">
        <v>280</v>
      </c>
    </row>
    <row r="38" spans="1:22" ht="16">
      <c r="A38" s="103" t="s">
        <v>187</v>
      </c>
      <c r="B38" s="103" t="s">
        <v>281</v>
      </c>
      <c r="C38" s="114">
        <v>162</v>
      </c>
      <c r="D38" s="104">
        <v>162</v>
      </c>
      <c r="E38" s="90">
        <f t="shared" si="3"/>
        <v>0</v>
      </c>
      <c r="F38" s="105" t="s">
        <v>22</v>
      </c>
      <c r="G38" s="106" t="s">
        <v>23</v>
      </c>
      <c r="H38" s="107" t="s">
        <v>276</v>
      </c>
      <c r="I38" s="100" t="s">
        <v>226</v>
      </c>
      <c r="J38" s="38">
        <v>53716.5</v>
      </c>
      <c r="K38" s="108" t="s">
        <v>277</v>
      </c>
      <c r="L38" s="108" t="s">
        <v>277</v>
      </c>
      <c r="M38" s="106" t="s">
        <v>38</v>
      </c>
      <c r="N38" s="109" t="s">
        <v>32</v>
      </c>
      <c r="O38" s="109" t="s">
        <v>283</v>
      </c>
      <c r="P38" s="100" t="s">
        <v>29</v>
      </c>
      <c r="Q38" s="100" t="s">
        <v>284</v>
      </c>
      <c r="R38" s="115" t="s">
        <v>58</v>
      </c>
      <c r="S38" s="113" t="s">
        <v>282</v>
      </c>
      <c r="T38" s="90">
        <f t="shared" si="4"/>
        <v>0</v>
      </c>
      <c r="U38" s="90">
        <f t="shared" si="5"/>
        <v>0</v>
      </c>
      <c r="V38" s="111" t="s">
        <v>285</v>
      </c>
    </row>
    <row r="39" spans="1:22" ht="16">
      <c r="A39" s="103" t="s">
        <v>19</v>
      </c>
      <c r="B39" s="103" t="s">
        <v>286</v>
      </c>
      <c r="C39" s="92">
        <v>46</v>
      </c>
      <c r="D39" s="104">
        <v>70</v>
      </c>
      <c r="E39" s="90">
        <f t="shared" si="3"/>
        <v>0.52173913043478259</v>
      </c>
      <c r="F39" s="105" t="s">
        <v>35</v>
      </c>
      <c r="G39" s="106" t="s">
        <v>23</v>
      </c>
      <c r="H39" s="107" t="s">
        <v>91</v>
      </c>
      <c r="I39" s="100" t="s">
        <v>287</v>
      </c>
      <c r="J39" s="38">
        <v>507.6</v>
      </c>
      <c r="K39" s="108" t="s">
        <v>288</v>
      </c>
      <c r="L39" s="129">
        <v>43983</v>
      </c>
      <c r="M39" s="106" t="s">
        <v>38</v>
      </c>
      <c r="N39" s="109" t="s">
        <v>289</v>
      </c>
      <c r="O39" s="109" t="s">
        <v>290</v>
      </c>
      <c r="P39" s="100" t="s">
        <v>29</v>
      </c>
      <c r="Q39" s="100" t="s">
        <v>291</v>
      </c>
      <c r="R39" s="115" t="s">
        <v>257</v>
      </c>
      <c r="S39" s="113" t="s">
        <v>292</v>
      </c>
      <c r="T39" s="90">
        <f t="shared" si="4"/>
        <v>0.17391304347826086</v>
      </c>
      <c r="U39" s="90">
        <f t="shared" si="5"/>
        <v>0.22857142857142856</v>
      </c>
      <c r="V39" s="111" t="s">
        <v>293</v>
      </c>
    </row>
    <row r="40" spans="1:22" ht="16">
      <c r="A40" s="103" t="s">
        <v>19</v>
      </c>
      <c r="B40" s="103" t="s">
        <v>294</v>
      </c>
      <c r="C40" s="92">
        <v>40</v>
      </c>
      <c r="D40" s="104">
        <v>70</v>
      </c>
      <c r="E40" s="90">
        <f>SUM(D40-C40)/C40*100%</f>
        <v>0.75</v>
      </c>
      <c r="F40" s="105" t="s">
        <v>68</v>
      </c>
      <c r="G40" s="106" t="s">
        <v>23</v>
      </c>
      <c r="H40" s="107" t="s">
        <v>295</v>
      </c>
      <c r="I40" s="100" t="s">
        <v>296</v>
      </c>
      <c r="J40" s="38">
        <v>1766.34</v>
      </c>
      <c r="K40" s="108" t="s">
        <v>270</v>
      </c>
      <c r="L40" s="129" t="s">
        <v>297</v>
      </c>
      <c r="M40" s="106" t="s">
        <v>38</v>
      </c>
      <c r="N40" s="109" t="s">
        <v>298</v>
      </c>
      <c r="O40" s="109" t="s">
        <v>299</v>
      </c>
      <c r="P40" s="100" t="s">
        <v>29</v>
      </c>
      <c r="Q40" s="100" t="s">
        <v>300</v>
      </c>
      <c r="R40" s="115" t="s">
        <v>257</v>
      </c>
      <c r="S40" s="113" t="s">
        <v>34</v>
      </c>
      <c r="T40" s="90">
        <f t="shared" si="4"/>
        <v>0.2</v>
      </c>
      <c r="U40" s="90">
        <f t="shared" si="5"/>
        <v>0.31428571428571428</v>
      </c>
      <c r="V40" s="111" t="s">
        <v>301</v>
      </c>
    </row>
    <row r="41" spans="1:22" ht="16">
      <c r="A41" s="103" t="s">
        <v>19</v>
      </c>
      <c r="B41" s="103" t="s">
        <v>302</v>
      </c>
      <c r="C41" s="92">
        <v>77</v>
      </c>
      <c r="D41" s="104">
        <v>120</v>
      </c>
      <c r="E41" s="90">
        <f>SUM(D41-C41)/C41*100%</f>
        <v>0.55844155844155841</v>
      </c>
      <c r="F41" s="105" t="s">
        <v>22</v>
      </c>
      <c r="G41" s="106" t="s">
        <v>23</v>
      </c>
      <c r="H41" s="107" t="s">
        <v>91</v>
      </c>
      <c r="I41" s="100" t="s">
        <v>303</v>
      </c>
      <c r="J41" s="38">
        <v>4914.5</v>
      </c>
      <c r="K41" s="108" t="s">
        <v>304</v>
      </c>
      <c r="L41" s="129" t="s">
        <v>305</v>
      </c>
      <c r="M41" s="106" t="s">
        <v>26</v>
      </c>
      <c r="N41" s="109" t="s">
        <v>306</v>
      </c>
      <c r="O41" s="109" t="s">
        <v>307</v>
      </c>
      <c r="P41" s="100" t="s">
        <v>29</v>
      </c>
      <c r="Q41" s="100" t="s">
        <v>308</v>
      </c>
      <c r="R41" s="115" t="s">
        <v>257</v>
      </c>
      <c r="S41" s="113" t="s">
        <v>167</v>
      </c>
      <c r="T41" s="90">
        <f t="shared" si="4"/>
        <v>0.29870129870129869</v>
      </c>
      <c r="U41" s="90">
        <f t="shared" si="5"/>
        <v>0.16666666666666666</v>
      </c>
      <c r="V41" s="111" t="s">
        <v>309</v>
      </c>
    </row>
    <row r="42" spans="1:22" ht="16">
      <c r="A42" s="103" t="s">
        <v>19</v>
      </c>
      <c r="B42" s="103" t="s">
        <v>310</v>
      </c>
      <c r="C42" s="92">
        <v>24</v>
      </c>
      <c r="D42" s="104">
        <v>48</v>
      </c>
      <c r="E42" s="134">
        <f>SUM(D42-C42)/C42*100%</f>
        <v>1</v>
      </c>
      <c r="F42" s="105" t="s">
        <v>68</v>
      </c>
      <c r="G42" s="106" t="s">
        <v>23</v>
      </c>
      <c r="H42" s="107" t="s">
        <v>91</v>
      </c>
      <c r="I42" s="100" t="s">
        <v>311</v>
      </c>
      <c r="J42" s="38">
        <v>1184.58</v>
      </c>
      <c r="K42" s="108">
        <v>43983</v>
      </c>
      <c r="L42" s="129">
        <v>43983</v>
      </c>
      <c r="M42" s="106" t="s">
        <v>26</v>
      </c>
      <c r="N42" s="109" t="s">
        <v>312</v>
      </c>
      <c r="O42" s="109" t="s">
        <v>313</v>
      </c>
      <c r="P42" s="100" t="s">
        <v>29</v>
      </c>
      <c r="Q42" s="100" t="s">
        <v>314</v>
      </c>
      <c r="R42" s="115" t="s">
        <v>257</v>
      </c>
      <c r="S42" s="113" t="s">
        <v>315</v>
      </c>
      <c r="T42" s="90">
        <f t="shared" si="4"/>
        <v>0.5</v>
      </c>
      <c r="U42" s="90">
        <f t="shared" si="5"/>
        <v>0.25</v>
      </c>
      <c r="V42" s="111" t="s">
        <v>316</v>
      </c>
    </row>
    <row r="43" spans="1:22" ht="32">
      <c r="A43" s="103" t="s">
        <v>19</v>
      </c>
      <c r="B43" s="103" t="s">
        <v>317</v>
      </c>
      <c r="C43" s="92">
        <v>20</v>
      </c>
      <c r="D43" s="104">
        <v>48</v>
      </c>
      <c r="E43" s="134">
        <f t="shared" ref="E43:E55" si="6">SUM(D43-C43)/C43*100%</f>
        <v>1.4</v>
      </c>
      <c r="F43" s="105" t="s">
        <v>68</v>
      </c>
      <c r="G43" s="106" t="s">
        <v>23</v>
      </c>
      <c r="H43" s="107" t="s">
        <v>91</v>
      </c>
      <c r="I43" s="100" t="s">
        <v>318</v>
      </c>
      <c r="J43" s="38">
        <v>1184.58</v>
      </c>
      <c r="K43" s="108">
        <v>43984</v>
      </c>
      <c r="L43" s="129">
        <v>43986</v>
      </c>
      <c r="M43" s="106" t="s">
        <v>26</v>
      </c>
      <c r="N43" s="109" t="s">
        <v>319</v>
      </c>
      <c r="O43" s="109" t="s">
        <v>320</v>
      </c>
      <c r="P43" s="100" t="s">
        <v>29</v>
      </c>
      <c r="Q43" s="100" t="s">
        <v>321</v>
      </c>
      <c r="R43" s="115" t="s">
        <v>257</v>
      </c>
      <c r="S43" s="113" t="s">
        <v>315</v>
      </c>
      <c r="T43" s="134">
        <f t="shared" si="4"/>
        <v>0.8</v>
      </c>
      <c r="U43" s="90">
        <f t="shared" si="5"/>
        <v>0.25</v>
      </c>
      <c r="V43" s="111" t="s">
        <v>316</v>
      </c>
    </row>
    <row r="44" spans="1:22" ht="16">
      <c r="A44" s="103" t="s">
        <v>19</v>
      </c>
      <c r="B44" s="103" t="s">
        <v>322</v>
      </c>
      <c r="C44" s="92">
        <v>42</v>
      </c>
      <c r="D44" s="104">
        <v>70</v>
      </c>
      <c r="E44" s="90">
        <f t="shared" si="6"/>
        <v>0.66666666666666663</v>
      </c>
      <c r="F44" s="105" t="s">
        <v>22</v>
      </c>
      <c r="G44" s="106" t="s">
        <v>23</v>
      </c>
      <c r="H44" s="107" t="s">
        <v>91</v>
      </c>
      <c r="I44" s="100" t="s">
        <v>323</v>
      </c>
      <c r="J44" s="38">
        <v>2934</v>
      </c>
      <c r="K44" s="108">
        <v>43997</v>
      </c>
      <c r="L44" s="108">
        <v>44004</v>
      </c>
      <c r="M44" s="106" t="s">
        <v>26</v>
      </c>
      <c r="N44" s="109" t="s">
        <v>324</v>
      </c>
      <c r="O44" s="109" t="s">
        <v>325</v>
      </c>
      <c r="P44" s="100" t="s">
        <v>233</v>
      </c>
      <c r="Q44" s="100"/>
      <c r="R44" s="115"/>
      <c r="S44" s="113"/>
      <c r="T44" s="90"/>
      <c r="U44" s="90"/>
      <c r="V44" s="111"/>
    </row>
    <row r="45" spans="1:22" ht="16">
      <c r="A45" s="103" t="s">
        <v>19</v>
      </c>
      <c r="B45" s="103" t="s">
        <v>326</v>
      </c>
      <c r="C45" s="92">
        <v>59</v>
      </c>
      <c r="D45" s="104">
        <v>90</v>
      </c>
      <c r="E45" s="90">
        <f t="shared" si="6"/>
        <v>0.52542372881355937</v>
      </c>
      <c r="F45" s="105" t="s">
        <v>22</v>
      </c>
      <c r="G45" s="106" t="s">
        <v>23</v>
      </c>
      <c r="H45" s="107" t="s">
        <v>327</v>
      </c>
      <c r="I45" s="100" t="s">
        <v>328</v>
      </c>
      <c r="J45" s="38">
        <v>4531.5</v>
      </c>
      <c r="K45" s="108">
        <v>43997</v>
      </c>
      <c r="L45" s="108">
        <v>43998</v>
      </c>
      <c r="M45" s="106" t="s">
        <v>26</v>
      </c>
      <c r="N45" s="109" t="s">
        <v>329</v>
      </c>
      <c r="O45" s="109" t="s">
        <v>330</v>
      </c>
      <c r="P45" s="100" t="s">
        <v>29</v>
      </c>
      <c r="Q45" s="100" t="s">
        <v>331</v>
      </c>
      <c r="R45" s="115" t="s">
        <v>257</v>
      </c>
      <c r="S45" s="113" t="s">
        <v>189</v>
      </c>
      <c r="T45" s="90">
        <f>SUM(S45-C45)/C45*100%</f>
        <v>0.32203389830508472</v>
      </c>
      <c r="U45" s="90">
        <f>SUM(D45-S45)/D45*100%</f>
        <v>0.13333333333333333</v>
      </c>
      <c r="V45" s="111" t="s">
        <v>332</v>
      </c>
    </row>
    <row r="46" spans="1:22" ht="16">
      <c r="A46" s="103" t="s">
        <v>19</v>
      </c>
      <c r="B46" s="103" t="s">
        <v>333</v>
      </c>
      <c r="C46" s="92">
        <v>28</v>
      </c>
      <c r="D46" s="104">
        <v>48</v>
      </c>
      <c r="E46" s="90">
        <f t="shared" si="6"/>
        <v>0.7142857142857143</v>
      </c>
      <c r="F46" s="105" t="s">
        <v>68</v>
      </c>
      <c r="G46" s="106" t="s">
        <v>23</v>
      </c>
      <c r="H46" s="107" t="s">
        <v>91</v>
      </c>
      <c r="I46" s="100" t="s">
        <v>334</v>
      </c>
      <c r="J46" s="38">
        <v>1115.0999999999999</v>
      </c>
      <c r="K46" s="108">
        <v>43997</v>
      </c>
      <c r="L46" s="108">
        <v>44004</v>
      </c>
      <c r="M46" s="106" t="s">
        <v>38</v>
      </c>
      <c r="N46" s="109" t="s">
        <v>335</v>
      </c>
      <c r="O46" s="109" t="s">
        <v>336</v>
      </c>
      <c r="P46" s="100" t="s">
        <v>233</v>
      </c>
      <c r="Q46" s="100"/>
      <c r="R46" s="115"/>
      <c r="S46" s="113"/>
      <c r="T46" s="90"/>
      <c r="U46" s="90"/>
      <c r="V46" s="111"/>
    </row>
    <row r="47" spans="1:22" ht="16">
      <c r="A47" s="103" t="s">
        <v>19</v>
      </c>
      <c r="B47" s="103" t="s">
        <v>337</v>
      </c>
      <c r="C47" s="92">
        <v>29</v>
      </c>
      <c r="D47" s="104">
        <v>48</v>
      </c>
      <c r="E47" s="90">
        <f t="shared" si="6"/>
        <v>0.65517241379310343</v>
      </c>
      <c r="F47" s="105" t="s">
        <v>68</v>
      </c>
      <c r="G47" s="106" t="s">
        <v>23</v>
      </c>
      <c r="H47" s="107" t="s">
        <v>91</v>
      </c>
      <c r="I47" s="100" t="s">
        <v>338</v>
      </c>
      <c r="J47" s="38">
        <v>1115.0999999999999</v>
      </c>
      <c r="K47" s="108">
        <v>43997</v>
      </c>
      <c r="L47" s="108">
        <v>44004</v>
      </c>
      <c r="M47" s="106" t="s">
        <v>38</v>
      </c>
      <c r="N47" s="109" t="s">
        <v>339</v>
      </c>
      <c r="O47" s="109" t="s">
        <v>340</v>
      </c>
      <c r="P47" s="100" t="s">
        <v>233</v>
      </c>
      <c r="Q47" s="100"/>
      <c r="R47" s="115"/>
      <c r="S47" s="113"/>
      <c r="T47" s="90"/>
      <c r="U47" s="90"/>
      <c r="V47" s="111"/>
    </row>
    <row r="48" spans="1:22" ht="16">
      <c r="A48" s="103" t="s">
        <v>19</v>
      </c>
      <c r="B48" s="103" t="s">
        <v>341</v>
      </c>
      <c r="C48" s="92">
        <v>48</v>
      </c>
      <c r="D48" s="104">
        <v>75</v>
      </c>
      <c r="E48" s="90">
        <f t="shared" si="6"/>
        <v>0.5625</v>
      </c>
      <c r="F48" s="105" t="s">
        <v>22</v>
      </c>
      <c r="G48" s="106" t="s">
        <v>23</v>
      </c>
      <c r="H48" s="107" t="s">
        <v>168</v>
      </c>
      <c r="I48" s="100" t="s">
        <v>342</v>
      </c>
      <c r="J48" s="38">
        <v>4661.25</v>
      </c>
      <c r="K48" s="108">
        <v>44000</v>
      </c>
      <c r="L48" s="108">
        <v>44000</v>
      </c>
      <c r="M48" s="106" t="s">
        <v>26</v>
      </c>
      <c r="N48" s="109" t="s">
        <v>343</v>
      </c>
      <c r="O48" s="109" t="s">
        <v>344</v>
      </c>
      <c r="P48" s="100" t="s">
        <v>29</v>
      </c>
      <c r="Q48" s="100" t="s">
        <v>345</v>
      </c>
      <c r="R48" s="115" t="s">
        <v>257</v>
      </c>
      <c r="S48" s="113" t="s">
        <v>50</v>
      </c>
      <c r="T48" s="90">
        <f>SUM(S48-C48)/C48*100%</f>
        <v>0.375</v>
      </c>
      <c r="U48" s="90">
        <f>SUM(D48-S48)/D48*100%</f>
        <v>0.12</v>
      </c>
      <c r="V48" s="111" t="s">
        <v>218</v>
      </c>
    </row>
    <row r="49" spans="1:22" ht="16">
      <c r="A49" s="103" t="s">
        <v>19</v>
      </c>
      <c r="B49" s="103" t="s">
        <v>346</v>
      </c>
      <c r="C49" s="92">
        <v>39</v>
      </c>
      <c r="D49" s="104">
        <v>68</v>
      </c>
      <c r="E49" s="90">
        <f t="shared" si="6"/>
        <v>0.74358974358974361</v>
      </c>
      <c r="F49" s="105" t="s">
        <v>22</v>
      </c>
      <c r="G49" s="106" t="s">
        <v>23</v>
      </c>
      <c r="H49" s="107" t="s">
        <v>91</v>
      </c>
      <c r="I49" s="100" t="s">
        <v>347</v>
      </c>
      <c r="J49" s="38">
        <v>2884.5</v>
      </c>
      <c r="K49" s="108">
        <v>44004</v>
      </c>
      <c r="L49" s="108">
        <v>44005</v>
      </c>
      <c r="M49" s="106" t="s">
        <v>38</v>
      </c>
      <c r="N49" s="109" t="s">
        <v>348</v>
      </c>
      <c r="O49" s="109" t="s">
        <v>349</v>
      </c>
      <c r="P49" s="100" t="s">
        <v>233</v>
      </c>
      <c r="Q49" s="100"/>
      <c r="R49" s="115"/>
      <c r="S49" s="113"/>
      <c r="T49" s="90"/>
      <c r="U49" s="90"/>
      <c r="V49" s="111"/>
    </row>
    <row r="50" spans="1:22" ht="16">
      <c r="A50" s="103" t="s">
        <v>19</v>
      </c>
      <c r="B50" s="103" t="s">
        <v>350</v>
      </c>
      <c r="C50" s="92">
        <v>42</v>
      </c>
      <c r="D50" s="104">
        <v>70</v>
      </c>
      <c r="E50" s="90">
        <f t="shared" si="6"/>
        <v>0.66666666666666663</v>
      </c>
      <c r="F50" s="105" t="s">
        <v>22</v>
      </c>
      <c r="G50" s="106" t="s">
        <v>23</v>
      </c>
      <c r="H50" s="107" t="s">
        <v>91</v>
      </c>
      <c r="I50" s="100" t="s">
        <v>351</v>
      </c>
      <c r="J50" s="38">
        <v>2934</v>
      </c>
      <c r="K50" s="108">
        <v>44006</v>
      </c>
      <c r="L50" s="108">
        <v>44012</v>
      </c>
      <c r="M50" s="106" t="s">
        <v>38</v>
      </c>
      <c r="N50" s="109" t="s">
        <v>352</v>
      </c>
      <c r="O50" s="109" t="s">
        <v>353</v>
      </c>
      <c r="P50" s="100" t="s">
        <v>233</v>
      </c>
      <c r="Q50" s="100"/>
      <c r="R50" s="115"/>
      <c r="S50" s="113"/>
      <c r="T50" s="90"/>
      <c r="U50" s="90"/>
      <c r="V50" s="111"/>
    </row>
    <row r="51" spans="1:22" ht="16">
      <c r="A51" s="103" t="s">
        <v>19</v>
      </c>
      <c r="B51" s="103" t="s">
        <v>354</v>
      </c>
      <c r="C51" s="92">
        <v>32</v>
      </c>
      <c r="D51" s="104">
        <v>48</v>
      </c>
      <c r="E51" s="90">
        <f t="shared" si="6"/>
        <v>0.5</v>
      </c>
      <c r="F51" s="105" t="s">
        <v>68</v>
      </c>
      <c r="G51" s="106" t="s">
        <v>23</v>
      </c>
      <c r="H51" s="107" t="s">
        <v>91</v>
      </c>
      <c r="I51" s="100" t="s">
        <v>355</v>
      </c>
      <c r="J51" s="38">
        <v>1115.0999999999999</v>
      </c>
      <c r="K51" s="108">
        <v>44006</v>
      </c>
      <c r="L51" s="108">
        <v>44012</v>
      </c>
      <c r="M51" s="106" t="s">
        <v>38</v>
      </c>
      <c r="N51" s="109" t="s">
        <v>356</v>
      </c>
      <c r="O51" s="109" t="s">
        <v>357</v>
      </c>
      <c r="P51" s="100" t="s">
        <v>233</v>
      </c>
      <c r="Q51" s="100"/>
      <c r="R51" s="115"/>
      <c r="S51" s="113"/>
      <c r="T51" s="90"/>
      <c r="U51" s="90"/>
      <c r="V51" s="111"/>
    </row>
    <row r="52" spans="1:22" ht="16">
      <c r="A52" s="103" t="s">
        <v>19</v>
      </c>
      <c r="B52" s="103" t="s">
        <v>358</v>
      </c>
      <c r="C52" s="92">
        <v>40</v>
      </c>
      <c r="D52" s="104">
        <v>70</v>
      </c>
      <c r="E52" s="90">
        <f t="shared" si="6"/>
        <v>0.75</v>
      </c>
      <c r="F52" s="105" t="s">
        <v>22</v>
      </c>
      <c r="G52" s="106" t="s">
        <v>23</v>
      </c>
      <c r="H52" s="120" t="s">
        <v>108</v>
      </c>
      <c r="I52" s="100" t="s">
        <v>359</v>
      </c>
      <c r="J52" s="38">
        <v>2934</v>
      </c>
      <c r="K52" s="108">
        <v>44008</v>
      </c>
      <c r="L52" s="108">
        <v>44018</v>
      </c>
      <c r="M52" s="106" t="s">
        <v>26</v>
      </c>
      <c r="N52" s="109" t="s">
        <v>360</v>
      </c>
      <c r="O52" s="109"/>
      <c r="P52" s="100" t="s">
        <v>233</v>
      </c>
      <c r="Q52" s="100"/>
      <c r="R52" s="115"/>
      <c r="S52" s="113"/>
      <c r="T52" s="90"/>
      <c r="U52" s="90"/>
      <c r="V52" s="111"/>
    </row>
    <row r="53" spans="1:22" ht="16">
      <c r="A53" s="103" t="s">
        <v>19</v>
      </c>
      <c r="B53" s="103" t="s">
        <v>361</v>
      </c>
      <c r="C53" s="92">
        <v>39</v>
      </c>
      <c r="D53" s="104">
        <v>68</v>
      </c>
      <c r="E53" s="90">
        <f t="shared" si="6"/>
        <v>0.74358974358974361</v>
      </c>
      <c r="F53" s="105" t="s">
        <v>22</v>
      </c>
      <c r="G53" s="130" t="s">
        <v>23</v>
      </c>
      <c r="H53" s="107" t="s">
        <v>108</v>
      </c>
      <c r="I53" s="131" t="s">
        <v>362</v>
      </c>
      <c r="J53" s="38">
        <v>2884.5</v>
      </c>
      <c r="K53" s="108">
        <v>44008</v>
      </c>
      <c r="L53" s="108">
        <v>44018</v>
      </c>
      <c r="M53" s="106" t="s">
        <v>26</v>
      </c>
      <c r="N53" s="109" t="s">
        <v>363</v>
      </c>
      <c r="O53" s="109" t="s">
        <v>364</v>
      </c>
      <c r="P53" s="100" t="s">
        <v>233</v>
      </c>
      <c r="Q53" s="100"/>
      <c r="R53" s="115"/>
      <c r="S53" s="113"/>
      <c r="T53" s="90"/>
      <c r="U53" s="90"/>
      <c r="V53" s="111"/>
    </row>
    <row r="54" spans="1:22" ht="16">
      <c r="A54" s="103" t="s">
        <v>19</v>
      </c>
      <c r="B54" s="103" t="s">
        <v>365</v>
      </c>
      <c r="C54" s="92">
        <v>73</v>
      </c>
      <c r="D54" s="104">
        <v>110</v>
      </c>
      <c r="E54" s="90">
        <f t="shared" si="6"/>
        <v>0.50684931506849318</v>
      </c>
      <c r="F54" s="105" t="s">
        <v>22</v>
      </c>
      <c r="G54" s="106" t="s">
        <v>23</v>
      </c>
      <c r="H54" s="107" t="s">
        <v>260</v>
      </c>
      <c r="I54" s="131" t="s">
        <v>229</v>
      </c>
      <c r="J54" s="38">
        <v>1535.2</v>
      </c>
      <c r="K54" s="108">
        <v>44018</v>
      </c>
      <c r="L54" s="108">
        <v>44021</v>
      </c>
      <c r="M54" s="106" t="s">
        <v>38</v>
      </c>
      <c r="N54" s="109" t="s">
        <v>366</v>
      </c>
      <c r="O54" s="109" t="s">
        <v>367</v>
      </c>
      <c r="P54" s="100" t="s">
        <v>233</v>
      </c>
      <c r="Q54" s="100"/>
      <c r="R54" s="115"/>
      <c r="S54" s="113"/>
      <c r="T54" s="90"/>
      <c r="U54" s="90"/>
      <c r="V54" s="111" t="s">
        <v>265</v>
      </c>
    </row>
    <row r="55" spans="1:22" ht="16">
      <c r="A55" s="103" t="s">
        <v>187</v>
      </c>
      <c r="B55" s="103" t="s">
        <v>368</v>
      </c>
      <c r="C55" s="114">
        <v>26</v>
      </c>
      <c r="D55" s="104">
        <v>40</v>
      </c>
      <c r="E55" s="90">
        <f t="shared" si="6"/>
        <v>0.53846153846153844</v>
      </c>
      <c r="F55" s="105" t="s">
        <v>22</v>
      </c>
      <c r="G55" s="130" t="s">
        <v>23</v>
      </c>
      <c r="H55" s="96" t="s">
        <v>369</v>
      </c>
      <c r="I55" s="131" t="s">
        <v>226</v>
      </c>
      <c r="J55" s="38">
        <v>68760</v>
      </c>
      <c r="K55" s="108" t="s">
        <v>370</v>
      </c>
      <c r="L55" s="108" t="s">
        <v>371</v>
      </c>
      <c r="M55" s="106"/>
      <c r="N55" s="109"/>
      <c r="O55" s="109"/>
      <c r="P55" s="100" t="s">
        <v>233</v>
      </c>
      <c r="Q55" s="100"/>
      <c r="R55" s="115"/>
      <c r="S55" s="113"/>
      <c r="T55" s="90"/>
      <c r="U55" s="90"/>
      <c r="V55" s="111"/>
    </row>
    <row r="56" spans="1:22" ht="16">
      <c r="A56" s="103" t="s">
        <v>52</v>
      </c>
      <c r="B56" s="103" t="s">
        <v>372</v>
      </c>
      <c r="C56" s="114">
        <v>26</v>
      </c>
      <c r="D56" s="104">
        <v>40</v>
      </c>
      <c r="E56" s="90">
        <f t="shared" ref="E56:E62" si="7">SUM(D56-C56)/C56*100%</f>
        <v>0.53846153846153844</v>
      </c>
      <c r="F56" s="105" t="s">
        <v>22</v>
      </c>
      <c r="G56" s="130" t="s">
        <v>23</v>
      </c>
      <c r="H56" s="96" t="s">
        <v>369</v>
      </c>
      <c r="I56" s="131" t="s">
        <v>226</v>
      </c>
      <c r="J56" s="38">
        <v>68760</v>
      </c>
      <c r="K56" s="108" t="s">
        <v>370</v>
      </c>
      <c r="L56" s="108" t="s">
        <v>371</v>
      </c>
      <c r="M56" s="106"/>
      <c r="N56" s="109"/>
      <c r="O56" s="109"/>
      <c r="P56" s="100" t="s">
        <v>233</v>
      </c>
      <c r="Q56" s="100"/>
      <c r="R56" s="115"/>
      <c r="S56" s="113"/>
      <c r="T56" s="90"/>
      <c r="U56" s="90"/>
      <c r="V56" s="111"/>
    </row>
    <row r="57" spans="1:22" ht="16">
      <c r="A57" s="43" t="s">
        <v>187</v>
      </c>
      <c r="B57" s="43" t="s">
        <v>373</v>
      </c>
      <c r="C57" s="62">
        <v>100</v>
      </c>
      <c r="D57" s="58">
        <v>120</v>
      </c>
      <c r="E57" s="133">
        <f t="shared" si="7"/>
        <v>0.2</v>
      </c>
      <c r="F57" s="44" t="s">
        <v>22</v>
      </c>
      <c r="G57" s="45" t="s">
        <v>374</v>
      </c>
      <c r="H57" s="46" t="s">
        <v>375</v>
      </c>
      <c r="I57" s="47" t="s">
        <v>376</v>
      </c>
      <c r="J57" s="48">
        <v>10971</v>
      </c>
      <c r="K57" s="49">
        <v>43899</v>
      </c>
      <c r="L57" s="49">
        <v>43901</v>
      </c>
      <c r="M57" s="45" t="s">
        <v>26</v>
      </c>
      <c r="N57" s="50" t="s">
        <v>377</v>
      </c>
      <c r="O57" s="50" t="s">
        <v>377</v>
      </c>
      <c r="P57" s="47" t="s">
        <v>29</v>
      </c>
      <c r="Q57" s="47" t="s">
        <v>378</v>
      </c>
      <c r="R57" s="51" t="s">
        <v>58</v>
      </c>
      <c r="S57" s="52" t="s">
        <v>241</v>
      </c>
      <c r="T57" s="133">
        <f>SUM(S57-C57)/C57*100%</f>
        <v>-0.18</v>
      </c>
      <c r="U57" s="133">
        <f>SUM(D57-S57)/D57*100%</f>
        <v>0.31666666666666665</v>
      </c>
      <c r="V57" s="53" t="s">
        <v>242</v>
      </c>
    </row>
    <row r="58" spans="1:22" ht="16">
      <c r="A58" s="14" t="s">
        <v>52</v>
      </c>
      <c r="B58" s="14" t="s">
        <v>379</v>
      </c>
      <c r="C58" s="61">
        <v>49</v>
      </c>
      <c r="D58" s="57">
        <v>96</v>
      </c>
      <c r="E58" s="10">
        <f t="shared" si="7"/>
        <v>0.95918367346938771</v>
      </c>
      <c r="F58" s="16" t="s">
        <v>22</v>
      </c>
      <c r="G58" s="17" t="s">
        <v>374</v>
      </c>
      <c r="H58" s="18" t="s">
        <v>44</v>
      </c>
      <c r="I58" s="12" t="s">
        <v>380</v>
      </c>
      <c r="J58" s="19">
        <v>5483.25</v>
      </c>
      <c r="K58" s="20">
        <v>44000</v>
      </c>
      <c r="L58" s="20">
        <v>44001</v>
      </c>
      <c r="M58" s="17" t="s">
        <v>26</v>
      </c>
      <c r="N58" s="21"/>
      <c r="O58" s="21"/>
      <c r="P58" s="12" t="s">
        <v>233</v>
      </c>
      <c r="Q58" s="12"/>
      <c r="R58" s="41"/>
      <c r="S58" s="23"/>
      <c r="T58" s="90"/>
      <c r="U58" s="90"/>
      <c r="V58" s="22"/>
    </row>
    <row r="59" spans="1:22" ht="16">
      <c r="A59" s="34" t="s">
        <v>52</v>
      </c>
      <c r="B59" s="34" t="s">
        <v>381</v>
      </c>
      <c r="C59" s="61">
        <v>56</v>
      </c>
      <c r="D59" s="59">
        <v>104</v>
      </c>
      <c r="E59" s="10">
        <f t="shared" si="7"/>
        <v>0.8571428571428571</v>
      </c>
      <c r="F59" s="35" t="s">
        <v>22</v>
      </c>
      <c r="G59" s="35" t="s">
        <v>374</v>
      </c>
      <c r="H59" s="36" t="s">
        <v>44</v>
      </c>
      <c r="I59" s="37" t="s">
        <v>382</v>
      </c>
      <c r="J59" s="54">
        <v>5879.25</v>
      </c>
      <c r="K59" s="39">
        <v>43997</v>
      </c>
      <c r="L59" s="39">
        <v>43997</v>
      </c>
      <c r="M59" s="35" t="s">
        <v>26</v>
      </c>
      <c r="N59" s="35"/>
      <c r="O59" s="37"/>
      <c r="P59" s="37" t="s">
        <v>233</v>
      </c>
      <c r="Q59" s="37"/>
      <c r="R59" s="40"/>
      <c r="S59" s="55"/>
      <c r="T59" s="90"/>
      <c r="U59" s="90"/>
      <c r="V59" s="37"/>
    </row>
    <row r="60" spans="1:22" ht="16">
      <c r="A60" s="34" t="s">
        <v>52</v>
      </c>
      <c r="B60" s="34" t="s">
        <v>383</v>
      </c>
      <c r="C60" s="61">
        <v>38</v>
      </c>
      <c r="D60" s="59">
        <v>48</v>
      </c>
      <c r="E60" s="10">
        <f t="shared" si="7"/>
        <v>0.26315789473684209</v>
      </c>
      <c r="F60" s="35" t="s">
        <v>68</v>
      </c>
      <c r="G60" s="35" t="s">
        <v>374</v>
      </c>
      <c r="H60" s="36" t="s">
        <v>44</v>
      </c>
      <c r="I60" s="37" t="s">
        <v>384</v>
      </c>
      <c r="J60" s="54">
        <v>1450.05</v>
      </c>
      <c r="K60" s="39">
        <v>44027</v>
      </c>
      <c r="L60" s="39">
        <v>44033</v>
      </c>
      <c r="M60" s="35" t="s">
        <v>38</v>
      </c>
      <c r="N60" s="35"/>
      <c r="O60" s="37"/>
      <c r="P60" s="37" t="s">
        <v>233</v>
      </c>
      <c r="Q60" s="37"/>
      <c r="R60" s="40"/>
      <c r="S60" s="55"/>
      <c r="T60" s="90"/>
      <c r="U60" s="90"/>
      <c r="V60" s="37"/>
    </row>
    <row r="61" spans="1:22" ht="16">
      <c r="A61" s="34" t="s">
        <v>52</v>
      </c>
      <c r="B61" s="34" t="s">
        <v>385</v>
      </c>
      <c r="C61" s="61">
        <v>33</v>
      </c>
      <c r="D61" s="59">
        <v>44</v>
      </c>
      <c r="E61" s="10">
        <f t="shared" si="7"/>
        <v>0.33333333333333331</v>
      </c>
      <c r="F61" s="35" t="s">
        <v>68</v>
      </c>
      <c r="G61" s="35" t="s">
        <v>374</v>
      </c>
      <c r="H61" s="36" t="s">
        <v>44</v>
      </c>
      <c r="I61" s="37" t="s">
        <v>386</v>
      </c>
      <c r="J61" s="54">
        <v>1357.65</v>
      </c>
      <c r="K61" s="39">
        <v>44027</v>
      </c>
      <c r="L61" s="39">
        <v>44029</v>
      </c>
      <c r="M61" s="35" t="s">
        <v>26</v>
      </c>
      <c r="N61" s="35"/>
      <c r="O61" s="37"/>
      <c r="P61" s="37" t="s">
        <v>233</v>
      </c>
      <c r="Q61" s="37"/>
      <c r="R61" s="40"/>
      <c r="S61" s="55"/>
      <c r="T61" s="90"/>
      <c r="U61" s="90"/>
      <c r="V61" s="37"/>
    </row>
    <row r="62" spans="1:22" ht="16">
      <c r="A62" s="34" t="s">
        <v>52</v>
      </c>
      <c r="B62" s="34" t="s">
        <v>387</v>
      </c>
      <c r="C62" s="61">
        <v>33</v>
      </c>
      <c r="D62" s="59">
        <v>72</v>
      </c>
      <c r="E62" s="134">
        <f t="shared" si="7"/>
        <v>1.1818181818181819</v>
      </c>
      <c r="F62" s="35" t="s">
        <v>22</v>
      </c>
      <c r="G62" s="35" t="s">
        <v>374</v>
      </c>
      <c r="H62" s="36" t="s">
        <v>44</v>
      </c>
      <c r="I62" s="37" t="s">
        <v>388</v>
      </c>
      <c r="J62" s="54">
        <v>4295.25</v>
      </c>
      <c r="K62" s="39">
        <v>44033</v>
      </c>
      <c r="L62" s="39">
        <v>44034</v>
      </c>
      <c r="M62" s="35" t="s">
        <v>38</v>
      </c>
      <c r="N62" s="35"/>
      <c r="O62" s="37"/>
      <c r="P62" s="37" t="s">
        <v>233</v>
      </c>
      <c r="Q62" s="37"/>
      <c r="R62" s="40"/>
      <c r="S62" s="55"/>
      <c r="T62" s="90"/>
      <c r="U62" s="90"/>
      <c r="V62" s="37"/>
    </row>
    <row r="65" spans="2:21" ht="16">
      <c r="C65" s="60"/>
      <c r="D65" s="60"/>
      <c r="E65" s="65" t="s">
        <v>395</v>
      </c>
      <c r="F65" s="66" t="s">
        <v>396</v>
      </c>
    </row>
    <row r="66" spans="2:21">
      <c r="B66" s="70" t="s">
        <v>389</v>
      </c>
      <c r="C66" s="71">
        <f>SUM(C2:C62)</f>
        <v>3321</v>
      </c>
      <c r="D66" s="71">
        <f>SUM(D2:D62)</f>
        <v>5101</v>
      </c>
      <c r="E66" s="67">
        <f>SUM(D66-C66)/C66*100%</f>
        <v>0.53598313760915384</v>
      </c>
      <c r="F66" s="68">
        <f>SUM(E2:E62)/61</f>
        <v>0.68810322396223911</v>
      </c>
      <c r="T66" s="56">
        <f>SUM(T2:T62)/42</f>
        <v>0.3674502503020885</v>
      </c>
      <c r="U66" s="56">
        <f>SUM(U2:U62)/42</f>
        <v>0.17380425307536362</v>
      </c>
    </row>
    <row r="67" spans="2:21">
      <c r="B67" s="70" t="s">
        <v>391</v>
      </c>
      <c r="C67" s="65">
        <f>SUM(C2:C56)</f>
        <v>3012</v>
      </c>
      <c r="D67" s="65">
        <f>SUM(D2:D56)</f>
        <v>4617</v>
      </c>
      <c r="E67" s="67">
        <f>SUM(D67-C67)/C67*100%</f>
        <v>0.53286852589641431</v>
      </c>
      <c r="F67" s="69">
        <f>SUM(E2:E56)/55</f>
        <v>0.69417564947629051</v>
      </c>
      <c r="T67" s="56">
        <f>SUM(T2:T56)/41</f>
        <v>0.38080269543140777</v>
      </c>
      <c r="U67" s="56">
        <f>SUM(U2:U56)/41</f>
        <v>0.17031980396338062</v>
      </c>
    </row>
    <row r="68" spans="2:21">
      <c r="B68" s="70" t="s">
        <v>392</v>
      </c>
      <c r="C68" s="65">
        <f>SUM(C57:C62)</f>
        <v>309</v>
      </c>
      <c r="D68" s="65">
        <f>SUM(D57:D62)</f>
        <v>484</v>
      </c>
      <c r="E68" s="67">
        <f>SUM(D68-C68)/C68*100%</f>
        <v>0.56634304207119746</v>
      </c>
      <c r="F68" s="69">
        <f>SUM(E57:E62)/6</f>
        <v>0.63243932341676701</v>
      </c>
      <c r="T68" s="63">
        <f>SUM(T57:T62)/1</f>
        <v>-0.18</v>
      </c>
      <c r="U68" s="64">
        <f>SUM(U57:U62)/1</f>
        <v>0.31666666666666665</v>
      </c>
    </row>
    <row r="70" spans="2:21">
      <c r="C70" s="135">
        <f>AVERAGE(C2:C62)</f>
        <v>54.442622950819676</v>
      </c>
      <c r="S70" s="135">
        <f>AVERAGE(S2:S62)</f>
        <v>52</v>
      </c>
      <c r="T70" s="56">
        <f>AVERAGE(T2:T62)</f>
        <v>0.3674502503020885</v>
      </c>
    </row>
  </sheetData>
  <conditionalFormatting sqref="T2:U62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1162-C7B1-41A4-A8B4-D8A5BE8EEEBA}">
  <dimension ref="A1:V48"/>
  <sheetViews>
    <sheetView showGridLines="0" topLeftCell="A25" zoomScaleNormal="100" workbookViewId="0">
      <selection activeCell="G17" sqref="G17"/>
    </sheetView>
  </sheetViews>
  <sheetFormatPr baseColWidth="10" defaultColWidth="8.83203125" defaultRowHeight="15"/>
  <cols>
    <col min="1" max="1" width="10.6640625" customWidth="1"/>
    <col min="2" max="2" width="57.1640625" customWidth="1"/>
    <col min="3" max="3" width="9" customWidth="1"/>
    <col min="4" max="4" width="10.6640625" customWidth="1"/>
    <col min="5" max="5" width="21.6640625" customWidth="1"/>
    <col min="6" max="6" width="15.6640625" customWidth="1"/>
    <col min="7" max="7" width="14.5" customWidth="1"/>
    <col min="8" max="8" width="102.6640625" hidden="1" customWidth="1"/>
    <col min="9" max="9" width="10.33203125" hidden="1" customWidth="1"/>
    <col min="10" max="10" width="12.1640625" hidden="1" customWidth="1"/>
    <col min="11" max="11" width="9" hidden="1" customWidth="1"/>
    <col min="12" max="12" width="14.6640625" hidden="1" customWidth="1"/>
    <col min="13" max="15" width="9" hidden="1" customWidth="1"/>
    <col min="16" max="16" width="13.5" hidden="1" customWidth="1"/>
    <col min="17" max="17" width="9" hidden="1" customWidth="1"/>
    <col min="18" max="18" width="12.5" hidden="1" customWidth="1"/>
    <col min="19" max="19" width="9" customWidth="1"/>
    <col min="20" max="20" width="20.6640625" customWidth="1"/>
    <col min="21" max="21" width="22.6640625" customWidth="1"/>
    <col min="22" max="22" width="109.1640625" hidden="1" customWidth="1"/>
  </cols>
  <sheetData>
    <row r="1" spans="1:22" ht="49" thickBot="1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</row>
    <row r="2" spans="1:22" ht="16">
      <c r="A2" s="72" t="s">
        <v>19</v>
      </c>
      <c r="B2" s="72" t="s">
        <v>20</v>
      </c>
      <c r="C2" s="73">
        <v>1</v>
      </c>
      <c r="D2" s="15">
        <f>(C2*40%)+C2</f>
        <v>1.4</v>
      </c>
      <c r="E2" s="10">
        <f>SUM(D2-C2)/C2*100%</f>
        <v>0.39999999999999991</v>
      </c>
      <c r="F2" s="74" t="s">
        <v>22</v>
      </c>
      <c r="G2" s="75" t="s">
        <v>23</v>
      </c>
      <c r="H2" s="76" t="s">
        <v>24</v>
      </c>
      <c r="I2" s="77" t="s">
        <v>25</v>
      </c>
      <c r="J2" s="78">
        <v>1584</v>
      </c>
      <c r="K2" s="79">
        <v>43808</v>
      </c>
      <c r="L2" s="79">
        <v>43809</v>
      </c>
      <c r="M2" s="75" t="s">
        <v>26</v>
      </c>
      <c r="N2" s="80" t="s">
        <v>27</v>
      </c>
      <c r="O2" s="80" t="s">
        <v>28</v>
      </c>
      <c r="P2" s="77" t="s">
        <v>29</v>
      </c>
      <c r="Q2" s="77" t="s">
        <v>30</v>
      </c>
      <c r="R2" s="12" t="s">
        <v>31</v>
      </c>
      <c r="S2" s="81" t="s">
        <v>21</v>
      </c>
      <c r="T2" s="10">
        <f t="shared" ref="T2:T43" si="0">SUM(S2-C2)/C2*100%</f>
        <v>0</v>
      </c>
      <c r="U2" s="10">
        <f t="shared" ref="U2:U43" si="1">SUM(D2-S2)/D2*100%</f>
        <v>0.28571428571428564</v>
      </c>
      <c r="V2" s="13" t="s">
        <v>32</v>
      </c>
    </row>
    <row r="3" spans="1:22" ht="16">
      <c r="A3" s="14" t="s">
        <v>19</v>
      </c>
      <c r="B3" s="14" t="s">
        <v>33</v>
      </c>
      <c r="C3" s="73">
        <v>31</v>
      </c>
      <c r="D3" s="15">
        <f t="shared" ref="D3:D43" si="2">(C3*40%)+C3</f>
        <v>43.4</v>
      </c>
      <c r="E3" s="10">
        <f>SUM(D3-C3)/C3*100%</f>
        <v>0.39999999999999997</v>
      </c>
      <c r="F3" s="16" t="s">
        <v>35</v>
      </c>
      <c r="G3" s="17" t="s">
        <v>23</v>
      </c>
      <c r="H3" s="18" t="s">
        <v>36</v>
      </c>
      <c r="I3" s="12" t="s">
        <v>37</v>
      </c>
      <c r="J3" s="19">
        <v>797.4</v>
      </c>
      <c r="K3" s="20">
        <v>43837</v>
      </c>
      <c r="L3" s="20">
        <v>43843</v>
      </c>
      <c r="M3" s="17" t="s">
        <v>38</v>
      </c>
      <c r="N3" s="21" t="s">
        <v>39</v>
      </c>
      <c r="O3" s="21" t="s">
        <v>40</v>
      </c>
      <c r="P3" s="12" t="s">
        <v>29</v>
      </c>
      <c r="Q3" s="12" t="s">
        <v>41</v>
      </c>
      <c r="R3" s="12" t="s">
        <v>31</v>
      </c>
      <c r="S3" s="15">
        <v>52</v>
      </c>
      <c r="T3" s="10">
        <f t="shared" si="0"/>
        <v>0.67741935483870963</v>
      </c>
      <c r="U3" s="10">
        <f t="shared" si="1"/>
        <v>-0.1981566820276498</v>
      </c>
      <c r="V3" s="22" t="s">
        <v>42</v>
      </c>
    </row>
    <row r="4" spans="1:22" ht="16">
      <c r="A4" s="14" t="s">
        <v>19</v>
      </c>
      <c r="B4" s="14" t="s">
        <v>43</v>
      </c>
      <c r="C4" s="73">
        <v>56</v>
      </c>
      <c r="D4" s="15">
        <f t="shared" si="2"/>
        <v>78.400000000000006</v>
      </c>
      <c r="E4" s="10">
        <f>SUM(D4-C4)/C4*100%</f>
        <v>0.40000000000000008</v>
      </c>
      <c r="F4" s="16" t="s">
        <v>22</v>
      </c>
      <c r="G4" s="17" t="s">
        <v>23</v>
      </c>
      <c r="H4" s="18" t="s">
        <v>44</v>
      </c>
      <c r="I4" s="12" t="s">
        <v>45</v>
      </c>
      <c r="J4" s="19">
        <v>2835</v>
      </c>
      <c r="K4" s="20">
        <v>43864</v>
      </c>
      <c r="L4" s="20">
        <v>43865</v>
      </c>
      <c r="M4" s="17" t="s">
        <v>38</v>
      </c>
      <c r="N4" s="21" t="s">
        <v>46</v>
      </c>
      <c r="O4" s="21" t="s">
        <v>47</v>
      </c>
      <c r="P4" s="12" t="s">
        <v>29</v>
      </c>
      <c r="Q4" s="12" t="s">
        <v>48</v>
      </c>
      <c r="R4" s="82" t="s">
        <v>49</v>
      </c>
      <c r="S4" s="23" t="s">
        <v>50</v>
      </c>
      <c r="T4" s="10">
        <f t="shared" si="0"/>
        <v>0.17857142857142858</v>
      </c>
      <c r="U4" s="10">
        <f t="shared" si="1"/>
        <v>0.15816326530612251</v>
      </c>
      <c r="V4" s="22" t="s">
        <v>51</v>
      </c>
    </row>
    <row r="5" spans="1:22" ht="16">
      <c r="A5" s="14" t="s">
        <v>52</v>
      </c>
      <c r="B5" s="14" t="s">
        <v>53</v>
      </c>
      <c r="C5" s="83">
        <v>72</v>
      </c>
      <c r="D5" s="15">
        <f t="shared" si="2"/>
        <v>100.8</v>
      </c>
      <c r="E5" s="10">
        <f>SUM(D5-C5)/C5*100%</f>
        <v>0.39999999999999997</v>
      </c>
      <c r="F5" s="16" t="s">
        <v>22</v>
      </c>
      <c r="G5" s="17" t="s">
        <v>23</v>
      </c>
      <c r="H5" s="18" t="s">
        <v>54</v>
      </c>
      <c r="I5" s="12" t="s">
        <v>55</v>
      </c>
      <c r="J5" s="19">
        <v>6959.68</v>
      </c>
      <c r="K5" s="20">
        <v>43868</v>
      </c>
      <c r="L5" s="20">
        <v>43871</v>
      </c>
      <c r="M5" s="17" t="s">
        <v>26</v>
      </c>
      <c r="N5" s="21" t="s">
        <v>32</v>
      </c>
      <c r="O5" s="21" t="s">
        <v>56</v>
      </c>
      <c r="P5" s="12" t="s">
        <v>29</v>
      </c>
      <c r="Q5" s="12" t="s">
        <v>57</v>
      </c>
      <c r="R5" s="41" t="s">
        <v>58</v>
      </c>
      <c r="S5" s="23" t="s">
        <v>59</v>
      </c>
      <c r="T5" s="10">
        <f t="shared" si="0"/>
        <v>0.19444444444444445</v>
      </c>
      <c r="U5" s="10">
        <f t="shared" si="1"/>
        <v>0.1468253968253968</v>
      </c>
      <c r="V5" s="22" t="s">
        <v>60</v>
      </c>
    </row>
    <row r="6" spans="1:22" ht="16">
      <c r="A6" s="14" t="s">
        <v>52</v>
      </c>
      <c r="B6" s="14" t="s">
        <v>61</v>
      </c>
      <c r="C6" s="83">
        <v>50</v>
      </c>
      <c r="D6" s="15">
        <f t="shared" si="2"/>
        <v>70</v>
      </c>
      <c r="E6" s="10">
        <f>SUM(D6-C6)/C6*100%</f>
        <v>0.4</v>
      </c>
      <c r="F6" s="16" t="s">
        <v>22</v>
      </c>
      <c r="G6" s="17" t="s">
        <v>23</v>
      </c>
      <c r="H6" s="18" t="s">
        <v>54</v>
      </c>
      <c r="I6" s="12" t="s">
        <v>62</v>
      </c>
      <c r="J6" s="19">
        <v>5008.6400000000003</v>
      </c>
      <c r="K6" s="20">
        <v>43868</v>
      </c>
      <c r="L6" s="20">
        <v>43871</v>
      </c>
      <c r="M6" s="17" t="s">
        <v>26</v>
      </c>
      <c r="N6" s="21" t="s">
        <v>32</v>
      </c>
      <c r="O6" s="21" t="s">
        <v>63</v>
      </c>
      <c r="P6" s="12" t="s">
        <v>29</v>
      </c>
      <c r="Q6" s="12" t="s">
        <v>64</v>
      </c>
      <c r="R6" s="41" t="s">
        <v>58</v>
      </c>
      <c r="S6" s="23" t="s">
        <v>65</v>
      </c>
      <c r="T6" s="10">
        <f t="shared" si="0"/>
        <v>0.36</v>
      </c>
      <c r="U6" s="10">
        <f t="shared" si="1"/>
        <v>2.8571428571428571E-2</v>
      </c>
      <c r="V6" s="22" t="s">
        <v>66</v>
      </c>
    </row>
    <row r="7" spans="1:22" ht="16">
      <c r="A7" s="14" t="s">
        <v>52</v>
      </c>
      <c r="B7" s="14" t="s">
        <v>67</v>
      </c>
      <c r="C7" s="83">
        <v>28</v>
      </c>
      <c r="D7" s="15">
        <f t="shared" si="2"/>
        <v>39.200000000000003</v>
      </c>
      <c r="E7" s="10">
        <f t="shared" ref="E7:E36" si="3">SUM(D7-C7)/C7*100%</f>
        <v>0.40000000000000008</v>
      </c>
      <c r="F7" s="16" t="s">
        <v>68</v>
      </c>
      <c r="G7" s="17" t="s">
        <v>23</v>
      </c>
      <c r="H7" s="18" t="s">
        <v>69</v>
      </c>
      <c r="I7" s="12" t="s">
        <v>70</v>
      </c>
      <c r="J7" s="19">
        <v>2052.98</v>
      </c>
      <c r="K7" s="20">
        <v>43868</v>
      </c>
      <c r="L7" s="20">
        <v>43871</v>
      </c>
      <c r="M7" s="17" t="s">
        <v>26</v>
      </c>
      <c r="N7" s="21" t="s">
        <v>32</v>
      </c>
      <c r="O7" s="21" t="s">
        <v>71</v>
      </c>
      <c r="P7" s="12" t="s">
        <v>29</v>
      </c>
      <c r="Q7" s="12" t="s">
        <v>72</v>
      </c>
      <c r="R7" s="41" t="s">
        <v>58</v>
      </c>
      <c r="S7" s="23" t="s">
        <v>73</v>
      </c>
      <c r="T7" s="10">
        <f t="shared" si="0"/>
        <v>0.6428571428571429</v>
      </c>
      <c r="U7" s="10">
        <f t="shared" si="1"/>
        <v>-0.17346938775510196</v>
      </c>
      <c r="V7" s="22" t="s">
        <v>74</v>
      </c>
    </row>
    <row r="8" spans="1:22" ht="16">
      <c r="A8" s="14" t="s">
        <v>52</v>
      </c>
      <c r="B8" s="14" t="s">
        <v>75</v>
      </c>
      <c r="C8" s="83">
        <v>24</v>
      </c>
      <c r="D8" s="15">
        <f t="shared" si="2"/>
        <v>33.6</v>
      </c>
      <c r="E8" s="10">
        <f t="shared" si="3"/>
        <v>0.40000000000000008</v>
      </c>
      <c r="F8" s="16" t="s">
        <v>68</v>
      </c>
      <c r="G8" s="17" t="s">
        <v>23</v>
      </c>
      <c r="H8" s="18" t="s">
        <v>69</v>
      </c>
      <c r="I8" s="12" t="s">
        <v>77</v>
      </c>
      <c r="J8" s="19">
        <v>1905.9</v>
      </c>
      <c r="K8" s="20">
        <v>43868</v>
      </c>
      <c r="L8" s="20">
        <v>43871</v>
      </c>
      <c r="M8" s="17" t="s">
        <v>26</v>
      </c>
      <c r="N8" s="21" t="s">
        <v>32</v>
      </c>
      <c r="O8" s="21" t="s">
        <v>78</v>
      </c>
      <c r="P8" s="12" t="s">
        <v>29</v>
      </c>
      <c r="Q8" s="12" t="s">
        <v>79</v>
      </c>
      <c r="R8" s="41" t="s">
        <v>58</v>
      </c>
      <c r="S8" s="23" t="s">
        <v>80</v>
      </c>
      <c r="T8" s="10">
        <f t="shared" si="0"/>
        <v>0.25</v>
      </c>
      <c r="U8" s="10">
        <f t="shared" si="1"/>
        <v>0.10714285714285718</v>
      </c>
      <c r="V8" s="22" t="s">
        <v>81</v>
      </c>
    </row>
    <row r="9" spans="1:22" ht="16">
      <c r="A9" s="14" t="s">
        <v>52</v>
      </c>
      <c r="B9" s="14" t="s">
        <v>82</v>
      </c>
      <c r="C9" s="83">
        <v>10</v>
      </c>
      <c r="D9" s="15">
        <f t="shared" si="2"/>
        <v>14</v>
      </c>
      <c r="E9" s="10">
        <f t="shared" si="3"/>
        <v>0.4</v>
      </c>
      <c r="F9" s="16" t="s">
        <v>68</v>
      </c>
      <c r="G9" s="17" t="s">
        <v>23</v>
      </c>
      <c r="H9" s="18" t="s">
        <v>83</v>
      </c>
      <c r="I9" s="12" t="s">
        <v>84</v>
      </c>
      <c r="J9" s="19">
        <v>987.1</v>
      </c>
      <c r="K9" s="20">
        <v>43868</v>
      </c>
      <c r="L9" s="20">
        <v>43871</v>
      </c>
      <c r="M9" s="17" t="s">
        <v>26</v>
      </c>
      <c r="N9" s="21" t="s">
        <v>32</v>
      </c>
      <c r="O9" s="21" t="s">
        <v>85</v>
      </c>
      <c r="P9" s="12" t="s">
        <v>29</v>
      </c>
      <c r="Q9" s="12" t="s">
        <v>86</v>
      </c>
      <c r="R9" s="41" t="s">
        <v>58</v>
      </c>
      <c r="S9" s="23" t="s">
        <v>87</v>
      </c>
      <c r="T9" s="10">
        <f t="shared" si="0"/>
        <v>1</v>
      </c>
      <c r="U9" s="10">
        <f t="shared" si="1"/>
        <v>-0.42857142857142855</v>
      </c>
      <c r="V9" s="22" t="s">
        <v>88</v>
      </c>
    </row>
    <row r="10" spans="1:22" ht="16">
      <c r="A10" s="14" t="s">
        <v>52</v>
      </c>
      <c r="B10" s="14" t="s">
        <v>89</v>
      </c>
      <c r="C10" s="83">
        <v>22</v>
      </c>
      <c r="D10" s="15">
        <f t="shared" si="2"/>
        <v>30.8</v>
      </c>
      <c r="E10" s="10">
        <f t="shared" si="3"/>
        <v>0.4</v>
      </c>
      <c r="F10" s="16" t="s">
        <v>68</v>
      </c>
      <c r="G10" s="17" t="s">
        <v>23</v>
      </c>
      <c r="H10" s="18" t="s">
        <v>91</v>
      </c>
      <c r="I10" s="12" t="s">
        <v>92</v>
      </c>
      <c r="J10" s="19">
        <v>1275.9000000000001</v>
      </c>
      <c r="K10" s="20">
        <v>43868</v>
      </c>
      <c r="L10" s="20" t="s">
        <v>93</v>
      </c>
      <c r="M10" s="17" t="s">
        <v>26</v>
      </c>
      <c r="N10" s="21" t="s">
        <v>32</v>
      </c>
      <c r="O10" s="21" t="s">
        <v>94</v>
      </c>
      <c r="P10" s="12" t="s">
        <v>29</v>
      </c>
      <c r="Q10" s="12" t="s">
        <v>95</v>
      </c>
      <c r="R10" s="41" t="s">
        <v>96</v>
      </c>
      <c r="S10" s="23" t="s">
        <v>80</v>
      </c>
      <c r="T10" s="10">
        <f t="shared" si="0"/>
        <v>0.36363636363636365</v>
      </c>
      <c r="U10" s="10">
        <f t="shared" si="1"/>
        <v>2.5974025974025997E-2</v>
      </c>
      <c r="V10" s="22" t="s">
        <v>81</v>
      </c>
    </row>
    <row r="11" spans="1:22" ht="16">
      <c r="A11" s="14" t="s">
        <v>52</v>
      </c>
      <c r="B11" s="14" t="s">
        <v>97</v>
      </c>
      <c r="C11" s="83">
        <v>12</v>
      </c>
      <c r="D11" s="15">
        <f t="shared" si="2"/>
        <v>16.8</v>
      </c>
      <c r="E11" s="10">
        <f>SUM(D11-C11)/C11*100%</f>
        <v>0.40000000000000008</v>
      </c>
      <c r="F11" s="16" t="s">
        <v>68</v>
      </c>
      <c r="G11" s="17" t="s">
        <v>23</v>
      </c>
      <c r="H11" s="18" t="s">
        <v>83</v>
      </c>
      <c r="I11" s="12" t="s">
        <v>98</v>
      </c>
      <c r="J11" s="19">
        <v>1044.8599999999999</v>
      </c>
      <c r="K11" s="20">
        <v>43868</v>
      </c>
      <c r="L11" s="20" t="s">
        <v>93</v>
      </c>
      <c r="M11" s="17" t="s">
        <v>26</v>
      </c>
      <c r="N11" s="21" t="s">
        <v>32</v>
      </c>
      <c r="O11" s="21" t="s">
        <v>99</v>
      </c>
      <c r="P11" s="12" t="s">
        <v>29</v>
      </c>
      <c r="Q11" s="12" t="s">
        <v>100</v>
      </c>
      <c r="R11" s="41" t="s">
        <v>96</v>
      </c>
      <c r="S11" s="23" t="s">
        <v>90</v>
      </c>
      <c r="T11" s="10">
        <f t="shared" si="0"/>
        <v>0.83333333333333337</v>
      </c>
      <c r="U11" s="10">
        <f t="shared" si="1"/>
        <v>-0.30952380952380948</v>
      </c>
      <c r="V11" s="22" t="s">
        <v>101</v>
      </c>
    </row>
    <row r="12" spans="1:22" ht="16">
      <c r="A12" s="14" t="s">
        <v>52</v>
      </c>
      <c r="B12" s="14" t="s">
        <v>102</v>
      </c>
      <c r="C12" s="83">
        <v>19</v>
      </c>
      <c r="D12" s="15">
        <f t="shared" si="2"/>
        <v>26.6</v>
      </c>
      <c r="E12" s="10">
        <f>SUM(D12-C12)/C12*100%</f>
        <v>0.40000000000000008</v>
      </c>
      <c r="F12" s="16" t="s">
        <v>68</v>
      </c>
      <c r="G12" s="17" t="s">
        <v>23</v>
      </c>
      <c r="H12" s="18" t="s">
        <v>83</v>
      </c>
      <c r="I12" s="12" t="s">
        <v>103</v>
      </c>
      <c r="J12" s="19">
        <v>976.62</v>
      </c>
      <c r="K12" s="20">
        <v>43868</v>
      </c>
      <c r="L12" s="20">
        <v>43871</v>
      </c>
      <c r="M12" s="17" t="s">
        <v>26</v>
      </c>
      <c r="N12" s="21" t="s">
        <v>32</v>
      </c>
      <c r="O12" s="21" t="s">
        <v>104</v>
      </c>
      <c r="P12" s="12" t="s">
        <v>29</v>
      </c>
      <c r="Q12" s="12" t="s">
        <v>105</v>
      </c>
      <c r="R12" s="41" t="s">
        <v>58</v>
      </c>
      <c r="S12" s="23" t="s">
        <v>76</v>
      </c>
      <c r="T12" s="10">
        <f t="shared" si="0"/>
        <v>0.26315789473684209</v>
      </c>
      <c r="U12" s="10">
        <f t="shared" si="1"/>
        <v>9.7744360902255689E-2</v>
      </c>
      <c r="V12" s="22" t="s">
        <v>106</v>
      </c>
    </row>
    <row r="13" spans="1:22" ht="16">
      <c r="A13" s="14" t="s">
        <v>19</v>
      </c>
      <c r="B13" s="14" t="s">
        <v>107</v>
      </c>
      <c r="C13" s="73">
        <v>158</v>
      </c>
      <c r="D13" s="15">
        <f t="shared" si="2"/>
        <v>221.2</v>
      </c>
      <c r="E13" s="10">
        <f>SUM(D13-C13)/C13*100%</f>
        <v>0.39999999999999991</v>
      </c>
      <c r="F13" s="16" t="s">
        <v>22</v>
      </c>
      <c r="G13" s="17" t="s">
        <v>23</v>
      </c>
      <c r="H13" s="18" t="s">
        <v>108</v>
      </c>
      <c r="I13" s="12" t="s">
        <v>109</v>
      </c>
      <c r="J13" s="19">
        <v>5557.5</v>
      </c>
      <c r="K13" s="20">
        <v>43872</v>
      </c>
      <c r="L13" s="20">
        <v>43874</v>
      </c>
      <c r="M13" s="17" t="s">
        <v>38</v>
      </c>
      <c r="N13" s="21" t="s">
        <v>110</v>
      </c>
      <c r="O13" s="21" t="s">
        <v>111</v>
      </c>
      <c r="P13" s="12" t="s">
        <v>29</v>
      </c>
      <c r="Q13" s="12" t="s">
        <v>112</v>
      </c>
      <c r="R13" s="12" t="s">
        <v>31</v>
      </c>
      <c r="S13" s="23" t="s">
        <v>113</v>
      </c>
      <c r="T13" s="10">
        <f t="shared" si="0"/>
        <v>0.11392405063291139</v>
      </c>
      <c r="U13" s="10">
        <f t="shared" si="1"/>
        <v>0.20433996383363467</v>
      </c>
      <c r="V13" s="22" t="s">
        <v>114</v>
      </c>
    </row>
    <row r="14" spans="1:22" ht="16">
      <c r="A14" s="14" t="s">
        <v>19</v>
      </c>
      <c r="B14" s="14" t="s">
        <v>115</v>
      </c>
      <c r="C14" s="73">
        <v>72</v>
      </c>
      <c r="D14" s="15">
        <f t="shared" si="2"/>
        <v>100.8</v>
      </c>
      <c r="E14" s="10">
        <f>SUM(D14-C14)/C14*100%</f>
        <v>0.39999999999999997</v>
      </c>
      <c r="F14" s="16" t="s">
        <v>22</v>
      </c>
      <c r="G14" s="17" t="s">
        <v>23</v>
      </c>
      <c r="H14" s="18" t="s">
        <v>116</v>
      </c>
      <c r="I14" s="12" t="s">
        <v>117</v>
      </c>
      <c r="J14" s="19">
        <v>3118.92</v>
      </c>
      <c r="K14" s="20">
        <v>43873</v>
      </c>
      <c r="L14" s="20">
        <v>43874</v>
      </c>
      <c r="M14" s="17" t="s">
        <v>38</v>
      </c>
      <c r="N14" s="21" t="s">
        <v>118</v>
      </c>
      <c r="O14" s="21" t="s">
        <v>119</v>
      </c>
      <c r="P14" s="12" t="s">
        <v>29</v>
      </c>
      <c r="Q14" s="12" t="s">
        <v>120</v>
      </c>
      <c r="R14" s="82" t="s">
        <v>49</v>
      </c>
      <c r="S14" s="23" t="s">
        <v>121</v>
      </c>
      <c r="T14" s="10">
        <f t="shared" si="0"/>
        <v>0.16666666666666666</v>
      </c>
      <c r="U14" s="10">
        <f t="shared" si="1"/>
        <v>0.16666666666666663</v>
      </c>
      <c r="V14" s="22" t="s">
        <v>122</v>
      </c>
    </row>
    <row r="15" spans="1:22" ht="16">
      <c r="A15" s="14" t="s">
        <v>19</v>
      </c>
      <c r="B15" s="14" t="s">
        <v>123</v>
      </c>
      <c r="C15" s="73">
        <v>66</v>
      </c>
      <c r="D15" s="15">
        <f t="shared" si="2"/>
        <v>92.4</v>
      </c>
      <c r="E15" s="10">
        <f>SUM(D15-C15)/C15*100%</f>
        <v>0.40000000000000008</v>
      </c>
      <c r="F15" s="16" t="s">
        <v>22</v>
      </c>
      <c r="G15" s="17" t="s">
        <v>23</v>
      </c>
      <c r="H15" s="18" t="s">
        <v>91</v>
      </c>
      <c r="I15" s="12" t="s">
        <v>125</v>
      </c>
      <c r="J15" s="19">
        <v>4839.75</v>
      </c>
      <c r="K15" s="20">
        <v>43860</v>
      </c>
      <c r="L15" s="20">
        <v>43876</v>
      </c>
      <c r="M15" s="17" t="s">
        <v>26</v>
      </c>
      <c r="N15" s="21" t="s">
        <v>126</v>
      </c>
      <c r="O15" s="21" t="s">
        <v>127</v>
      </c>
      <c r="P15" s="12" t="s">
        <v>29</v>
      </c>
      <c r="Q15" s="12" t="s">
        <v>128</v>
      </c>
      <c r="R15" s="12" t="s">
        <v>31</v>
      </c>
      <c r="S15" s="23" t="s">
        <v>124</v>
      </c>
      <c r="T15" s="10">
        <f t="shared" si="0"/>
        <v>0.48484848484848486</v>
      </c>
      <c r="U15" s="10">
        <f t="shared" si="1"/>
        <v>-6.0606060606060538E-2</v>
      </c>
      <c r="V15" s="22" t="s">
        <v>129</v>
      </c>
    </row>
    <row r="16" spans="1:22" ht="16">
      <c r="A16" s="14" t="s">
        <v>19</v>
      </c>
      <c r="B16" s="14" t="s">
        <v>130</v>
      </c>
      <c r="C16" s="73">
        <v>19</v>
      </c>
      <c r="D16" s="15">
        <f t="shared" si="2"/>
        <v>26.6</v>
      </c>
      <c r="E16" s="10">
        <f t="shared" si="3"/>
        <v>0.40000000000000008</v>
      </c>
      <c r="F16" s="16" t="s">
        <v>68</v>
      </c>
      <c r="G16" s="17" t="s">
        <v>23</v>
      </c>
      <c r="H16" s="18" t="s">
        <v>131</v>
      </c>
      <c r="I16" s="12" t="s">
        <v>132</v>
      </c>
      <c r="J16" s="19">
        <v>1219.24</v>
      </c>
      <c r="K16" s="20">
        <v>43881</v>
      </c>
      <c r="L16" s="20">
        <v>43882</v>
      </c>
      <c r="M16" s="17" t="s">
        <v>38</v>
      </c>
      <c r="N16" s="21" t="s">
        <v>133</v>
      </c>
      <c r="O16" s="21" t="s">
        <v>134</v>
      </c>
      <c r="P16" s="12" t="s">
        <v>29</v>
      </c>
      <c r="Q16" s="12" t="s">
        <v>135</v>
      </c>
      <c r="R16" s="82" t="s">
        <v>49</v>
      </c>
      <c r="S16" s="23" t="s">
        <v>136</v>
      </c>
      <c r="T16" s="10">
        <f t="shared" si="0"/>
        <v>1</v>
      </c>
      <c r="U16" s="10">
        <f t="shared" si="1"/>
        <v>-0.42857142857142849</v>
      </c>
      <c r="V16" s="22" t="s">
        <v>137</v>
      </c>
    </row>
    <row r="17" spans="1:22" ht="16">
      <c r="A17" s="14" t="s">
        <v>19</v>
      </c>
      <c r="B17" s="14" t="s">
        <v>138</v>
      </c>
      <c r="C17" s="73">
        <v>67</v>
      </c>
      <c r="D17" s="15">
        <f t="shared" si="2"/>
        <v>93.8</v>
      </c>
      <c r="E17" s="10">
        <f t="shared" si="3"/>
        <v>0.39999999999999997</v>
      </c>
      <c r="F17" s="16" t="s">
        <v>22</v>
      </c>
      <c r="G17" s="17" t="s">
        <v>23</v>
      </c>
      <c r="H17" s="18" t="s">
        <v>139</v>
      </c>
      <c r="I17" s="12" t="s">
        <v>140</v>
      </c>
      <c r="J17" s="19">
        <v>6426.44</v>
      </c>
      <c r="K17" s="20">
        <v>43896</v>
      </c>
      <c r="L17" s="20">
        <v>43896</v>
      </c>
      <c r="M17" s="17" t="s">
        <v>38</v>
      </c>
      <c r="N17" s="21" t="s">
        <v>141</v>
      </c>
      <c r="O17" s="21" t="s">
        <v>142</v>
      </c>
      <c r="P17" s="12" t="s">
        <v>29</v>
      </c>
      <c r="Q17" s="12" t="s">
        <v>143</v>
      </c>
      <c r="R17" s="82" t="s">
        <v>49</v>
      </c>
      <c r="S17" s="23" t="s">
        <v>144</v>
      </c>
      <c r="T17" s="10">
        <f t="shared" si="0"/>
        <v>0.31343283582089554</v>
      </c>
      <c r="U17" s="10">
        <f t="shared" si="1"/>
        <v>6.183368869936031E-2</v>
      </c>
      <c r="V17" s="24" t="s">
        <v>145</v>
      </c>
    </row>
    <row r="18" spans="1:22" ht="16">
      <c r="A18" s="14" t="s">
        <v>19</v>
      </c>
      <c r="B18" s="14" t="s">
        <v>146</v>
      </c>
      <c r="C18" s="73">
        <v>38</v>
      </c>
      <c r="D18" s="15">
        <f t="shared" si="2"/>
        <v>53.2</v>
      </c>
      <c r="E18" s="10">
        <f t="shared" si="3"/>
        <v>0.40000000000000008</v>
      </c>
      <c r="F18" s="16" t="s">
        <v>22</v>
      </c>
      <c r="G18" s="17" t="s">
        <v>23</v>
      </c>
      <c r="H18" s="18" t="s">
        <v>131</v>
      </c>
      <c r="I18" s="12" t="s">
        <v>147</v>
      </c>
      <c r="J18" s="19">
        <v>3726.34</v>
      </c>
      <c r="K18" s="20">
        <v>43896</v>
      </c>
      <c r="L18" s="20">
        <v>43896</v>
      </c>
      <c r="M18" s="17" t="s">
        <v>38</v>
      </c>
      <c r="N18" s="21" t="s">
        <v>148</v>
      </c>
      <c r="O18" s="21" t="s">
        <v>149</v>
      </c>
      <c r="P18" s="12" t="s">
        <v>29</v>
      </c>
      <c r="Q18" s="12" t="s">
        <v>150</v>
      </c>
      <c r="R18" s="82" t="s">
        <v>49</v>
      </c>
      <c r="S18" s="23" t="s">
        <v>65</v>
      </c>
      <c r="T18" s="10">
        <f t="shared" si="0"/>
        <v>0.78947368421052633</v>
      </c>
      <c r="U18" s="10">
        <f t="shared" si="1"/>
        <v>-0.27819548872180444</v>
      </c>
      <c r="V18" s="22" t="s">
        <v>151</v>
      </c>
    </row>
    <row r="19" spans="1:22" ht="16">
      <c r="A19" s="14" t="s">
        <v>19</v>
      </c>
      <c r="B19" s="14" t="s">
        <v>152</v>
      </c>
      <c r="C19" s="73">
        <v>207</v>
      </c>
      <c r="D19" s="15">
        <f t="shared" si="2"/>
        <v>289.8</v>
      </c>
      <c r="E19" s="10">
        <f t="shared" si="3"/>
        <v>0.40000000000000008</v>
      </c>
      <c r="F19" s="16" t="s">
        <v>22</v>
      </c>
      <c r="G19" s="17" t="s">
        <v>23</v>
      </c>
      <c r="H19" s="18" t="s">
        <v>116</v>
      </c>
      <c r="I19" s="12" t="s">
        <v>153</v>
      </c>
      <c r="J19" s="19">
        <v>10990.48</v>
      </c>
      <c r="K19" s="20">
        <v>43900</v>
      </c>
      <c r="L19" s="20">
        <v>43900</v>
      </c>
      <c r="M19" s="17" t="s">
        <v>38</v>
      </c>
      <c r="N19" s="21" t="s">
        <v>154</v>
      </c>
      <c r="O19" s="21" t="s">
        <v>155</v>
      </c>
      <c r="P19" s="12" t="s">
        <v>29</v>
      </c>
      <c r="Q19" s="12" t="s">
        <v>156</v>
      </c>
      <c r="R19" s="82" t="s">
        <v>49</v>
      </c>
      <c r="S19" s="23" t="s">
        <v>157</v>
      </c>
      <c r="T19" s="10">
        <f t="shared" si="0"/>
        <v>0.42995169082125606</v>
      </c>
      <c r="U19" s="10">
        <f t="shared" si="1"/>
        <v>-2.1394064872325702E-2</v>
      </c>
      <c r="V19" s="22" t="s">
        <v>158</v>
      </c>
    </row>
    <row r="20" spans="1:22" ht="16">
      <c r="A20" s="25" t="s">
        <v>19</v>
      </c>
      <c r="B20" s="25" t="s">
        <v>159</v>
      </c>
      <c r="C20" s="73">
        <v>46</v>
      </c>
      <c r="D20" s="15">
        <f t="shared" si="2"/>
        <v>64.400000000000006</v>
      </c>
      <c r="E20" s="10">
        <f t="shared" si="3"/>
        <v>0.40000000000000013</v>
      </c>
      <c r="F20" s="26" t="s">
        <v>22</v>
      </c>
      <c r="G20" s="27" t="s">
        <v>23</v>
      </c>
      <c r="H20" s="28" t="s">
        <v>91</v>
      </c>
      <c r="I20" s="29" t="s">
        <v>160</v>
      </c>
      <c r="J20" s="30">
        <v>4023.38</v>
      </c>
      <c r="K20" s="31">
        <v>43902</v>
      </c>
      <c r="L20" s="31">
        <v>43906</v>
      </c>
      <c r="M20" s="27" t="s">
        <v>38</v>
      </c>
      <c r="N20" s="32" t="s">
        <v>161</v>
      </c>
      <c r="O20" s="32" t="s">
        <v>162</v>
      </c>
      <c r="P20" s="29" t="s">
        <v>29</v>
      </c>
      <c r="Q20" s="29" t="s">
        <v>163</v>
      </c>
      <c r="R20" s="84" t="s">
        <v>49</v>
      </c>
      <c r="S20" s="23" t="s">
        <v>164</v>
      </c>
      <c r="T20" s="10">
        <f t="shared" si="0"/>
        <v>0.65217391304347827</v>
      </c>
      <c r="U20" s="10">
        <f t="shared" si="1"/>
        <v>-0.18012422360248437</v>
      </c>
      <c r="V20" s="33" t="s">
        <v>165</v>
      </c>
    </row>
    <row r="21" spans="1:22" ht="16">
      <c r="A21" s="72" t="s">
        <v>19</v>
      </c>
      <c r="B21" s="72" t="s">
        <v>166</v>
      </c>
      <c r="C21" s="73">
        <v>67</v>
      </c>
      <c r="D21" s="15">
        <f t="shared" si="2"/>
        <v>93.8</v>
      </c>
      <c r="E21" s="10">
        <f t="shared" si="3"/>
        <v>0.39999999999999997</v>
      </c>
      <c r="F21" s="74" t="s">
        <v>22</v>
      </c>
      <c r="G21" s="75" t="s">
        <v>23</v>
      </c>
      <c r="H21" s="76" t="s">
        <v>168</v>
      </c>
      <c r="I21" s="77" t="s">
        <v>169</v>
      </c>
      <c r="J21" s="78">
        <v>14931</v>
      </c>
      <c r="K21" s="79">
        <v>43910</v>
      </c>
      <c r="L21" s="79">
        <v>43913</v>
      </c>
      <c r="M21" s="75" t="s">
        <v>38</v>
      </c>
      <c r="N21" s="80" t="s">
        <v>170</v>
      </c>
      <c r="O21" s="80" t="s">
        <v>171</v>
      </c>
      <c r="P21" s="77" t="s">
        <v>29</v>
      </c>
      <c r="Q21" s="77" t="s">
        <v>172</v>
      </c>
      <c r="R21" s="82" t="s">
        <v>49</v>
      </c>
      <c r="S21" s="23" t="s">
        <v>59</v>
      </c>
      <c r="T21" s="10">
        <f t="shared" si="0"/>
        <v>0.28358208955223879</v>
      </c>
      <c r="U21" s="10">
        <f t="shared" si="1"/>
        <v>8.3155650319829397E-2</v>
      </c>
      <c r="V21" s="85" t="s">
        <v>173</v>
      </c>
    </row>
    <row r="22" spans="1:22" ht="16">
      <c r="A22" s="14" t="s">
        <v>19</v>
      </c>
      <c r="B22" s="14" t="s">
        <v>174</v>
      </c>
      <c r="C22" s="73">
        <v>15</v>
      </c>
      <c r="D22" s="15">
        <f t="shared" si="2"/>
        <v>21</v>
      </c>
      <c r="E22" s="10">
        <f t="shared" si="3"/>
        <v>0.4</v>
      </c>
      <c r="F22" s="16" t="s">
        <v>68</v>
      </c>
      <c r="G22" s="17" t="s">
        <v>23</v>
      </c>
      <c r="H22" s="18" t="s">
        <v>176</v>
      </c>
      <c r="I22" s="12" t="s">
        <v>177</v>
      </c>
      <c r="J22" s="19">
        <v>173.25</v>
      </c>
      <c r="K22" s="20">
        <v>43910</v>
      </c>
      <c r="L22" s="20">
        <v>43913</v>
      </c>
      <c r="M22" s="17" t="s">
        <v>26</v>
      </c>
      <c r="N22" s="21" t="s">
        <v>178</v>
      </c>
      <c r="O22" s="21" t="s">
        <v>179</v>
      </c>
      <c r="P22" s="12" t="s">
        <v>29</v>
      </c>
      <c r="Q22" s="12" t="s">
        <v>180</v>
      </c>
      <c r="R22" s="82" t="s">
        <v>49</v>
      </c>
      <c r="S22" s="23" t="s">
        <v>175</v>
      </c>
      <c r="T22" s="10">
        <f t="shared" si="0"/>
        <v>0</v>
      </c>
      <c r="U22" s="10">
        <f t="shared" si="1"/>
        <v>0.2857142857142857</v>
      </c>
      <c r="V22" s="22" t="s">
        <v>181</v>
      </c>
    </row>
    <row r="23" spans="1:22" ht="16">
      <c r="A23" s="14" t="s">
        <v>19</v>
      </c>
      <c r="B23" s="14" t="s">
        <v>182</v>
      </c>
      <c r="C23" s="73">
        <v>43</v>
      </c>
      <c r="D23" s="15">
        <f t="shared" si="2"/>
        <v>60.2</v>
      </c>
      <c r="E23" s="10">
        <f t="shared" si="3"/>
        <v>0.40000000000000008</v>
      </c>
      <c r="F23" s="16" t="s">
        <v>22</v>
      </c>
      <c r="G23" s="17" t="s">
        <v>23</v>
      </c>
      <c r="H23" s="18" t="s">
        <v>91</v>
      </c>
      <c r="I23" s="12" t="s">
        <v>183</v>
      </c>
      <c r="J23" s="19">
        <v>5936.5</v>
      </c>
      <c r="K23" s="20">
        <v>43916</v>
      </c>
      <c r="L23" s="20">
        <v>43917</v>
      </c>
      <c r="M23" s="17" t="s">
        <v>38</v>
      </c>
      <c r="N23" s="21" t="s">
        <v>184</v>
      </c>
      <c r="O23" s="21" t="s">
        <v>185</v>
      </c>
      <c r="P23" s="12" t="s">
        <v>29</v>
      </c>
      <c r="Q23" s="12" t="s">
        <v>186</v>
      </c>
      <c r="R23" s="82" t="s">
        <v>49</v>
      </c>
      <c r="S23" s="23" t="s">
        <v>65</v>
      </c>
      <c r="T23" s="10">
        <f t="shared" si="0"/>
        <v>0.58139534883720934</v>
      </c>
      <c r="U23" s="10">
        <f t="shared" si="1"/>
        <v>-0.12956810631229232</v>
      </c>
      <c r="V23" s="22" t="s">
        <v>151</v>
      </c>
    </row>
    <row r="24" spans="1:22" ht="16">
      <c r="A24" s="14" t="s">
        <v>187</v>
      </c>
      <c r="B24" s="14" t="s">
        <v>188</v>
      </c>
      <c r="C24" s="83">
        <v>78</v>
      </c>
      <c r="D24" s="15">
        <f t="shared" si="2"/>
        <v>109.2</v>
      </c>
      <c r="E24" s="10">
        <f t="shared" si="3"/>
        <v>0.4</v>
      </c>
      <c r="F24" s="16" t="s">
        <v>22</v>
      </c>
      <c r="G24" s="17" t="s">
        <v>23</v>
      </c>
      <c r="H24" s="18" t="s">
        <v>91</v>
      </c>
      <c r="I24" s="12" t="s">
        <v>191</v>
      </c>
      <c r="J24" s="19">
        <v>9059.0400000000009</v>
      </c>
      <c r="K24" s="20">
        <v>43921</v>
      </c>
      <c r="L24" s="20" t="s">
        <v>192</v>
      </c>
      <c r="M24" s="17" t="s">
        <v>26</v>
      </c>
      <c r="N24" s="21" t="s">
        <v>32</v>
      </c>
      <c r="O24" s="21" t="s">
        <v>193</v>
      </c>
      <c r="P24" s="12" t="s">
        <v>29</v>
      </c>
      <c r="Q24" s="12" t="s">
        <v>194</v>
      </c>
      <c r="R24" s="41" t="s">
        <v>58</v>
      </c>
      <c r="S24" s="23" t="s">
        <v>195</v>
      </c>
      <c r="T24" s="10">
        <f t="shared" si="0"/>
        <v>0.38461538461538464</v>
      </c>
      <c r="U24" s="10">
        <f t="shared" si="1"/>
        <v>1.0989010989011014E-2</v>
      </c>
      <c r="V24" s="22" t="s">
        <v>196</v>
      </c>
    </row>
    <row r="25" spans="1:22" ht="16">
      <c r="A25" s="14" t="s">
        <v>52</v>
      </c>
      <c r="B25" s="14" t="s">
        <v>197</v>
      </c>
      <c r="C25" s="83">
        <v>70</v>
      </c>
      <c r="D25" s="15">
        <f t="shared" si="2"/>
        <v>98</v>
      </c>
      <c r="E25" s="10">
        <f t="shared" si="3"/>
        <v>0.4</v>
      </c>
      <c r="F25" s="16" t="s">
        <v>22</v>
      </c>
      <c r="G25" s="17" t="s">
        <v>23</v>
      </c>
      <c r="H25" s="18" t="s">
        <v>54</v>
      </c>
      <c r="I25" s="12" t="s">
        <v>198</v>
      </c>
      <c r="J25" s="19">
        <v>12564.6</v>
      </c>
      <c r="K25" s="20" t="s">
        <v>199</v>
      </c>
      <c r="L25" s="20" t="s">
        <v>199</v>
      </c>
      <c r="M25" s="17" t="s">
        <v>26</v>
      </c>
      <c r="N25" s="21" t="s">
        <v>200</v>
      </c>
      <c r="O25" s="21" t="s">
        <v>200</v>
      </c>
      <c r="P25" s="12" t="s">
        <v>29</v>
      </c>
      <c r="Q25" s="12" t="s">
        <v>201</v>
      </c>
      <c r="R25" s="82" t="s">
        <v>49</v>
      </c>
      <c r="S25" s="23" t="s">
        <v>190</v>
      </c>
      <c r="T25" s="10">
        <f t="shared" si="0"/>
        <v>0.7142857142857143</v>
      </c>
      <c r="U25" s="10">
        <f t="shared" si="1"/>
        <v>-0.22448979591836735</v>
      </c>
      <c r="V25" s="22" t="s">
        <v>202</v>
      </c>
    </row>
    <row r="26" spans="1:22" ht="16">
      <c r="A26" s="14" t="s">
        <v>19</v>
      </c>
      <c r="B26" s="14" t="s">
        <v>203</v>
      </c>
      <c r="C26" s="73">
        <v>17</v>
      </c>
      <c r="D26" s="15">
        <f t="shared" si="2"/>
        <v>23.8</v>
      </c>
      <c r="E26" s="10">
        <f t="shared" si="3"/>
        <v>0.4</v>
      </c>
      <c r="F26" s="16" t="s">
        <v>68</v>
      </c>
      <c r="G26" s="17" t="s">
        <v>23</v>
      </c>
      <c r="H26" s="18" t="s">
        <v>83</v>
      </c>
      <c r="I26" s="12" t="s">
        <v>204</v>
      </c>
      <c r="J26" s="19">
        <v>1219.24</v>
      </c>
      <c r="K26" s="20" t="s">
        <v>199</v>
      </c>
      <c r="L26" s="20" t="s">
        <v>205</v>
      </c>
      <c r="M26" s="17" t="s">
        <v>38</v>
      </c>
      <c r="N26" s="21" t="s">
        <v>206</v>
      </c>
      <c r="O26" s="21" t="s">
        <v>207</v>
      </c>
      <c r="P26" s="12" t="s">
        <v>29</v>
      </c>
      <c r="Q26" s="12" t="s">
        <v>208</v>
      </c>
      <c r="R26" s="82" t="s">
        <v>49</v>
      </c>
      <c r="S26" s="23" t="s">
        <v>136</v>
      </c>
      <c r="T26" s="10">
        <f t="shared" si="0"/>
        <v>1.2352941176470589</v>
      </c>
      <c r="U26" s="10">
        <f t="shared" si="1"/>
        <v>-0.59663865546218486</v>
      </c>
      <c r="V26" s="22" t="s">
        <v>209</v>
      </c>
    </row>
    <row r="27" spans="1:22" ht="16">
      <c r="A27" s="14" t="s">
        <v>19</v>
      </c>
      <c r="B27" s="14" t="s">
        <v>210</v>
      </c>
      <c r="C27" s="73">
        <v>50</v>
      </c>
      <c r="D27" s="15">
        <f t="shared" si="2"/>
        <v>70</v>
      </c>
      <c r="E27" s="10">
        <f t="shared" si="3"/>
        <v>0.4</v>
      </c>
      <c r="F27" s="16" t="s">
        <v>22</v>
      </c>
      <c r="G27" s="17" t="s">
        <v>23</v>
      </c>
      <c r="H27" s="18" t="s">
        <v>211</v>
      </c>
      <c r="I27" s="12" t="s">
        <v>212</v>
      </c>
      <c r="J27" s="19">
        <v>5677.08</v>
      </c>
      <c r="K27" s="20" t="s">
        <v>213</v>
      </c>
      <c r="L27" s="20" t="s">
        <v>214</v>
      </c>
      <c r="M27" s="17" t="s">
        <v>38</v>
      </c>
      <c r="N27" s="21" t="s">
        <v>215</v>
      </c>
      <c r="O27" s="21" t="s">
        <v>216</v>
      </c>
      <c r="P27" s="12" t="s">
        <v>29</v>
      </c>
      <c r="Q27" s="12" t="s">
        <v>217</v>
      </c>
      <c r="R27" s="41" t="s">
        <v>96</v>
      </c>
      <c r="S27" s="23" t="s">
        <v>50</v>
      </c>
      <c r="T27" s="10">
        <f t="shared" si="0"/>
        <v>0.32</v>
      </c>
      <c r="U27" s="10">
        <f t="shared" si="1"/>
        <v>5.7142857142857141E-2</v>
      </c>
      <c r="V27" s="22" t="s">
        <v>218</v>
      </c>
    </row>
    <row r="28" spans="1:22" ht="16">
      <c r="A28" s="14" t="s">
        <v>187</v>
      </c>
      <c r="B28" s="14" t="s">
        <v>219</v>
      </c>
      <c r="C28" s="83">
        <v>55</v>
      </c>
      <c r="D28" s="15">
        <f t="shared" si="2"/>
        <v>77</v>
      </c>
      <c r="E28" s="10">
        <f t="shared" si="3"/>
        <v>0.4</v>
      </c>
      <c r="F28" s="16" t="s">
        <v>35</v>
      </c>
      <c r="G28" s="17" t="s">
        <v>23</v>
      </c>
      <c r="H28" s="18" t="s">
        <v>176</v>
      </c>
      <c r="I28" s="12" t="s">
        <v>220</v>
      </c>
      <c r="J28" s="19">
        <v>141.08000000000001</v>
      </c>
      <c r="K28" s="20" t="s">
        <v>214</v>
      </c>
      <c r="L28" s="20" t="s">
        <v>221</v>
      </c>
      <c r="M28" s="17" t="s">
        <v>26</v>
      </c>
      <c r="N28" s="21" t="s">
        <v>32</v>
      </c>
      <c r="O28" s="21" t="s">
        <v>222</v>
      </c>
      <c r="P28" s="12" t="s">
        <v>29</v>
      </c>
      <c r="Q28" s="12" t="s">
        <v>223</v>
      </c>
      <c r="R28" s="41" t="s">
        <v>96</v>
      </c>
      <c r="S28" s="23" t="s">
        <v>224</v>
      </c>
      <c r="T28" s="10">
        <f t="shared" si="0"/>
        <v>3.6363636363636362E-2</v>
      </c>
      <c r="U28" s="10">
        <f t="shared" si="1"/>
        <v>0.25974025974025972</v>
      </c>
      <c r="V28" s="86" t="s">
        <v>225</v>
      </c>
    </row>
    <row r="29" spans="1:22" ht="16">
      <c r="A29" s="87" t="s">
        <v>52</v>
      </c>
      <c r="B29" s="14" t="s">
        <v>219</v>
      </c>
      <c r="C29" s="83">
        <v>55</v>
      </c>
      <c r="D29" s="15">
        <f t="shared" si="2"/>
        <v>77</v>
      </c>
      <c r="E29" s="10">
        <f t="shared" si="3"/>
        <v>0.4</v>
      </c>
      <c r="F29" s="16" t="s">
        <v>226</v>
      </c>
      <c r="G29" s="17" t="s">
        <v>23</v>
      </c>
      <c r="H29" s="18" t="s">
        <v>176</v>
      </c>
      <c r="I29" s="12" t="s">
        <v>220</v>
      </c>
      <c r="J29" s="19">
        <v>141.07</v>
      </c>
      <c r="K29" s="20" t="s">
        <v>214</v>
      </c>
      <c r="L29" s="20" t="s">
        <v>221</v>
      </c>
      <c r="M29" s="17" t="s">
        <v>26</v>
      </c>
      <c r="N29" s="21" t="s">
        <v>32</v>
      </c>
      <c r="O29" s="21" t="s">
        <v>222</v>
      </c>
      <c r="P29" s="12" t="s">
        <v>29</v>
      </c>
      <c r="Q29" s="12" t="s">
        <v>223</v>
      </c>
      <c r="R29" s="41" t="s">
        <v>96</v>
      </c>
      <c r="S29" s="23" t="s">
        <v>224</v>
      </c>
      <c r="T29" s="10">
        <f t="shared" si="0"/>
        <v>3.6363636363636362E-2</v>
      </c>
      <c r="U29" s="10">
        <f t="shared" si="1"/>
        <v>0.25974025974025972</v>
      </c>
      <c r="V29" s="86" t="s">
        <v>225</v>
      </c>
    </row>
    <row r="30" spans="1:22" ht="16">
      <c r="A30" s="87" t="s">
        <v>227</v>
      </c>
      <c r="B30" s="14" t="s">
        <v>219</v>
      </c>
      <c r="C30" s="83">
        <v>55</v>
      </c>
      <c r="D30" s="15">
        <f t="shared" si="2"/>
        <v>77</v>
      </c>
      <c r="E30" s="10">
        <f t="shared" si="3"/>
        <v>0.4</v>
      </c>
      <c r="F30" s="16" t="s">
        <v>226</v>
      </c>
      <c r="G30" s="17" t="s">
        <v>23</v>
      </c>
      <c r="H30" s="18" t="s">
        <v>176</v>
      </c>
      <c r="I30" s="12" t="s">
        <v>220</v>
      </c>
      <c r="J30" s="19">
        <v>0</v>
      </c>
      <c r="K30" s="20" t="s">
        <v>214</v>
      </c>
      <c r="L30" s="20" t="s">
        <v>221</v>
      </c>
      <c r="M30" s="17" t="s">
        <v>26</v>
      </c>
      <c r="N30" s="21" t="s">
        <v>32</v>
      </c>
      <c r="O30" s="21" t="s">
        <v>222</v>
      </c>
      <c r="P30" s="12" t="s">
        <v>29</v>
      </c>
      <c r="Q30" s="12" t="s">
        <v>223</v>
      </c>
      <c r="R30" s="41" t="s">
        <v>96</v>
      </c>
      <c r="S30" s="23" t="s">
        <v>224</v>
      </c>
      <c r="T30" s="10">
        <f t="shared" si="0"/>
        <v>3.6363636363636362E-2</v>
      </c>
      <c r="U30" s="10">
        <f t="shared" si="1"/>
        <v>0.25974025974025972</v>
      </c>
      <c r="V30" s="86" t="s">
        <v>225</v>
      </c>
    </row>
    <row r="31" spans="1:22" ht="16">
      <c r="A31" s="14" t="s">
        <v>19</v>
      </c>
      <c r="B31" s="14" t="s">
        <v>234</v>
      </c>
      <c r="C31" s="73">
        <v>86</v>
      </c>
      <c r="D31" s="15">
        <f t="shared" si="2"/>
        <v>120.4</v>
      </c>
      <c r="E31" s="10">
        <f t="shared" si="3"/>
        <v>0.40000000000000008</v>
      </c>
      <c r="F31" s="16" t="s">
        <v>22</v>
      </c>
      <c r="G31" s="17" t="s">
        <v>23</v>
      </c>
      <c r="H31" s="18" t="s">
        <v>211</v>
      </c>
      <c r="I31" s="12" t="s">
        <v>235</v>
      </c>
      <c r="J31" s="19">
        <v>4581</v>
      </c>
      <c r="K31" s="20" t="s">
        <v>236</v>
      </c>
      <c r="L31" s="20" t="s">
        <v>237</v>
      </c>
      <c r="M31" s="17" t="s">
        <v>38</v>
      </c>
      <c r="N31" s="21" t="s">
        <v>238</v>
      </c>
      <c r="O31" s="21" t="s">
        <v>239</v>
      </c>
      <c r="P31" s="12" t="s">
        <v>29</v>
      </c>
      <c r="Q31" s="12" t="s">
        <v>240</v>
      </c>
      <c r="R31" s="41" t="s">
        <v>96</v>
      </c>
      <c r="S31" s="23" t="s">
        <v>241</v>
      </c>
      <c r="T31" s="10">
        <f t="shared" si="0"/>
        <v>-4.6511627906976744E-2</v>
      </c>
      <c r="U31" s="10">
        <f t="shared" si="1"/>
        <v>0.318936877076412</v>
      </c>
      <c r="V31" s="22" t="s">
        <v>242</v>
      </c>
    </row>
    <row r="32" spans="1:22" ht="16">
      <c r="A32" s="14" t="s">
        <v>19</v>
      </c>
      <c r="B32" s="14" t="s">
        <v>243</v>
      </c>
      <c r="C32" s="73">
        <v>90</v>
      </c>
      <c r="D32" s="15">
        <f t="shared" si="2"/>
        <v>126</v>
      </c>
      <c r="E32" s="10">
        <f t="shared" si="3"/>
        <v>0.4</v>
      </c>
      <c r="F32" s="16" t="s">
        <v>22</v>
      </c>
      <c r="G32" s="17" t="s">
        <v>23</v>
      </c>
      <c r="H32" s="18" t="s">
        <v>211</v>
      </c>
      <c r="I32" s="12" t="s">
        <v>244</v>
      </c>
      <c r="J32" s="19">
        <v>5670.42</v>
      </c>
      <c r="K32" s="20" t="s">
        <v>245</v>
      </c>
      <c r="L32" s="20" t="s">
        <v>246</v>
      </c>
      <c r="M32" s="17" t="s">
        <v>38</v>
      </c>
      <c r="N32" s="21" t="s">
        <v>247</v>
      </c>
      <c r="O32" s="21" t="s">
        <v>248</v>
      </c>
      <c r="P32" s="12" t="s">
        <v>29</v>
      </c>
      <c r="Q32" s="12" t="s">
        <v>249</v>
      </c>
      <c r="R32" s="41" t="s">
        <v>96</v>
      </c>
      <c r="S32" s="23" t="s">
        <v>121</v>
      </c>
      <c r="T32" s="10">
        <f t="shared" si="0"/>
        <v>-6.6666666666666666E-2</v>
      </c>
      <c r="U32" s="10">
        <f t="shared" si="1"/>
        <v>0.33333333333333331</v>
      </c>
      <c r="V32" s="22" t="s">
        <v>250</v>
      </c>
    </row>
    <row r="33" spans="1:22" ht="16">
      <c r="A33" s="14" t="s">
        <v>19</v>
      </c>
      <c r="B33" s="14" t="s">
        <v>251</v>
      </c>
      <c r="C33" s="73">
        <v>49</v>
      </c>
      <c r="D33" s="15">
        <f t="shared" si="2"/>
        <v>68.599999999999994</v>
      </c>
      <c r="E33" s="10">
        <f t="shared" si="3"/>
        <v>0.39999999999999991</v>
      </c>
      <c r="F33" s="16" t="s">
        <v>22</v>
      </c>
      <c r="G33" s="17" t="s">
        <v>23</v>
      </c>
      <c r="H33" s="18" t="s">
        <v>252</v>
      </c>
      <c r="I33" s="12" t="s">
        <v>253</v>
      </c>
      <c r="J33" s="19">
        <v>10264.5</v>
      </c>
      <c r="K33" s="20">
        <v>43986</v>
      </c>
      <c r="L33" s="42">
        <v>43990</v>
      </c>
      <c r="M33" s="17" t="s">
        <v>38</v>
      </c>
      <c r="N33" s="21" t="s">
        <v>254</v>
      </c>
      <c r="O33" s="21" t="s">
        <v>255</v>
      </c>
      <c r="P33" s="12" t="s">
        <v>29</v>
      </c>
      <c r="Q33" s="12" t="s">
        <v>256</v>
      </c>
      <c r="R33" s="41" t="s">
        <v>257</v>
      </c>
      <c r="S33" s="23" t="s">
        <v>121</v>
      </c>
      <c r="T33" s="10">
        <f t="shared" si="0"/>
        <v>0.7142857142857143</v>
      </c>
      <c r="U33" s="10">
        <f t="shared" si="1"/>
        <v>-0.22448979591836746</v>
      </c>
      <c r="V33" s="22" t="s">
        <v>258</v>
      </c>
    </row>
    <row r="34" spans="1:22" ht="16">
      <c r="A34" s="14" t="s">
        <v>52</v>
      </c>
      <c r="B34" s="14" t="s">
        <v>274</v>
      </c>
      <c r="C34" s="83">
        <v>168</v>
      </c>
      <c r="D34" s="15">
        <f t="shared" si="2"/>
        <v>235.2</v>
      </c>
      <c r="E34" s="10">
        <f t="shared" si="3"/>
        <v>0.39999999999999991</v>
      </c>
      <c r="F34" s="16" t="s">
        <v>22</v>
      </c>
      <c r="G34" s="17" t="s">
        <v>23</v>
      </c>
      <c r="H34" s="18" t="s">
        <v>276</v>
      </c>
      <c r="I34" s="12" t="s">
        <v>226</v>
      </c>
      <c r="J34" s="19">
        <v>53631</v>
      </c>
      <c r="K34" s="20" t="s">
        <v>277</v>
      </c>
      <c r="L34" s="20" t="s">
        <v>277</v>
      </c>
      <c r="M34" s="17" t="s">
        <v>38</v>
      </c>
      <c r="N34" s="21" t="s">
        <v>32</v>
      </c>
      <c r="O34" s="21" t="s">
        <v>278</v>
      </c>
      <c r="P34" s="12" t="s">
        <v>29</v>
      </c>
      <c r="Q34" s="12" t="s">
        <v>279</v>
      </c>
      <c r="R34" s="41" t="s">
        <v>58</v>
      </c>
      <c r="S34" s="23" t="s">
        <v>275</v>
      </c>
      <c r="T34" s="10">
        <f t="shared" si="0"/>
        <v>0</v>
      </c>
      <c r="U34" s="10">
        <f t="shared" si="1"/>
        <v>0.2857142857142857</v>
      </c>
      <c r="V34" s="22" t="s">
        <v>280</v>
      </c>
    </row>
    <row r="35" spans="1:22" ht="16">
      <c r="A35" s="14" t="s">
        <v>187</v>
      </c>
      <c r="B35" s="14" t="s">
        <v>281</v>
      </c>
      <c r="C35" s="83">
        <v>162</v>
      </c>
      <c r="D35" s="15">
        <f t="shared" si="2"/>
        <v>226.8</v>
      </c>
      <c r="E35" s="10">
        <f t="shared" si="3"/>
        <v>0.40000000000000008</v>
      </c>
      <c r="F35" s="16" t="s">
        <v>22</v>
      </c>
      <c r="G35" s="17" t="s">
        <v>23</v>
      </c>
      <c r="H35" s="18" t="s">
        <v>276</v>
      </c>
      <c r="I35" s="12" t="s">
        <v>226</v>
      </c>
      <c r="J35" s="19">
        <v>53716.5</v>
      </c>
      <c r="K35" s="20" t="s">
        <v>277</v>
      </c>
      <c r="L35" s="20" t="s">
        <v>277</v>
      </c>
      <c r="M35" s="17" t="s">
        <v>38</v>
      </c>
      <c r="N35" s="21" t="s">
        <v>32</v>
      </c>
      <c r="O35" s="21" t="s">
        <v>283</v>
      </c>
      <c r="P35" s="12" t="s">
        <v>29</v>
      </c>
      <c r="Q35" s="12" t="s">
        <v>284</v>
      </c>
      <c r="R35" s="41" t="s">
        <v>58</v>
      </c>
      <c r="S35" s="23" t="s">
        <v>282</v>
      </c>
      <c r="T35" s="10">
        <f t="shared" si="0"/>
        <v>0</v>
      </c>
      <c r="U35" s="10">
        <f t="shared" si="1"/>
        <v>0.28571428571428575</v>
      </c>
      <c r="V35" s="22" t="s">
        <v>285</v>
      </c>
    </row>
    <row r="36" spans="1:22" ht="16">
      <c r="A36" s="14" t="s">
        <v>19</v>
      </c>
      <c r="B36" s="14" t="s">
        <v>286</v>
      </c>
      <c r="C36" s="73">
        <v>46</v>
      </c>
      <c r="D36" s="15">
        <f t="shared" si="2"/>
        <v>64.400000000000006</v>
      </c>
      <c r="E36" s="10">
        <f t="shared" si="3"/>
        <v>0.40000000000000013</v>
      </c>
      <c r="F36" s="16" t="s">
        <v>35</v>
      </c>
      <c r="G36" s="17" t="s">
        <v>23</v>
      </c>
      <c r="H36" s="18" t="s">
        <v>91</v>
      </c>
      <c r="I36" s="12" t="s">
        <v>287</v>
      </c>
      <c r="J36" s="19">
        <v>507.6</v>
      </c>
      <c r="K36" s="20" t="s">
        <v>288</v>
      </c>
      <c r="L36" s="42">
        <v>43983</v>
      </c>
      <c r="M36" s="17" t="s">
        <v>38</v>
      </c>
      <c r="N36" s="21" t="s">
        <v>289</v>
      </c>
      <c r="O36" s="21" t="s">
        <v>290</v>
      </c>
      <c r="P36" s="12" t="s">
        <v>29</v>
      </c>
      <c r="Q36" s="12" t="s">
        <v>291</v>
      </c>
      <c r="R36" s="41" t="s">
        <v>257</v>
      </c>
      <c r="S36" s="23" t="s">
        <v>292</v>
      </c>
      <c r="T36" s="10">
        <f t="shared" si="0"/>
        <v>0.17391304347826086</v>
      </c>
      <c r="U36" s="10">
        <f t="shared" si="1"/>
        <v>0.16149068322981375</v>
      </c>
      <c r="V36" s="22" t="s">
        <v>293</v>
      </c>
    </row>
    <row r="37" spans="1:22" ht="16">
      <c r="A37" s="14" t="s">
        <v>19</v>
      </c>
      <c r="B37" s="14" t="s">
        <v>294</v>
      </c>
      <c r="C37" s="73">
        <v>40</v>
      </c>
      <c r="D37" s="15">
        <f t="shared" si="2"/>
        <v>56</v>
      </c>
      <c r="E37" s="10">
        <f t="shared" ref="E37:E43" si="4">SUM(D37-C37)/C37*100%</f>
        <v>0.4</v>
      </c>
      <c r="F37" s="16" t="s">
        <v>68</v>
      </c>
      <c r="G37" s="17" t="s">
        <v>23</v>
      </c>
      <c r="H37" s="18" t="s">
        <v>295</v>
      </c>
      <c r="I37" s="12" t="s">
        <v>296</v>
      </c>
      <c r="J37" s="19">
        <v>1766.34</v>
      </c>
      <c r="K37" s="20" t="s">
        <v>270</v>
      </c>
      <c r="L37" s="42" t="s">
        <v>297</v>
      </c>
      <c r="M37" s="17" t="s">
        <v>38</v>
      </c>
      <c r="N37" s="21" t="s">
        <v>298</v>
      </c>
      <c r="O37" s="21" t="s">
        <v>299</v>
      </c>
      <c r="P37" s="12" t="s">
        <v>29</v>
      </c>
      <c r="Q37" s="12" t="s">
        <v>300</v>
      </c>
      <c r="R37" s="41" t="s">
        <v>257</v>
      </c>
      <c r="S37" s="23" t="s">
        <v>34</v>
      </c>
      <c r="T37" s="10">
        <f t="shared" si="0"/>
        <v>0.2</v>
      </c>
      <c r="U37" s="10">
        <f t="shared" si="1"/>
        <v>0.14285714285714285</v>
      </c>
      <c r="V37" s="22" t="s">
        <v>301</v>
      </c>
    </row>
    <row r="38" spans="1:22" ht="16">
      <c r="A38" s="14" t="s">
        <v>19</v>
      </c>
      <c r="B38" s="14" t="s">
        <v>302</v>
      </c>
      <c r="C38" s="73">
        <v>77</v>
      </c>
      <c r="D38" s="15">
        <f t="shared" si="2"/>
        <v>107.8</v>
      </c>
      <c r="E38" s="10">
        <f t="shared" si="4"/>
        <v>0.39999999999999997</v>
      </c>
      <c r="F38" s="16" t="s">
        <v>22</v>
      </c>
      <c r="G38" s="17" t="s">
        <v>23</v>
      </c>
      <c r="H38" s="18" t="s">
        <v>91</v>
      </c>
      <c r="I38" s="12" t="s">
        <v>303</v>
      </c>
      <c r="J38" s="19">
        <v>4914.5</v>
      </c>
      <c r="K38" s="20" t="s">
        <v>304</v>
      </c>
      <c r="L38" s="42" t="s">
        <v>305</v>
      </c>
      <c r="M38" s="17" t="s">
        <v>26</v>
      </c>
      <c r="N38" s="21" t="s">
        <v>306</v>
      </c>
      <c r="O38" s="21" t="s">
        <v>307</v>
      </c>
      <c r="P38" s="12" t="s">
        <v>29</v>
      </c>
      <c r="Q38" s="12" t="s">
        <v>308</v>
      </c>
      <c r="R38" s="41" t="s">
        <v>257</v>
      </c>
      <c r="S38" s="23" t="s">
        <v>167</v>
      </c>
      <c r="T38" s="10">
        <f t="shared" si="0"/>
        <v>0.29870129870129869</v>
      </c>
      <c r="U38" s="10">
        <f t="shared" si="1"/>
        <v>7.2356215213358041E-2</v>
      </c>
      <c r="V38" s="22" t="s">
        <v>309</v>
      </c>
    </row>
    <row r="39" spans="1:22" ht="16">
      <c r="A39" s="14" t="s">
        <v>19</v>
      </c>
      <c r="B39" s="14" t="s">
        <v>310</v>
      </c>
      <c r="C39" s="73">
        <v>24</v>
      </c>
      <c r="D39" s="15">
        <f t="shared" si="2"/>
        <v>33.6</v>
      </c>
      <c r="E39" s="10">
        <f t="shared" si="4"/>
        <v>0.40000000000000008</v>
      </c>
      <c r="F39" s="16" t="s">
        <v>68</v>
      </c>
      <c r="G39" s="17" t="s">
        <v>23</v>
      </c>
      <c r="H39" s="18" t="s">
        <v>91</v>
      </c>
      <c r="I39" s="12" t="s">
        <v>311</v>
      </c>
      <c r="J39" s="19">
        <v>1184.58</v>
      </c>
      <c r="K39" s="20">
        <v>43983</v>
      </c>
      <c r="L39" s="42">
        <v>43983</v>
      </c>
      <c r="M39" s="17" t="s">
        <v>26</v>
      </c>
      <c r="N39" s="21" t="s">
        <v>312</v>
      </c>
      <c r="O39" s="21" t="s">
        <v>313</v>
      </c>
      <c r="P39" s="12" t="s">
        <v>29</v>
      </c>
      <c r="Q39" s="12" t="s">
        <v>314</v>
      </c>
      <c r="R39" s="41" t="s">
        <v>257</v>
      </c>
      <c r="S39" s="23" t="s">
        <v>315</v>
      </c>
      <c r="T39" s="10">
        <f t="shared" si="0"/>
        <v>0.5</v>
      </c>
      <c r="U39" s="10">
        <f t="shared" si="1"/>
        <v>-7.1428571428571383E-2</v>
      </c>
      <c r="V39" s="22" t="s">
        <v>316</v>
      </c>
    </row>
    <row r="40" spans="1:22" ht="32">
      <c r="A40" s="14" t="s">
        <v>19</v>
      </c>
      <c r="B40" s="14" t="s">
        <v>317</v>
      </c>
      <c r="C40" s="73">
        <v>20</v>
      </c>
      <c r="D40" s="15">
        <f t="shared" si="2"/>
        <v>28</v>
      </c>
      <c r="E40" s="10">
        <f t="shared" si="4"/>
        <v>0.4</v>
      </c>
      <c r="F40" s="16" t="s">
        <v>68</v>
      </c>
      <c r="G40" s="17" t="s">
        <v>23</v>
      </c>
      <c r="H40" s="18" t="s">
        <v>91</v>
      </c>
      <c r="I40" s="12" t="s">
        <v>318</v>
      </c>
      <c r="J40" s="19">
        <v>1184.58</v>
      </c>
      <c r="K40" s="20">
        <v>43984</v>
      </c>
      <c r="L40" s="42">
        <v>43986</v>
      </c>
      <c r="M40" s="17" t="s">
        <v>26</v>
      </c>
      <c r="N40" s="21" t="s">
        <v>319</v>
      </c>
      <c r="O40" s="21" t="s">
        <v>320</v>
      </c>
      <c r="P40" s="12" t="s">
        <v>29</v>
      </c>
      <c r="Q40" s="12" t="s">
        <v>321</v>
      </c>
      <c r="R40" s="41" t="s">
        <v>257</v>
      </c>
      <c r="S40" s="23" t="s">
        <v>315</v>
      </c>
      <c r="T40" s="10">
        <f t="shared" si="0"/>
        <v>0.8</v>
      </c>
      <c r="U40" s="10">
        <f t="shared" si="1"/>
        <v>-0.2857142857142857</v>
      </c>
      <c r="V40" s="22" t="s">
        <v>316</v>
      </c>
    </row>
    <row r="41" spans="1:22" ht="16">
      <c r="A41" s="14" t="s">
        <v>19</v>
      </c>
      <c r="B41" s="14" t="s">
        <v>326</v>
      </c>
      <c r="C41" s="73">
        <v>59</v>
      </c>
      <c r="D41" s="15">
        <f t="shared" si="2"/>
        <v>82.6</v>
      </c>
      <c r="E41" s="10">
        <f t="shared" si="4"/>
        <v>0.39999999999999991</v>
      </c>
      <c r="F41" s="16" t="s">
        <v>22</v>
      </c>
      <c r="G41" s="17" t="s">
        <v>23</v>
      </c>
      <c r="H41" s="18" t="s">
        <v>327</v>
      </c>
      <c r="I41" s="12" t="s">
        <v>328</v>
      </c>
      <c r="J41" s="19">
        <v>4531.5</v>
      </c>
      <c r="K41" s="20">
        <v>43997</v>
      </c>
      <c r="L41" s="20">
        <v>43998</v>
      </c>
      <c r="M41" s="17" t="s">
        <v>26</v>
      </c>
      <c r="N41" s="21" t="s">
        <v>329</v>
      </c>
      <c r="O41" s="21" t="s">
        <v>330</v>
      </c>
      <c r="P41" s="12" t="s">
        <v>29</v>
      </c>
      <c r="Q41" s="12" t="s">
        <v>331</v>
      </c>
      <c r="R41" s="41" t="s">
        <v>257</v>
      </c>
      <c r="S41" s="23" t="s">
        <v>189</v>
      </c>
      <c r="T41" s="10">
        <f t="shared" si="0"/>
        <v>0.32203389830508472</v>
      </c>
      <c r="U41" s="10">
        <f t="shared" si="1"/>
        <v>5.5690072639225117E-2</v>
      </c>
      <c r="V41" s="22" t="s">
        <v>332</v>
      </c>
    </row>
    <row r="42" spans="1:22" ht="16">
      <c r="A42" s="14" t="s">
        <v>19</v>
      </c>
      <c r="B42" s="14" t="s">
        <v>341</v>
      </c>
      <c r="C42" s="73">
        <v>48</v>
      </c>
      <c r="D42" s="15">
        <f t="shared" si="2"/>
        <v>67.2</v>
      </c>
      <c r="E42" s="10">
        <f t="shared" si="4"/>
        <v>0.40000000000000008</v>
      </c>
      <c r="F42" s="16" t="s">
        <v>22</v>
      </c>
      <c r="G42" s="17" t="s">
        <v>23</v>
      </c>
      <c r="H42" s="18" t="s">
        <v>168</v>
      </c>
      <c r="I42" s="12" t="s">
        <v>342</v>
      </c>
      <c r="J42" s="19">
        <v>4661.25</v>
      </c>
      <c r="K42" s="20">
        <v>44000</v>
      </c>
      <c r="L42" s="20">
        <v>44000</v>
      </c>
      <c r="M42" s="17" t="s">
        <v>26</v>
      </c>
      <c r="N42" s="21" t="s">
        <v>343</v>
      </c>
      <c r="O42" s="21" t="s">
        <v>344</v>
      </c>
      <c r="P42" s="12" t="s">
        <v>29</v>
      </c>
      <c r="Q42" s="12" t="s">
        <v>345</v>
      </c>
      <c r="R42" s="41" t="s">
        <v>257</v>
      </c>
      <c r="S42" s="23" t="s">
        <v>50</v>
      </c>
      <c r="T42" s="10">
        <f t="shared" si="0"/>
        <v>0.375</v>
      </c>
      <c r="U42" s="10">
        <f t="shared" si="1"/>
        <v>1.7857142857142898E-2</v>
      </c>
      <c r="V42" s="22" t="s">
        <v>218</v>
      </c>
    </row>
    <row r="43" spans="1:22" s="137" customFormat="1" ht="16">
      <c r="A43" s="138" t="s">
        <v>187</v>
      </c>
      <c r="B43" s="138" t="s">
        <v>373</v>
      </c>
      <c r="C43" s="139">
        <v>100</v>
      </c>
      <c r="D43" s="15">
        <f t="shared" si="2"/>
        <v>140</v>
      </c>
      <c r="E43" s="140">
        <f t="shared" si="4"/>
        <v>0.4</v>
      </c>
      <c r="F43" s="141" t="s">
        <v>22</v>
      </c>
      <c r="G43" s="142" t="s">
        <v>374</v>
      </c>
      <c r="H43" s="143" t="s">
        <v>375</v>
      </c>
      <c r="I43" s="144" t="s">
        <v>376</v>
      </c>
      <c r="J43" s="145">
        <v>10971</v>
      </c>
      <c r="K43" s="146">
        <v>43899</v>
      </c>
      <c r="L43" s="146">
        <v>43901</v>
      </c>
      <c r="M43" s="142" t="s">
        <v>26</v>
      </c>
      <c r="N43" s="147" t="s">
        <v>377</v>
      </c>
      <c r="O43" s="147" t="s">
        <v>377</v>
      </c>
      <c r="P43" s="144" t="s">
        <v>29</v>
      </c>
      <c r="Q43" s="144" t="s">
        <v>378</v>
      </c>
      <c r="R43" s="148" t="s">
        <v>58</v>
      </c>
      <c r="S43" s="149" t="s">
        <v>241</v>
      </c>
      <c r="T43" s="140">
        <f t="shared" si="0"/>
        <v>-0.18</v>
      </c>
      <c r="U43" s="140">
        <f t="shared" si="1"/>
        <v>0.41428571428571431</v>
      </c>
      <c r="V43" s="111" t="s">
        <v>242</v>
      </c>
    </row>
    <row r="45" spans="1:22" ht="16">
      <c r="E45" s="66" t="s">
        <v>390</v>
      </c>
      <c r="T45" s="66" t="s">
        <v>390</v>
      </c>
      <c r="U45" s="136">
        <f>COUNTIFS(U2:U43,"&lt;0")</f>
        <v>15</v>
      </c>
    </row>
    <row r="46" spans="1:22">
      <c r="C46" s="155" t="s">
        <v>389</v>
      </c>
      <c r="D46" s="155"/>
      <c r="E46" s="68">
        <f>AVERAGE(E2:E43)</f>
        <v>0.40000000000000008</v>
      </c>
      <c r="G46" s="155" t="s">
        <v>389</v>
      </c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68">
        <f>AVERAGE(T2:T43)</f>
        <v>0.3674502503020885</v>
      </c>
      <c r="U46" s="150">
        <f>U45/42*100%</f>
        <v>0.35714285714285715</v>
      </c>
    </row>
    <row r="47" spans="1:22">
      <c r="C47" s="155" t="s">
        <v>391</v>
      </c>
      <c r="D47" s="155"/>
      <c r="E47" s="68">
        <f>AVERAGE(E2:E42)</f>
        <v>0.40000000000000013</v>
      </c>
      <c r="G47" s="155" t="s">
        <v>391</v>
      </c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68">
        <f>AVERAGE(T2:T42)</f>
        <v>0.38080269543140777</v>
      </c>
    </row>
    <row r="48" spans="1:22">
      <c r="C48" s="155" t="s">
        <v>392</v>
      </c>
      <c r="D48" s="155"/>
      <c r="E48" s="68">
        <f>AVERAGE(E43)</f>
        <v>0.4</v>
      </c>
      <c r="G48" s="155" t="s">
        <v>392</v>
      </c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68">
        <f>AVERAGE(T43)</f>
        <v>-0.18</v>
      </c>
    </row>
  </sheetData>
  <mergeCells count="6">
    <mergeCell ref="C46:D46"/>
    <mergeCell ref="G46:S46"/>
    <mergeCell ref="C47:D47"/>
    <mergeCell ref="G47:S47"/>
    <mergeCell ref="C48:D48"/>
    <mergeCell ref="G48:S48"/>
  </mergeCells>
  <conditionalFormatting sqref="T2:U43 U45"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EXECUTADO (2)</vt:lpstr>
      <vt:lpstr>EXECUTADO</vt:lpstr>
      <vt:lpstr>EXERCÍCIO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Joás de Souza Melo</dc:creator>
  <cp:lastModifiedBy>Microsoft Office User</cp:lastModifiedBy>
  <dcterms:created xsi:type="dcterms:W3CDTF">2020-07-29T11:25:15Z</dcterms:created>
  <dcterms:modified xsi:type="dcterms:W3CDTF">2020-09-02T18:26:53Z</dcterms:modified>
</cp:coreProperties>
</file>