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/Users/wpessoa/repositorios/Fluxo_Editorial/dados/"/>
    </mc:Choice>
  </mc:AlternateContent>
  <xr:revisionPtr revIDLastSave="0" documentId="13_ncr:1_{2FDD1A49-9520-7043-ACC1-3C3283F90756}" xr6:coauthVersionLast="45" xr6:coauthVersionMax="45" xr10:uidLastSave="{00000000-0000-0000-0000-000000000000}"/>
  <bookViews>
    <workbookView xWindow="1180" yWindow="1660" windowWidth="29040" windowHeight="15840" tabRatio="723" xr2:uid="{00000000-000D-0000-FFFF-FFFF00000000}"/>
  </bookViews>
  <sheets>
    <sheet name="ACOMPANHAMENTO" sheetId="68" r:id="rId1"/>
    <sheet name="EXTRATO CONTRATO" sheetId="70" r:id="rId2"/>
    <sheet name="EXTRATO SISTEMA INDUSTRIA" sheetId="73" r:id="rId3"/>
    <sheet name="Números" sheetId="69" r:id="rId4"/>
  </sheets>
  <definedNames>
    <definedName name="_xlnm._FilterDatabase" localSheetId="0" hidden="1">ACOMPANHAMENTO!$A$2:$T$113</definedName>
    <definedName name="_xlnm._FilterDatabase" localSheetId="1" hidden="1">'EXTRATO CONTRATO'!$D$19:$E$21</definedName>
    <definedName name="_xlnm._FilterDatabase" localSheetId="2" hidden="1">'EXTRATO SISTEMA INDUSTRIA'!$D$18:$E$20</definedName>
    <definedName name="_xlnm.Print_Area" localSheetId="0">ACOMPANHAMENTO!$A$1:$T$152</definedName>
    <definedName name="_xlnm.Print_Area" localSheetId="1">'EXTRATO CONTRATO'!$C$2:$F$48</definedName>
    <definedName name="_xlnm.Print_Area" localSheetId="2">'EXTRATO SISTEMA INDUSTRIA'!$C$2:$F$49</definedName>
    <definedName name="_xlnm.Print_Area" localSheetId="3">Números!$B$1:$N$45</definedName>
    <definedName name="Areas" localSheetId="1">#REF!</definedName>
    <definedName name="Areas" localSheetId="2">#REF!</definedName>
    <definedName name="Areas">#REF!</definedName>
    <definedName name="ASDASD" localSheetId="1">#REF!</definedName>
    <definedName name="ASDASD" localSheetId="2">#REF!</definedName>
    <definedName name="ASDASD">#REF!</definedName>
    <definedName name="DEBATE" localSheetId="1">#REF!</definedName>
    <definedName name="DEBATE" localSheetId="2">#REF!</definedName>
    <definedName name="DEBATE">#REF!</definedName>
    <definedName name="IEL" localSheetId="1">#REF!</definedName>
    <definedName name="IEL" localSheetId="2">#REF!</definedName>
    <definedName name="IEL">#REF!</definedName>
    <definedName name="PRODUÇÃO" localSheetId="1">#REF!</definedName>
    <definedName name="PRODUÇÃO" localSheetId="2">#REF!</definedName>
    <definedName name="PRODUÇÃO">#REF!</definedName>
    <definedName name="PROJETOS" localSheetId="1">#REF!</definedName>
    <definedName name="PROJETOS" localSheetId="2">#REF!</definedName>
    <definedName name="PROJETOS">#REF!</definedName>
    <definedName name="Rascunho" localSheetId="1">#REF!</definedName>
    <definedName name="Rascunho" localSheetId="2">#REF!</definedName>
    <definedName name="Rascunho">#REF!</definedName>
    <definedName name="SENAI" localSheetId="1">#REF!</definedName>
    <definedName name="SENAI" localSheetId="2">#REF!</definedName>
    <definedName name="SENAI">#REF!</definedName>
    <definedName name="Status" localSheetId="1">#REF!</definedName>
    <definedName name="Status" localSheetId="2">#REF!</definedName>
    <definedName name="Status">#REF!</definedName>
    <definedName name="_xlnm.Print_Titles" localSheetId="0">ACOMPANHAMENTO!$1:$1</definedName>
    <definedName name="_xlnm.Print_Titles" localSheetId="1">'EXTRATO CONTRATO'!$2:$7</definedName>
    <definedName name="_xlnm.Print_Titles" localSheetId="2">'EXTRATO SISTEMA INDUSTRIA'!$2:$8</definedName>
    <definedName name="VERBAS" localSheetId="1">#REF!</definedName>
    <definedName name="VERBAS" localSheetId="2">#REF!</definedName>
    <definedName name="VERBA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0" i="68" l="1"/>
  <c r="L139" i="68"/>
  <c r="L138" i="68"/>
  <c r="J135" i="68"/>
  <c r="L140" i="68" l="1"/>
  <c r="M149" i="68"/>
  <c r="M148" i="68"/>
  <c r="M147" i="68"/>
  <c r="I44" i="68" l="1"/>
  <c r="I135" i="68" s="1"/>
  <c r="H28" i="73" l="1"/>
  <c r="H26" i="73"/>
  <c r="F8" i="73"/>
  <c r="C39" i="69" l="1"/>
  <c r="C38" i="69"/>
  <c r="C37" i="69"/>
  <c r="C36" i="69"/>
  <c r="J39" i="69"/>
  <c r="J38" i="69"/>
  <c r="J37" i="69"/>
  <c r="J36" i="69"/>
  <c r="J27" i="69"/>
  <c r="J26" i="69"/>
  <c r="J16" i="69"/>
  <c r="J15" i="69"/>
  <c r="R151" i="68"/>
  <c r="E29" i="73" s="1"/>
  <c r="R150" i="68"/>
  <c r="D29" i="73" s="1"/>
  <c r="Q151" i="68"/>
  <c r="E26" i="73" s="1"/>
  <c r="Q150" i="68"/>
  <c r="D26" i="73" s="1"/>
  <c r="P151" i="68"/>
  <c r="E28" i="73" s="1"/>
  <c r="P150" i="68"/>
  <c r="O151" i="68"/>
  <c r="E27" i="73" s="1"/>
  <c r="D27" i="73"/>
  <c r="D28" i="73" l="1"/>
  <c r="F28" i="73" s="1"/>
  <c r="L143" i="68"/>
  <c r="E30" i="73"/>
  <c r="F27" i="73"/>
  <c r="D30" i="73"/>
  <c r="F26" i="73"/>
  <c r="F29" i="73"/>
  <c r="J17" i="69"/>
  <c r="C15" i="69"/>
  <c r="C16" i="69"/>
  <c r="C17" i="69"/>
  <c r="E28" i="70"/>
  <c r="H27" i="70"/>
  <c r="F7" i="70"/>
  <c r="M1" i="68"/>
  <c r="B7" i="69"/>
  <c r="C26" i="69"/>
  <c r="C27" i="69"/>
  <c r="F155" i="68"/>
  <c r="J28" i="69"/>
  <c r="F158" i="68"/>
  <c r="E27" i="70"/>
  <c r="F156" i="68"/>
  <c r="F157" i="68"/>
  <c r="F30" i="73" l="1"/>
  <c r="L144" i="68"/>
  <c r="L145" i="68" s="1"/>
  <c r="M143" i="68" s="1"/>
  <c r="D27" i="70"/>
  <c r="F27" i="70" s="1"/>
  <c r="E29" i="70"/>
  <c r="M150" i="68"/>
  <c r="C40" i="69"/>
  <c r="C28" i="69"/>
  <c r="M139" i="68"/>
  <c r="J40" i="69"/>
  <c r="C18" i="69"/>
  <c r="D28" i="70"/>
  <c r="M138" i="68"/>
  <c r="D18" i="73" l="1"/>
  <c r="E18" i="73" s="1"/>
  <c r="M140" i="68"/>
  <c r="M144" i="68"/>
  <c r="M145" i="68" s="1"/>
  <c r="F28" i="70"/>
  <c r="D29" i="70"/>
  <c r="F29" i="70" s="1"/>
  <c r="E19" i="70" s="1"/>
  <c r="F19" i="70" l="1"/>
</calcChain>
</file>

<file path=xl/sharedStrings.xml><?xml version="1.0" encoding="utf-8"?>
<sst xmlns="http://schemas.openxmlformats.org/spreadsheetml/2006/main" count="2010" uniqueCount="851">
  <si>
    <t>CONTROLE FINANCEIRO DAS PUBLICAÇÕES DO SISTEMA INDÚSTRIA (NGE) 2020</t>
  </si>
  <si>
    <t>ENTIDADE</t>
  </si>
  <si>
    <t>PUBLICAÇÃO</t>
  </si>
  <si>
    <t>Nº de páginas WORD</t>
  </si>
  <si>
    <t>Nº de páginas estimado</t>
  </si>
  <si>
    <t>COMPLEXIDADE</t>
  </si>
  <si>
    <t>FORNECEDOR</t>
  </si>
  <si>
    <t>DESCRIÇÃO</t>
  </si>
  <si>
    <t>Nº DA PLANILHA</t>
  </si>
  <si>
    <t>CUSTO INICIAL</t>
  </si>
  <si>
    <t>CUSTO FINAL</t>
  </si>
  <si>
    <t>DATA DE ENVIO</t>
  </si>
  <si>
    <t>DATA DE APROVAÇÃO</t>
  </si>
  <si>
    <t>ANÁLISTA RESPONSÁVEL</t>
  </si>
  <si>
    <t>SOLICITAÇÃO DE COMPRAS</t>
  </si>
  <si>
    <t>PEDIDO DE COMPRAS</t>
  </si>
  <si>
    <t>STATUS DE PGTO</t>
  </si>
  <si>
    <t>NOTA FISCAL</t>
  </si>
  <si>
    <t>DATA DE PGTO</t>
  </si>
  <si>
    <t>Nº de páginas finais</t>
  </si>
  <si>
    <t>STATUS</t>
  </si>
  <si>
    <t>CNI</t>
  </si>
  <si>
    <t>Relatório de Atividades da DJ</t>
  </si>
  <si>
    <t>01</t>
  </si>
  <si>
    <t>Alta</t>
  </si>
  <si>
    <t>Editorar</t>
  </si>
  <si>
    <t xml:space="preserve">Adaptação de projeto gráfico </t>
  </si>
  <si>
    <t>233694</t>
  </si>
  <si>
    <t>Walner</t>
  </si>
  <si>
    <t>041993</t>
  </si>
  <si>
    <t>185844</t>
  </si>
  <si>
    <t>Pago</t>
  </si>
  <si>
    <t>NF 730</t>
  </si>
  <si>
    <t>22/03/2020</t>
  </si>
  <si>
    <t>---</t>
  </si>
  <si>
    <t>Efeitos da gestão sobre a produtividade daas empresas</t>
  </si>
  <si>
    <t>31</t>
  </si>
  <si>
    <t>48</t>
  </si>
  <si>
    <t>Média</t>
  </si>
  <si>
    <t>Adaptação de projeto gráfico, editoração e finalização, gráficos e PDF interativo</t>
  </si>
  <si>
    <t>233867</t>
  </si>
  <si>
    <t>André</t>
  </si>
  <si>
    <t>042260</t>
  </si>
  <si>
    <t>186503</t>
  </si>
  <si>
    <t>NF 731</t>
  </si>
  <si>
    <t>Foram faturadas 52 páginas com complexidade média.</t>
  </si>
  <si>
    <t>Programas de Ajuste</t>
  </si>
  <si>
    <t>56</t>
  </si>
  <si>
    <t>70</t>
  </si>
  <si>
    <t>Adaptação de projeto gráfico, editoração e finalização</t>
  </si>
  <si>
    <t>233895</t>
  </si>
  <si>
    <t>042387</t>
  </si>
  <si>
    <t>186970</t>
  </si>
  <si>
    <t>NF 737</t>
  </si>
  <si>
    <t>22/04/2020</t>
  </si>
  <si>
    <t>66</t>
  </si>
  <si>
    <t>Foram faturadas 66 páginas. PAGA NO PERÍODO DA QUARENTENA.</t>
  </si>
  <si>
    <t>SENAI</t>
  </si>
  <si>
    <t>Manual para desenvolvimento de recursos didáticos</t>
  </si>
  <si>
    <t>72</t>
  </si>
  <si>
    <t>110</t>
  </si>
  <si>
    <t xml:space="preserve">Adaptação de projeto gráfico, editoração e finalização, infográfico, gráficos, tabelas e PDF interativo </t>
  </si>
  <si>
    <t>233885</t>
  </si>
  <si>
    <t>341811</t>
  </si>
  <si>
    <t>NF 750</t>
  </si>
  <si>
    <t>22/05/2020</t>
  </si>
  <si>
    <t>86</t>
  </si>
  <si>
    <t>Foram faturadas 86 páginas.</t>
  </si>
  <si>
    <t>Metodologia SENAI de Desenvolvimento</t>
  </si>
  <si>
    <t>50</t>
  </si>
  <si>
    <t>80</t>
  </si>
  <si>
    <t>233886</t>
  </si>
  <si>
    <t>341813</t>
  </si>
  <si>
    <t>NF 751</t>
  </si>
  <si>
    <t>68</t>
  </si>
  <si>
    <t xml:space="preserve">Foram faturadas 68 páginas. </t>
  </si>
  <si>
    <t>Guia CT e QB</t>
  </si>
  <si>
    <t>28</t>
  </si>
  <si>
    <t>65</t>
  </si>
  <si>
    <t>Baixa</t>
  </si>
  <si>
    <t xml:space="preserve">Adaptação de projeto gráfico, editoração e finalização, infográfico, tabelas e PDF interativo </t>
  </si>
  <si>
    <t>233887</t>
  </si>
  <si>
    <t>341814</t>
  </si>
  <si>
    <t>NF 752</t>
  </si>
  <si>
    <t>46</t>
  </si>
  <si>
    <t>Foram faturadas 46 páginas.</t>
  </si>
  <si>
    <t>Guia Customizado</t>
  </si>
  <si>
    <t>24</t>
  </si>
  <si>
    <t>233888</t>
  </si>
  <si>
    <t>341815</t>
  </si>
  <si>
    <t>NF 753</t>
  </si>
  <si>
    <t>30</t>
  </si>
  <si>
    <t>Foram faturadas 30 páginas.</t>
  </si>
  <si>
    <t>Guia Autoinstrucionais</t>
  </si>
  <si>
    <t>10</t>
  </si>
  <si>
    <t>40</t>
  </si>
  <si>
    <t>Adaptação de projeto gráfico, editoração e finalização por página e PDF interativo</t>
  </si>
  <si>
    <t>233889</t>
  </si>
  <si>
    <t>341816</t>
  </si>
  <si>
    <t>NF 754</t>
  </si>
  <si>
    <t>20</t>
  </si>
  <si>
    <t>Foram faturadas 20 páginas.</t>
  </si>
  <si>
    <t>Guia Adaptativo</t>
  </si>
  <si>
    <t>22</t>
  </si>
  <si>
    <t>45</t>
  </si>
  <si>
    <t>Adaptação de projeto gráfico, editoração e finalização e PDF interativo</t>
  </si>
  <si>
    <t>233890</t>
  </si>
  <si>
    <t>15-Mai</t>
  </si>
  <si>
    <t>341959</t>
  </si>
  <si>
    <t>NF 763</t>
  </si>
  <si>
    <t>22/06/2020</t>
  </si>
  <si>
    <t>Guia Microlearning</t>
  </si>
  <si>
    <t>12</t>
  </si>
  <si>
    <t>35</t>
  </si>
  <si>
    <t>233891</t>
  </si>
  <si>
    <t>341960</t>
  </si>
  <si>
    <t>NF 764</t>
  </si>
  <si>
    <t>Foram faturadas 22 páginas.</t>
  </si>
  <si>
    <t>Templates</t>
  </si>
  <si>
    <t>19</t>
  </si>
  <si>
    <t>233892</t>
  </si>
  <si>
    <t>341817</t>
  </si>
  <si>
    <t>NF 757</t>
  </si>
  <si>
    <t>Foram faturadas 24 páginas.</t>
  </si>
  <si>
    <t>Agenda Jurídica da Indústria 2020</t>
  </si>
  <si>
    <t>158</t>
  </si>
  <si>
    <t>220</t>
  </si>
  <si>
    <t>Adaptação de projeto gráfico, editoração e finalização por página</t>
  </si>
  <si>
    <t>233884</t>
  </si>
  <si>
    <t>042516</t>
  </si>
  <si>
    <t>187821</t>
  </si>
  <si>
    <t>NF 733</t>
  </si>
  <si>
    <t>176</t>
  </si>
  <si>
    <t>Foram faturadas 176 páginas.</t>
  </si>
  <si>
    <t>Agenda Internacional da Indústria 2020</t>
  </si>
  <si>
    <t>Editoração e finalização por página e PDF interativo</t>
  </si>
  <si>
    <t>233896</t>
  </si>
  <si>
    <t>042586</t>
  </si>
  <si>
    <t>187276</t>
  </si>
  <si>
    <t>NF 738</t>
  </si>
  <si>
    <t>84</t>
  </si>
  <si>
    <t>Foram faturadas 84 págnias. PAGA NO PERÍODO DA QUARENTENA.</t>
  </si>
  <si>
    <t>O Brasil e os Códigos de Liberalização da OCDE</t>
  </si>
  <si>
    <t>98</t>
  </si>
  <si>
    <t>233893</t>
  </si>
  <si>
    <t>042526</t>
  </si>
  <si>
    <t>187274</t>
  </si>
  <si>
    <t>NF 732</t>
  </si>
  <si>
    <t>Foram faturadas 98 páginas.</t>
  </si>
  <si>
    <t>Planejamento estratégico da MEI</t>
  </si>
  <si>
    <t>Adaptação de projeto gráfico, editoração e PDF interativo</t>
  </si>
  <si>
    <t>233898</t>
  </si>
  <si>
    <t>042621</t>
  </si>
  <si>
    <t>187884</t>
  </si>
  <si>
    <t>NF 746</t>
  </si>
  <si>
    <t>38</t>
  </si>
  <si>
    <t>Planilha recebida não tem assinatura original da gestora. / Foram faturadas 38 páginas. PAGA NO PERÍODO DA QUARENTENA.</t>
  </si>
  <si>
    <t>Tradução dos Relatórios EUA e EU sobre distorções na China</t>
  </si>
  <si>
    <t>67</t>
  </si>
  <si>
    <t>Adaptação de projeto gráfico, editoração e finalização, infográfico, gráficos e PDF interativo</t>
  </si>
  <si>
    <t>233903</t>
  </si>
  <si>
    <t>042788</t>
  </si>
  <si>
    <t>187882</t>
  </si>
  <si>
    <t>NF 740</t>
  </si>
  <si>
    <t>88</t>
  </si>
  <si>
    <t>Foram faturadas 88 páginas. PAGA NO PERÍODO DA QUARENTENA.</t>
  </si>
  <si>
    <t>Estudo sobre Medidas Compensatórias aplicadas contra a China</t>
  </si>
  <si>
    <t>75</t>
  </si>
  <si>
    <t>233904</t>
  </si>
  <si>
    <t>042790</t>
  </si>
  <si>
    <t>187883</t>
  </si>
  <si>
    <t>NF 741</t>
  </si>
  <si>
    <t>Foram faturadas 68 páginas. PAGA NO PERÍODO DA QUARENTENA.</t>
  </si>
  <si>
    <t>Proposta da Indústria 2020-22</t>
  </si>
  <si>
    <t>233905</t>
  </si>
  <si>
    <t>CANCELADA</t>
  </si>
  <si>
    <t>Cancelado</t>
  </si>
  <si>
    <t>DEMANDA CANCELADA.</t>
  </si>
  <si>
    <t>Agenda Legislativa 2020</t>
  </si>
  <si>
    <t>207</t>
  </si>
  <si>
    <t>310</t>
  </si>
  <si>
    <t>233908</t>
  </si>
  <si>
    <t>042835</t>
  </si>
  <si>
    <t>187887</t>
  </si>
  <si>
    <t>NF 743</t>
  </si>
  <si>
    <t>296</t>
  </si>
  <si>
    <t>Foram faturadas 296 páginas. PAGA NO PERÍODO DA QUARENTENA.</t>
  </si>
  <si>
    <t>Circular Economy Strategic Path For Brazilian Industry</t>
  </si>
  <si>
    <t>233909</t>
  </si>
  <si>
    <t>042954</t>
  </si>
  <si>
    <t>188093</t>
  </si>
  <si>
    <t>NF 744</t>
  </si>
  <si>
    <t>76</t>
  </si>
  <si>
    <t>Foram faturadas 76 páginas. PAGA NO PERÍODO DA QUARENTENA.</t>
  </si>
  <si>
    <t>19/03                 -                       INÍCIO DA QUARENTENA</t>
  </si>
  <si>
    <t>Caderno de Ações e Resultados 2019</t>
  </si>
  <si>
    <t>100</t>
  </si>
  <si>
    <t>Adaptação de projeto gráfico, editoração e finalização por página, infográfico e PDF interativo</t>
  </si>
  <si>
    <t>233899</t>
  </si>
  <si>
    <t>043005</t>
  </si>
  <si>
    <t>188420</t>
  </si>
  <si>
    <t>NF 739</t>
  </si>
  <si>
    <t>Planilha atualizada dia 20/03 - SC antiga 042655 / Foram faturadas 86 páginas. PAGA NO PERÍODO DA QUARENTENA.</t>
  </si>
  <si>
    <t>Cartilha de Licenciamento Ambiental</t>
  </si>
  <si>
    <t>15</t>
  </si>
  <si>
    <t>Editoração e finalização por página</t>
  </si>
  <si>
    <t>233910</t>
  </si>
  <si>
    <t>043006</t>
  </si>
  <si>
    <t>188072</t>
  </si>
  <si>
    <t>NF 745</t>
  </si>
  <si>
    <t>LGPD O que a sua empresa precisa saber</t>
  </si>
  <si>
    <t>43</t>
  </si>
  <si>
    <t>235092</t>
  </si>
  <si>
    <t>043037</t>
  </si>
  <si>
    <t>188421</t>
  </si>
  <si>
    <t>NF 747</t>
  </si>
  <si>
    <t>SESI</t>
  </si>
  <si>
    <t>Panorama Rede SESI</t>
  </si>
  <si>
    <t>78</t>
  </si>
  <si>
    <t>120</t>
  </si>
  <si>
    <t>233906</t>
  </si>
  <si>
    <t>01-Abr</t>
  </si>
  <si>
    <t>226040</t>
  </si>
  <si>
    <t>NF 761</t>
  </si>
  <si>
    <t>108</t>
  </si>
  <si>
    <t>Planilha atualizada dia 31/03. Foram faturadas 108 páginas.</t>
  </si>
  <si>
    <t>Competições científicas como forma de estímulo ao pensamento crítico</t>
  </si>
  <si>
    <t>233839</t>
  </si>
  <si>
    <t>03-Abr</t>
  </si>
  <si>
    <t>341684</t>
  </si>
  <si>
    <t>NF 735</t>
  </si>
  <si>
    <t>Planilha atualizada dia 03/04. Foram faturadas 120 páginas. PAGA NO PERÍODO DA QUARENTENA.</t>
  </si>
  <si>
    <t>Pocket ALI 2020</t>
  </si>
  <si>
    <t>17</t>
  </si>
  <si>
    <t>233907</t>
  </si>
  <si>
    <t>06-Abr</t>
  </si>
  <si>
    <t>043107</t>
  </si>
  <si>
    <t>188456</t>
  </si>
  <si>
    <t>NF 742</t>
  </si>
  <si>
    <t>Planilha atualizada dia 03/04 - SC antiga 042833 / Foram faturadas 38 páginas. PAGA NO PERÍODO DA QUARENTENA.</t>
  </si>
  <si>
    <t>Manual sobre Cooperação Regulatória</t>
  </si>
  <si>
    <t>Adaptação de projeto gráfico, editoração e finalização por página, infográficos e PDF interativo</t>
  </si>
  <si>
    <t>235193</t>
  </si>
  <si>
    <t>07-Abr</t>
  </si>
  <si>
    <t>08-Abr</t>
  </si>
  <si>
    <t>043132</t>
  </si>
  <si>
    <t>188459</t>
  </si>
  <si>
    <t>NF 766</t>
  </si>
  <si>
    <t>Foram faturadas 66 páginas.</t>
  </si>
  <si>
    <t>Resultados e Desafios 2019</t>
  </si>
  <si>
    <t>55</t>
  </si>
  <si>
    <t>71</t>
  </si>
  <si>
    <t>235195</t>
  </si>
  <si>
    <t>13-Abr</t>
  </si>
  <si>
    <t>226189</t>
  </si>
  <si>
    <t>NF 767</t>
  </si>
  <si>
    <t>57</t>
  </si>
  <si>
    <t>Foram faturadas 57 páginas.</t>
  </si>
  <si>
    <t>-</t>
  </si>
  <si>
    <t>IEL</t>
  </si>
  <si>
    <t>Bioeconomia e a Indústria</t>
  </si>
  <si>
    <t>73</t>
  </si>
  <si>
    <t>235142</t>
  </si>
  <si>
    <t>17-Abr</t>
  </si>
  <si>
    <t>043203</t>
  </si>
  <si>
    <t>188937</t>
  </si>
  <si>
    <t>NF 789</t>
  </si>
  <si>
    <t>22/08/2020</t>
  </si>
  <si>
    <t>Foram faturadas 110 páginas.</t>
  </si>
  <si>
    <t>Impactos jurídicos da saída do Brasil</t>
  </si>
  <si>
    <t>130</t>
  </si>
  <si>
    <t>235305</t>
  </si>
  <si>
    <t>29-Abr</t>
  </si>
  <si>
    <t>30-Abr</t>
  </si>
  <si>
    <t>043257</t>
  </si>
  <si>
    <t>188819</t>
  </si>
  <si>
    <t>NF 768</t>
  </si>
  <si>
    <t>82</t>
  </si>
  <si>
    <t>Foram faturadas 82 páginas.</t>
  </si>
  <si>
    <t>04/05                 -                        FIM DA QUARENTENA</t>
  </si>
  <si>
    <t>Análise dos impactos regulatórios da ratificação do protocolo de nagoia</t>
  </si>
  <si>
    <t>90</t>
  </si>
  <si>
    <t>135</t>
  </si>
  <si>
    <t xml:space="preserve">235313 </t>
  </si>
  <si>
    <t>07-Mai</t>
  </si>
  <si>
    <t>08-Mai</t>
  </si>
  <si>
    <t>043463</t>
  </si>
  <si>
    <t>189512</t>
  </si>
  <si>
    <t>NF 769</t>
  </si>
  <si>
    <t>Foram faturadas 84 páginas.</t>
  </si>
  <si>
    <t>Documento de referência para implantação das DCNs de engenharia</t>
  </si>
  <si>
    <t>49</t>
  </si>
  <si>
    <t>Adaptação de projeto gráfico, editoração e finalização por página, infográficos, ilustração e PDF interativo</t>
  </si>
  <si>
    <t>235320</t>
  </si>
  <si>
    <t>043712</t>
  </si>
  <si>
    <t>190325</t>
  </si>
  <si>
    <t>NF 779</t>
  </si>
  <si>
    <t>22/07/2020</t>
  </si>
  <si>
    <t>Planilha atualizada dia 04/06. SC antiga 043412 desconsiderada. Foram faturadas 84 páginas.</t>
  </si>
  <si>
    <t>LGPD O que a sua empresa precisa saber (ADITIVO)</t>
  </si>
  <si>
    <t>Acréscimo de 25% sobre o valor pactuado inicialmente devido ao número 4 de alterações na publicação editorial</t>
  </si>
  <si>
    <t>11-Mai</t>
  </si>
  <si>
    <t>043462</t>
  </si>
  <si>
    <t>189187</t>
  </si>
  <si>
    <t>NF 765</t>
  </si>
  <si>
    <t>Acrécimo de 25% a partir da 4ª alteração.</t>
  </si>
  <si>
    <t>Enquadramento dos cursos d´Água: Conceitos básicos em apoio à gestão</t>
  </si>
  <si>
    <t>160</t>
  </si>
  <si>
    <t>Adaptação de projeto gráfico, editoração, gráficos e PDF interativo.</t>
  </si>
  <si>
    <t>235331</t>
  </si>
  <si>
    <t>19-Mai</t>
  </si>
  <si>
    <t>21-Mai</t>
  </si>
  <si>
    <t>043532</t>
  </si>
  <si>
    <t>189330</t>
  </si>
  <si>
    <t>NF 791</t>
  </si>
  <si>
    <t>128</t>
  </si>
  <si>
    <t>CR errado na planilha. SC 043515 cancelada. Foram faturadas 128 páginas.</t>
  </si>
  <si>
    <t>Relatório de Gestão 2019 - SENAI</t>
  </si>
  <si>
    <t>168</t>
  </si>
  <si>
    <t>Progeto gráfico (relatório), editoração e finalização, infográfico, gráficos, tabelas, ilustração e PDF interativo.</t>
  </si>
  <si>
    <t>13-Mai</t>
  </si>
  <si>
    <t>341820</t>
  </si>
  <si>
    <t>NF 755</t>
  </si>
  <si>
    <t>Foram faturadas 168 páginas.</t>
  </si>
  <si>
    <t>Relatório de Gestão 2019 - SESI</t>
  </si>
  <si>
    <t>162</t>
  </si>
  <si>
    <t>226041</t>
  </si>
  <si>
    <t>NF 756</t>
  </si>
  <si>
    <t>Foram faturadas 162 páginas.</t>
  </si>
  <si>
    <t>OMC Sem Orgão de Apelação</t>
  </si>
  <si>
    <t>235353</t>
  </si>
  <si>
    <t>18-Mai</t>
  </si>
  <si>
    <t>043716</t>
  </si>
  <si>
    <t>190007</t>
  </si>
  <si>
    <t>NF 780</t>
  </si>
  <si>
    <t>54</t>
  </si>
  <si>
    <t>Planilha atualizada. SC antiga 043626 desconsiderada por causa da exclusão do PDF interativo. Foram faturadas 54 páginas.</t>
  </si>
  <si>
    <t>Digitalização da Economia</t>
  </si>
  <si>
    <t>Adaptação de projeto gráfico, editoração e finalização, PDF interativo, infográfico e gráficos</t>
  </si>
  <si>
    <t>235354</t>
  </si>
  <si>
    <t>Manual de Eventos do Sistema Indústria</t>
  </si>
  <si>
    <t>235382</t>
  </si>
  <si>
    <t>Roadmap</t>
  </si>
  <si>
    <t>Projeto gráfico, editoração e finalização e PDF interativo</t>
  </si>
  <si>
    <t>235469</t>
  </si>
  <si>
    <t>22-Mai</t>
  </si>
  <si>
    <t>043512</t>
  </si>
  <si>
    <t>189231</t>
  </si>
  <si>
    <t>NF 781</t>
  </si>
  <si>
    <t>Foram faturadas 48 páginas.</t>
  </si>
  <si>
    <t>Pesquisa de Percepção do Corpo Diplomático</t>
  </si>
  <si>
    <t>77</t>
  </si>
  <si>
    <t>235495</t>
  </si>
  <si>
    <t>27-Mai</t>
  </si>
  <si>
    <t>28-Mai</t>
  </si>
  <si>
    <t>043589</t>
  </si>
  <si>
    <t>189948</t>
  </si>
  <si>
    <t>NF 782</t>
  </si>
  <si>
    <t>Foram faturadas 100 páginas.</t>
  </si>
  <si>
    <t>Acordo para evitar a dupla tributação entre Brasil e Reino Unido</t>
  </si>
  <si>
    <t>235502</t>
  </si>
  <si>
    <t>043628</t>
  </si>
  <si>
    <t>189349</t>
  </si>
  <si>
    <t>NF 783</t>
  </si>
  <si>
    <t>36</t>
  </si>
  <si>
    <t>Foram faturadas 36 páginas.</t>
  </si>
  <si>
    <t>Compatibilidade da cláusula de arbitragem com os acordos para evitar a dupla tributação</t>
  </si>
  <si>
    <t>235509</t>
  </si>
  <si>
    <t>043715</t>
  </si>
  <si>
    <t>190006</t>
  </si>
  <si>
    <t>NF 784</t>
  </si>
  <si>
    <t>Agenda para os Estados Unidos</t>
  </si>
  <si>
    <t>42</t>
  </si>
  <si>
    <t>235511</t>
  </si>
  <si>
    <t>043808</t>
  </si>
  <si>
    <t>189944</t>
  </si>
  <si>
    <t>NF 792</t>
  </si>
  <si>
    <t>52</t>
  </si>
  <si>
    <t>Modelos Aduaneiros Globais</t>
  </si>
  <si>
    <t>59</t>
  </si>
  <si>
    <t>Adaptação de projeto gráfico, editoração e finalização, infográfico e gráfico</t>
  </si>
  <si>
    <t>235519</t>
  </si>
  <si>
    <t>043750</t>
  </si>
  <si>
    <t>190348</t>
  </si>
  <si>
    <t>NF 786</t>
  </si>
  <si>
    <t>Planilha não constava PDF interativo. Foram faturadas 78 páginas.</t>
  </si>
  <si>
    <t>Agenda para a Alemanha</t>
  </si>
  <si>
    <t>235520</t>
  </si>
  <si>
    <t>043810</t>
  </si>
  <si>
    <t>189945</t>
  </si>
  <si>
    <t>NF 793</t>
  </si>
  <si>
    <t>Foram faturadas 38 páginas. A área excluiu PDF interativo.</t>
  </si>
  <si>
    <t>Agenda para o Japão</t>
  </si>
  <si>
    <t>29</t>
  </si>
  <si>
    <t>235534</t>
  </si>
  <si>
    <t>043811</t>
  </si>
  <si>
    <t>189946</t>
  </si>
  <si>
    <t>NF 794</t>
  </si>
  <si>
    <t>Foram faturadas 40 páginas. A área excluiu PDF interativo.</t>
  </si>
  <si>
    <t>A agenda ambiental e de químicos da OCDE e o Brasil</t>
  </si>
  <si>
    <t>235512</t>
  </si>
  <si>
    <t>043831</t>
  </si>
  <si>
    <t>190349</t>
  </si>
  <si>
    <t>NF 785</t>
  </si>
  <si>
    <t>Agenda para Argentina</t>
  </si>
  <si>
    <t>39</t>
  </si>
  <si>
    <t>235650</t>
  </si>
  <si>
    <t>043813</t>
  </si>
  <si>
    <t>189947</t>
  </si>
  <si>
    <t>NF 795</t>
  </si>
  <si>
    <t>Foram faturadas 48 páginas. A área excluiu PDF interativo.</t>
  </si>
  <si>
    <t>Agenda of The United States</t>
  </si>
  <si>
    <t>235652</t>
  </si>
  <si>
    <t>043881</t>
  </si>
  <si>
    <t>190100</t>
  </si>
  <si>
    <t>NF 797</t>
  </si>
  <si>
    <t>Foram faturadas 54 páginas com complexidade média. A área excluiu PDF interativo.</t>
  </si>
  <si>
    <t>Agenda para o BRICS</t>
  </si>
  <si>
    <t>32</t>
  </si>
  <si>
    <t>235651</t>
  </si>
  <si>
    <t>043883</t>
  </si>
  <si>
    <t>190099</t>
  </si>
  <si>
    <t>NF 796</t>
  </si>
  <si>
    <t>44</t>
  </si>
  <si>
    <t>Foram faturadas 44 páginas. A área excluiu PDF interativo.</t>
  </si>
  <si>
    <t>Governança de dados</t>
  </si>
  <si>
    <t>235664</t>
  </si>
  <si>
    <t>043992</t>
  </si>
  <si>
    <t>190727</t>
  </si>
  <si>
    <t>Empenhado</t>
  </si>
  <si>
    <t>Normas &amp; Políticas de uso</t>
  </si>
  <si>
    <t>235665</t>
  </si>
  <si>
    <t>043993</t>
  </si>
  <si>
    <t>190350</t>
  </si>
  <si>
    <t>Bioeconomia e a Indústria (ADITIVO)</t>
  </si>
  <si>
    <t>043995</t>
  </si>
  <si>
    <t>190351</t>
  </si>
  <si>
    <t>NF 790</t>
  </si>
  <si>
    <t>Relatório Integrado SESI</t>
  </si>
  <si>
    <t>0</t>
  </si>
  <si>
    <t>Criação, adaptação de projeto gráfico e elaboração de manual</t>
  </si>
  <si>
    <t>20/07</t>
  </si>
  <si>
    <t>Armando</t>
  </si>
  <si>
    <t>Relatório Integrado SENAI</t>
  </si>
  <si>
    <t>Mecanismo de desenvolvimento sustentável e competitividade industrial</t>
  </si>
  <si>
    <t>64</t>
  </si>
  <si>
    <t>235806</t>
  </si>
  <si>
    <t>03-Ago</t>
  </si>
  <si>
    <t>06-Ago</t>
  </si>
  <si>
    <t>044258</t>
  </si>
  <si>
    <t>190825</t>
  </si>
  <si>
    <t>Agenda para a China</t>
  </si>
  <si>
    <t>23</t>
  </si>
  <si>
    <t>235810</t>
  </si>
  <si>
    <t>04-Ago</t>
  </si>
  <si>
    <t>044215</t>
  </si>
  <si>
    <t>190728</t>
  </si>
  <si>
    <t>Agenda for the BRICS Countries</t>
  </si>
  <si>
    <t>34</t>
  </si>
  <si>
    <t>235811</t>
  </si>
  <si>
    <t>044216</t>
  </si>
  <si>
    <t>190729</t>
  </si>
  <si>
    <t>Agenda para a Índia</t>
  </si>
  <si>
    <t>235812</t>
  </si>
  <si>
    <t>12-Ago</t>
  </si>
  <si>
    <t>044336</t>
  </si>
  <si>
    <t>191128</t>
  </si>
  <si>
    <t>Desempenho exportador das multinacionais brasileiras</t>
  </si>
  <si>
    <t>235831</t>
  </si>
  <si>
    <t>07-Ago</t>
  </si>
  <si>
    <t>10-Ago</t>
  </si>
  <si>
    <t>044293</t>
  </si>
  <si>
    <t>190890</t>
  </si>
  <si>
    <t>A difusão das tecnologias da indústria 4.0 em empresas brasileiras</t>
  </si>
  <si>
    <t>235832</t>
  </si>
  <si>
    <t>18-Ago</t>
  </si>
  <si>
    <t>19-Ago</t>
  </si>
  <si>
    <t>044396</t>
  </si>
  <si>
    <t>Financiamento para Clima</t>
  </si>
  <si>
    <t>235874</t>
  </si>
  <si>
    <t>24-Ago</t>
  </si>
  <si>
    <t>044441</t>
  </si>
  <si>
    <t>Manual de Eventos do Sistema Indústria (ADITIVO)</t>
  </si>
  <si>
    <t>26-Ago</t>
  </si>
  <si>
    <t>044468</t>
  </si>
  <si>
    <t>Agenda for Germany</t>
  </si>
  <si>
    <t>235876</t>
  </si>
  <si>
    <t>25-Ago</t>
  </si>
  <si>
    <t>044469</t>
  </si>
  <si>
    <t>Estudo sobre o impacto econômico</t>
  </si>
  <si>
    <t>235878</t>
  </si>
  <si>
    <t>Bioeconomia e a Indústria (FECHAMENTO)</t>
  </si>
  <si>
    <t>Fechamento de arquivo</t>
  </si>
  <si>
    <t>27-Ago</t>
  </si>
  <si>
    <t>Agenda para o México</t>
  </si>
  <si>
    <t>26</t>
  </si>
  <si>
    <t>235880</t>
  </si>
  <si>
    <t>Agenda para o Reino Unido</t>
  </si>
  <si>
    <t>235881</t>
  </si>
  <si>
    <t>Agenda para a França</t>
  </si>
  <si>
    <t>235883</t>
  </si>
  <si>
    <t>Agenda para Coreia do Sul</t>
  </si>
  <si>
    <t>235882</t>
  </si>
  <si>
    <t>Relatório de Atividades 2019 - SESI / SENAI / IEL - ID 233900</t>
  </si>
  <si>
    <t>Icomunicação</t>
  </si>
  <si>
    <t>Criação de projeto gráfico e editoração</t>
  </si>
  <si>
    <t>225979</t>
  </si>
  <si>
    <t>NF 1305</t>
  </si>
  <si>
    <t>Guia MSEP - Ensino Superior</t>
  </si>
  <si>
    <t>96</t>
  </si>
  <si>
    <t>235513</t>
  </si>
  <si>
    <t>342301</t>
  </si>
  <si>
    <t>NF 1350</t>
  </si>
  <si>
    <t>Guia de Operacionalização da MSEP</t>
  </si>
  <si>
    <t>104</t>
  </si>
  <si>
    <t>235514</t>
  </si>
  <si>
    <t>MSEP / 1º Guia da Prática Pedagógica</t>
  </si>
  <si>
    <t>235700</t>
  </si>
  <si>
    <t>MSEP / 2º Guia da Prática Pedagógica</t>
  </si>
  <si>
    <t>33</t>
  </si>
  <si>
    <t>235701</t>
  </si>
  <si>
    <t>Guia de Operalização PSAI Sustentável</t>
  </si>
  <si>
    <t>235710</t>
  </si>
  <si>
    <t>Introdução ao método do emprego apoiado</t>
  </si>
  <si>
    <t>235813</t>
  </si>
  <si>
    <t>TOTAL GERAL</t>
  </si>
  <si>
    <t>BALANCE DE AGÊNCIAS (SISTEMA INDÚSTRIA)</t>
  </si>
  <si>
    <t>EDITORAR</t>
  </si>
  <si>
    <t>ICOMUNICAÇÃO</t>
  </si>
  <si>
    <t>TOTAL</t>
  </si>
  <si>
    <t>BALANCE DE AGÊNCIAS (SESI-SENAI) - CONTRATO</t>
  </si>
  <si>
    <t>BAIXA</t>
  </si>
  <si>
    <t>MÉDIA</t>
  </si>
  <si>
    <t>ALTA</t>
  </si>
  <si>
    <t>* Lembrando que os valores poderão sofrer alterações, pois as demandas são calculadas por meio de estimativa de páginas e ao final de cada publicação e faturamento os valores poderão ser reduzidos conforme o número de páginas entregues por cada publicação.</t>
  </si>
  <si>
    <t>CNI - SESI - SENAI - IEL</t>
  </si>
  <si>
    <t>Diretoria de Comunicação - DIRCOM</t>
  </si>
  <si>
    <t>Gerência de Publicicade e Propaganda</t>
  </si>
  <si>
    <t>CONTROLE FINANCEIRO DAS PUBLICAÇÕES DA CNI SESI SENAI IEL</t>
  </si>
  <si>
    <r>
      <t>Entidades</t>
    </r>
    <r>
      <rPr>
        <sz val="14"/>
        <color theme="1"/>
        <rFont val="Calibri"/>
        <family val="2"/>
        <scheme val="minor"/>
      </rPr>
      <t>: CNI, SESI, SENAI e IEL</t>
    </r>
  </si>
  <si>
    <r>
      <t>Agências:</t>
    </r>
    <r>
      <rPr>
        <sz val="14"/>
        <color theme="1"/>
        <rFont val="Calibri"/>
        <family val="2"/>
        <scheme val="minor"/>
      </rPr>
      <t xml:space="preserve"> Editorar Multimídia Ltda e Icomunicação Integrada</t>
    </r>
  </si>
  <si>
    <r>
      <t>Período:</t>
    </r>
    <r>
      <rPr>
        <i/>
        <sz val="14"/>
        <color theme="1"/>
        <rFont val="Calibri"/>
        <family val="2"/>
        <scheme val="minor"/>
      </rPr>
      <t xml:space="preserve"> 18/01/2020 à 18/01/2021</t>
    </r>
  </si>
  <si>
    <t>RESULTADO DO PERÍODO DE JANEIRO 2020 À JANEIRO 2021</t>
  </si>
  <si>
    <t>REALIZADO</t>
  </si>
  <si>
    <t>EMPENHADO*</t>
  </si>
  <si>
    <t>*compreende como empenhado as publicações já aprovadas, mas que ainda não foram pagas por estarem em fase de execução.</t>
  </si>
  <si>
    <t>BALANCE DAS AGÊNCIAS DE EDITORAÇÃO</t>
  </si>
  <si>
    <t>Importante:</t>
  </si>
  <si>
    <t>O equilibrio (70% contra 30%) financeiro entre as agências de editoração é assegurado apenas no primeiro ano do contrato de SESI DN e SENAI DN. Nos anos que se seguem, a distribuição dos JOBs fica a critério das contrantes. Destaca-se ainda que os valores da CNI e IEL não há obrigatoriedade de equilíbirio entre fornecedores.</t>
  </si>
  <si>
    <t>CONTROLE FINANCEIRO DO CONTRATO DE EDITORAÇÃO</t>
  </si>
  <si>
    <r>
      <t>Entidades</t>
    </r>
    <r>
      <rPr>
        <sz val="14"/>
        <color theme="1"/>
        <rFont val="Calibri"/>
        <family val="2"/>
        <scheme val="minor"/>
      </rPr>
      <t>: SESI DN e SENAI DN</t>
    </r>
  </si>
  <si>
    <r>
      <t>Verba licitada</t>
    </r>
    <r>
      <rPr>
        <sz val="14"/>
        <color theme="1"/>
        <rFont val="Calibri"/>
        <family val="2"/>
        <scheme val="minor"/>
      </rPr>
      <t>: R$ 2.000.000,00</t>
    </r>
  </si>
  <si>
    <r>
      <t>Vigência:</t>
    </r>
    <r>
      <rPr>
        <i/>
        <sz val="14"/>
        <color theme="1"/>
        <rFont val="Calibri"/>
        <family val="2"/>
        <scheme val="minor"/>
      </rPr>
      <t xml:space="preserve"> 18/01/2020 à 18/01/2021</t>
    </r>
  </si>
  <si>
    <r>
      <t>Obejto:</t>
    </r>
    <r>
      <rPr>
        <i/>
        <sz val="14"/>
        <color theme="1"/>
        <rFont val="Calibri"/>
        <family val="2"/>
        <scheme val="minor"/>
      </rPr>
      <t xml:space="preserve"> prestação de serviços, sob demanda , de projeto gráfico e diagramação para atenderem ao SESI/DN e o SENAI/DN, individualmente ou em conjunto, realizando o atendimento, o estudo, o planejamento, a criação (conceituação e concepção), a diagramação, a finalização, e o fechamento de arquivo (extensão em pdf de alta qualidade) e seu devido versionamento para Epub2, quando solicitado, bem como o acompanhamento de serviços de pré-impressão em fornecedores gráficos e/ou terceiros para as publicações do SESI/DN e/ou SENAI/DN, conforme Edital de Concorrência conjunta nº 02/2016 e seus anexos, notadamente o Termo de Referência (Anexo I) do Instrumento Convocatório.</t>
    </r>
  </si>
  <si>
    <t>VERBA LICITADA</t>
  </si>
  <si>
    <t>SALDO</t>
  </si>
  <si>
    <t>O equilibrio (70% contra 30%) financeiro entre as agências de editoração é assegurado apenas no primeiro ano do contrato, que foi entre 18/01/2017 a 18/01/2018. Nos anos que se seguem, a distribuição dos JOBs fica a critério das contrantes.</t>
  </si>
  <si>
    <t>Números do Contrato de Editoração</t>
  </si>
  <si>
    <t>Janeiro de 2020 à Dezembro de 2020</t>
  </si>
  <si>
    <t>PUBLICAÇÕES</t>
  </si>
  <si>
    <t>INVESTIMENTO FINANCEIRO (R$)</t>
  </si>
  <si>
    <t>PUBLICAÇÕES POR COMPLEXIDADES</t>
  </si>
  <si>
    <t>BALANCE FINANCEIRO SISTEMA INDÚSTRIA (R$)</t>
  </si>
  <si>
    <t>Total Geral</t>
  </si>
  <si>
    <t>PUBLICAÇÕES POR FORNECEDOR</t>
  </si>
  <si>
    <t>BALANCE FINANCEIRO SESI SENAI (R$)</t>
  </si>
  <si>
    <t>PUBLICAÇÕES POR ENTIDADE</t>
  </si>
  <si>
    <t>BALANCE FINANCEIRO POR ENTIDADE (R$)</t>
  </si>
  <si>
    <t>*Os números consideram somente as publicações que contenham planilhas em aprovação e aprovadas.</t>
  </si>
  <si>
    <t>Valor previsto</t>
  </si>
  <si>
    <t>106</t>
  </si>
  <si>
    <t>150</t>
  </si>
  <si>
    <t>044488</t>
  </si>
  <si>
    <t>044490</t>
  </si>
  <si>
    <t>044492</t>
  </si>
  <si>
    <t>044494</t>
  </si>
  <si>
    <t>044500</t>
  </si>
  <si>
    <t>044496</t>
  </si>
  <si>
    <t>233900</t>
  </si>
  <si>
    <t>Mineração no Brasil</t>
  </si>
  <si>
    <t>142</t>
  </si>
  <si>
    <t>198</t>
  </si>
  <si>
    <t>235798</t>
  </si>
  <si>
    <t>A agenda ambiental (FECHAMENTO)</t>
  </si>
  <si>
    <t>235904</t>
  </si>
  <si>
    <t>NF 1360</t>
  </si>
  <si>
    <t>NF 1361</t>
  </si>
  <si>
    <t>NF 1362</t>
  </si>
  <si>
    <t>Foram faturadas 72 páginas.</t>
  </si>
  <si>
    <t>Foram faturadas 44 páginas.</t>
  </si>
  <si>
    <t>Foram faturadas 40 páginas.</t>
  </si>
  <si>
    <t>191280</t>
  </si>
  <si>
    <t>191281</t>
  </si>
  <si>
    <t>191282</t>
  </si>
  <si>
    <t>191283</t>
  </si>
  <si>
    <t>191284</t>
  </si>
  <si>
    <t>191253</t>
  </si>
  <si>
    <t>191255</t>
  </si>
  <si>
    <t>044539</t>
  </si>
  <si>
    <t>342420</t>
  </si>
  <si>
    <t>342408</t>
  </si>
  <si>
    <t>342409</t>
  </si>
  <si>
    <t>006176</t>
  </si>
  <si>
    <t>006164</t>
  </si>
  <si>
    <t>006165</t>
  </si>
  <si>
    <t xml:space="preserve">Proposta de regime para desonerar as importações </t>
  </si>
  <si>
    <t>Adaptação de projeto gráfico, editoração e finalização, infográficos e PDF interativo</t>
  </si>
  <si>
    <t>235905</t>
  </si>
  <si>
    <t>Nova Camex</t>
  </si>
  <si>
    <t>235909</t>
  </si>
  <si>
    <t>NF 1365</t>
  </si>
  <si>
    <t>NF 802</t>
  </si>
  <si>
    <t>NF 801</t>
  </si>
  <si>
    <t>NF 805</t>
  </si>
  <si>
    <t>NF 803</t>
  </si>
  <si>
    <t>NF 804</t>
  </si>
  <si>
    <t>NF 806</t>
  </si>
  <si>
    <t>NF 807</t>
  </si>
  <si>
    <t>NF 800</t>
  </si>
  <si>
    <t>62</t>
  </si>
  <si>
    <t>Foram faturadas 42 páginas.</t>
  </si>
  <si>
    <t>191426</t>
  </si>
  <si>
    <t>191385</t>
  </si>
  <si>
    <t>044633</t>
  </si>
  <si>
    <t>A área excluiu PDF interativo.</t>
  </si>
  <si>
    <t>NF 1366</t>
  </si>
  <si>
    <t>342455</t>
  </si>
  <si>
    <t>006198</t>
  </si>
  <si>
    <t>342474</t>
  </si>
  <si>
    <t>006209</t>
  </si>
  <si>
    <t>Teletrabalho no Brasil e mundo</t>
  </si>
  <si>
    <t>235964</t>
  </si>
  <si>
    <t>044665</t>
  </si>
  <si>
    <t>235979</t>
  </si>
  <si>
    <t>044681</t>
  </si>
  <si>
    <t>Educação Infantil 3 anos</t>
  </si>
  <si>
    <t>Educação Infantil 4 e 5 anos</t>
  </si>
  <si>
    <t>81</t>
  </si>
  <si>
    <t>114</t>
  </si>
  <si>
    <t>235980</t>
  </si>
  <si>
    <t>EJA - Anos Finais</t>
  </si>
  <si>
    <t>235981</t>
  </si>
  <si>
    <t>235984</t>
  </si>
  <si>
    <t>EJA - Ensino Médio</t>
  </si>
  <si>
    <t>Ensino Fundamental - Anos Finais</t>
  </si>
  <si>
    <t>235985</t>
  </si>
  <si>
    <t>Ensino Fundamental - Anos Iniciais</t>
  </si>
  <si>
    <t>235986</t>
  </si>
  <si>
    <t>EJA - Anos Iniciais</t>
  </si>
  <si>
    <t>235983</t>
  </si>
  <si>
    <t>Retomada das aulas presenciais no SENAI em tempo de covid-19</t>
  </si>
  <si>
    <t>BO_09</t>
  </si>
  <si>
    <t>037139</t>
  </si>
  <si>
    <t>342141</t>
  </si>
  <si>
    <t>NF 787</t>
  </si>
  <si>
    <t>Projeto gráfico (cartilha)</t>
  </si>
  <si>
    <t>044756</t>
  </si>
  <si>
    <t>191679</t>
  </si>
  <si>
    <t>191720</t>
  </si>
  <si>
    <t>424</t>
  </si>
  <si>
    <t>460</t>
  </si>
  <si>
    <t>Em aprovação</t>
  </si>
  <si>
    <t>373</t>
  </si>
  <si>
    <t>420</t>
  </si>
  <si>
    <t>EJA B - Anos Finais</t>
  </si>
  <si>
    <t>EJA B  - Ensino Médio</t>
  </si>
  <si>
    <t>EJA B - Anos Iniciais</t>
  </si>
  <si>
    <t>Editoração e finalização</t>
  </si>
  <si>
    <t>235981B</t>
  </si>
  <si>
    <t>235984B</t>
  </si>
  <si>
    <t>235983B</t>
  </si>
  <si>
    <t>Agenda for Japan</t>
  </si>
  <si>
    <t>236021</t>
  </si>
  <si>
    <t>Adaptação de projeto gráfico</t>
  </si>
  <si>
    <t>Kátia</t>
  </si>
  <si>
    <t>Fortalecimento da defesa comercial</t>
  </si>
  <si>
    <t>236025</t>
  </si>
  <si>
    <t>Adaptação Projetos Base CNI_SESI_SENAI_IEL</t>
  </si>
  <si>
    <t>Agenda Legislativa 2021 (PG)</t>
  </si>
  <si>
    <t>236020</t>
  </si>
  <si>
    <t>044813</t>
  </si>
  <si>
    <t>044827</t>
  </si>
  <si>
    <t>Reúso de efluentes</t>
  </si>
  <si>
    <t>113</t>
  </si>
  <si>
    <t>170</t>
  </si>
  <si>
    <t>Adaptação de projeto gráfico, editoração e finalização e infográficos</t>
  </si>
  <si>
    <t>236031</t>
  </si>
  <si>
    <t>Proposta pedagógica da educação infantil</t>
  </si>
  <si>
    <t>193</t>
  </si>
  <si>
    <t>250</t>
  </si>
  <si>
    <t>236028</t>
  </si>
  <si>
    <t>044854</t>
  </si>
  <si>
    <t>Estudo sobre o impacto econômico (ADITIVO)</t>
  </si>
  <si>
    <t>Produção sustentável de florestas nativas</t>
  </si>
  <si>
    <t>95</t>
  </si>
  <si>
    <t>Adaptação de projeto gráfico, editoração e finalização e gráficos</t>
  </si>
  <si>
    <t>236105</t>
  </si>
  <si>
    <t>191940</t>
  </si>
  <si>
    <t>191937</t>
  </si>
  <si>
    <t>044486</t>
  </si>
  <si>
    <t>191680</t>
  </si>
  <si>
    <t>044912</t>
  </si>
  <si>
    <t>Proposta Pedagógica - Ensino Fundamental</t>
  </si>
  <si>
    <t>263</t>
  </si>
  <si>
    <t>360</t>
  </si>
  <si>
    <t>236121</t>
  </si>
  <si>
    <t>A precificação de carbono e competitividade da indústria</t>
  </si>
  <si>
    <t>236123</t>
  </si>
  <si>
    <t>Indústria Resiliente</t>
  </si>
  <si>
    <t>41</t>
  </si>
  <si>
    <t>236125</t>
  </si>
  <si>
    <t>NF 810</t>
  </si>
  <si>
    <t>22/10/2020</t>
  </si>
  <si>
    <t>122</t>
  </si>
  <si>
    <t>NF 811</t>
  </si>
  <si>
    <t>NF 812</t>
  </si>
  <si>
    <t>NF 813</t>
  </si>
  <si>
    <t>NF 814</t>
  </si>
  <si>
    <t>NF 816</t>
  </si>
  <si>
    <t>NF 819</t>
  </si>
  <si>
    <t>044891</t>
  </si>
  <si>
    <t>Foram faturadas 122 páginas.</t>
  </si>
  <si>
    <t>Foram faturadas 90 páginas.</t>
  </si>
  <si>
    <t>Foram faturadas 38 páginas.</t>
  </si>
  <si>
    <t>006246</t>
  </si>
  <si>
    <t>226859</t>
  </si>
  <si>
    <t>NF 818</t>
  </si>
  <si>
    <t>006247</t>
  </si>
  <si>
    <t>226860</t>
  </si>
  <si>
    <t>006248</t>
  </si>
  <si>
    <t>226861</t>
  </si>
  <si>
    <t>NF 820</t>
  </si>
  <si>
    <t>006249</t>
  </si>
  <si>
    <t>226862</t>
  </si>
  <si>
    <t>NF 821</t>
  </si>
  <si>
    <t>006252</t>
  </si>
  <si>
    <t>226866</t>
  </si>
  <si>
    <t>NF 824</t>
  </si>
  <si>
    <t>006253</t>
  </si>
  <si>
    <t>226867</t>
  </si>
  <si>
    <t>NF 825</t>
  </si>
  <si>
    <t>414</t>
  </si>
  <si>
    <t>NF 826</t>
  </si>
  <si>
    <t>006254</t>
  </si>
  <si>
    <t>226868</t>
  </si>
  <si>
    <t>006255</t>
  </si>
  <si>
    <t>226869</t>
  </si>
  <si>
    <t>NF 827</t>
  </si>
  <si>
    <t>398</t>
  </si>
  <si>
    <t>006250</t>
  </si>
  <si>
    <t>226865</t>
  </si>
  <si>
    <t>NF 822</t>
  </si>
  <si>
    <t>NF 823</t>
  </si>
  <si>
    <t>006251</t>
  </si>
  <si>
    <t>226864</t>
  </si>
  <si>
    <t xml:space="preserve">Foram faturadas 54 páginas com complexidade média. </t>
  </si>
  <si>
    <t>Foram faturadas 76 páginas.</t>
  </si>
  <si>
    <t>Foram faturadas 34 páginas.</t>
  </si>
  <si>
    <t>Refação da diagramação referente à primeira planilha. Foram faturadas 34 páginas.</t>
  </si>
  <si>
    <t>Refação da diagramação referente à primeira planilha. Foram faturadas 38 páginas.</t>
  </si>
  <si>
    <t>Foram faturadas 414 páginas.</t>
  </si>
  <si>
    <t>Foram faturadas 398 páginas.</t>
  </si>
  <si>
    <t>Foram faturadas 62 páginas com complexiddade média.</t>
  </si>
  <si>
    <t>044999</t>
  </si>
  <si>
    <t>Fechamento de arquivo.</t>
  </si>
  <si>
    <t xml:space="preserve">Foram faturadas 15 páginas. PAGA NO PERÍODO DA QUARENTENA. </t>
  </si>
  <si>
    <t>A área solicitou inclusão de PDF interativo no dia 07/10.</t>
  </si>
  <si>
    <t>006263</t>
  </si>
  <si>
    <t>342651</t>
  </si>
  <si>
    <t>NF 830</t>
  </si>
  <si>
    <t>006264</t>
  </si>
  <si>
    <t>226882</t>
  </si>
  <si>
    <t>NF 829</t>
  </si>
  <si>
    <t>192310</t>
  </si>
  <si>
    <t>192309</t>
  </si>
  <si>
    <t>192311</t>
  </si>
  <si>
    <t>192282</t>
  </si>
  <si>
    <t>NF 828</t>
  </si>
  <si>
    <t>NF 831</t>
  </si>
  <si>
    <t>NF 832</t>
  </si>
  <si>
    <t>Adaptação de projeto gráfico, editoração e finalização, gráficos, infográficos e PDF interativo</t>
  </si>
  <si>
    <t>045043</t>
  </si>
  <si>
    <t>192153</t>
  </si>
  <si>
    <t>192225</t>
  </si>
  <si>
    <t>044892</t>
  </si>
  <si>
    <t>Nova lei de expatriação de mão de obra</t>
  </si>
  <si>
    <t>236141</t>
  </si>
  <si>
    <t>85</t>
  </si>
  <si>
    <t>Garantias aos investimentos no exterior</t>
  </si>
  <si>
    <t>236140</t>
  </si>
  <si>
    <t>O marco legal de ciêcia, tecnologia e inovação</t>
  </si>
  <si>
    <t>236142</t>
  </si>
  <si>
    <t>045091</t>
  </si>
  <si>
    <t>192454</t>
  </si>
  <si>
    <t>192455</t>
  </si>
  <si>
    <t>192459</t>
  </si>
  <si>
    <t>236157</t>
  </si>
  <si>
    <t>Cartilha ABNT NBR ISSO 20400</t>
  </si>
  <si>
    <t>192551</t>
  </si>
  <si>
    <t>192579</t>
  </si>
  <si>
    <t>045175</t>
  </si>
  <si>
    <t>Violência Autoprovocada</t>
  </si>
  <si>
    <t>236159</t>
  </si>
  <si>
    <t>Tradução dos Relatórios EUA e EU  (FECHAMENTO)</t>
  </si>
  <si>
    <t>Estudo sobre Medidas Compensatórias (FECHAMENTO)</t>
  </si>
  <si>
    <t>Cartilha Compras Públicas Sustentáveis</t>
  </si>
  <si>
    <t>Adaptação de projeto gráfico, editoração e finalização, infográfico e PDF interativo</t>
  </si>
  <si>
    <t>236158</t>
  </si>
  <si>
    <t>236160</t>
  </si>
  <si>
    <t>Guia para retorno às aulas presenciais em tempos de covid</t>
  </si>
  <si>
    <t>236162</t>
  </si>
  <si>
    <t>045244</t>
  </si>
  <si>
    <t>045246</t>
  </si>
  <si>
    <t>Rateio 62% Sesi e 38% Senai.</t>
  </si>
  <si>
    <t>Mecanismo de desenvolvimento sustentável (FECHAMENTO)</t>
  </si>
  <si>
    <t>Financiamento para Clima (FECHAMENTO)</t>
  </si>
  <si>
    <t>Nova Camex (FECHAMENTO)</t>
  </si>
  <si>
    <t>045308</t>
  </si>
  <si>
    <t>045309</t>
  </si>
  <si>
    <t>192812</t>
  </si>
  <si>
    <t>045318</t>
  </si>
  <si>
    <t>045376</t>
  </si>
  <si>
    <t>192941</t>
  </si>
  <si>
    <t>045381</t>
  </si>
  <si>
    <t>A área solicitou inclusão de gráficos e PDF interativo no dia 16/10. Cr e Un estavam errados e SC foi refeita. A SC 045112 foi excluída.</t>
  </si>
  <si>
    <t>Minuta de Novo Produto (A6)</t>
  </si>
  <si>
    <t>Formato A6 escolhido pela área. SC 045247 será desconsiderada.</t>
  </si>
  <si>
    <t>NF 840</t>
  </si>
  <si>
    <t>NF 842</t>
  </si>
  <si>
    <t>NF 834</t>
  </si>
  <si>
    <t>144</t>
  </si>
  <si>
    <t>NF 835</t>
  </si>
  <si>
    <t>NF 836</t>
  </si>
  <si>
    <t>NF 837</t>
  </si>
  <si>
    <t>NF 838</t>
  </si>
  <si>
    <t>NF 839</t>
  </si>
  <si>
    <t>NF 843</t>
  </si>
  <si>
    <t>Planilha atualizada com inclusão de gráficos e infográficos, mas a sc permaneceu pelo valor ser menor. Foram faturadas 48 páginas.</t>
  </si>
  <si>
    <t>Foram faturadas 28 páginas.</t>
  </si>
  <si>
    <t>Foram faturadas 64 páginas.</t>
  </si>
  <si>
    <t>A área excluiu PDF interativo. Foram faturadas 144 páginas.</t>
  </si>
  <si>
    <t>Projeto Gráfico.</t>
  </si>
  <si>
    <t>Foram faturadas 78 páginas.</t>
  </si>
  <si>
    <t>A área solicitou inclusão de PDF interativo no dia 09/10. Foram faturadas 46 páginas.</t>
  </si>
  <si>
    <t>Planilha veio em nome do SESI, mas é CNI. Foram faturadas 36 páginas.</t>
  </si>
  <si>
    <t>NF 841</t>
  </si>
  <si>
    <t>193117</t>
  </si>
  <si>
    <t>Financiamento para Clima (COMPLEMENTO)</t>
  </si>
  <si>
    <t xml:space="preserve">Criação de gráficos e inforgáficos </t>
  </si>
  <si>
    <t>045406</t>
  </si>
  <si>
    <t>Abertura de nova SC como complemento da SC 044441, pois a área incluiu gráficos posteriormente.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</si>
</sst>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d/m;@"/>
    <numFmt numFmtId="166" formatCode="&quot;R$ &quot;#,##0.00_);\(&quot;R$ &quot;#,##0.00\)"/>
    <numFmt numFmtId="167" formatCode="&quot;R$&quot;\ 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5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4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4" fontId="1" fillId="0" borderId="0" xfId="52" applyFont="1" applyBorder="1" applyAlignment="1">
      <alignment horizontal="center" vertical="center" wrapText="1"/>
    </xf>
    <xf numFmtId="164" fontId="1" fillId="0" borderId="0" xfId="52" applyFont="1" applyBorder="1" applyAlignment="1">
      <alignment wrapText="1"/>
    </xf>
    <xf numFmtId="0" fontId="0" fillId="0" borderId="0" xfId="0" applyBorder="1" applyAlignment="1">
      <alignment wrapText="1"/>
    </xf>
    <xf numFmtId="49" fontId="0" fillId="0" borderId="0" xfId="0" applyNumberFormat="1" applyAlignment="1">
      <alignment wrapText="1"/>
    </xf>
    <xf numFmtId="164" fontId="1" fillId="0" borderId="0" xfId="52" applyFont="1" applyAlignment="1">
      <alignment wrapText="1"/>
    </xf>
    <xf numFmtId="165" fontId="0" fillId="0" borderId="0" xfId="0" applyNumberFormat="1" applyAlignment="1">
      <alignment wrapText="1"/>
    </xf>
    <xf numFmtId="49" fontId="0" fillId="0" borderId="0" xfId="0" applyNumberForma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1" fontId="1" fillId="0" borderId="2" xfId="52" applyNumberFormat="1" applyFont="1" applyBorder="1" applyAlignment="1">
      <alignment horizontal="center" vertical="center" wrapText="1"/>
    </xf>
    <xf numFmtId="1" fontId="4" fillId="0" borderId="2" xfId="52" applyNumberFormat="1" applyFont="1" applyBorder="1" applyAlignment="1">
      <alignment horizontal="center" wrapText="1"/>
    </xf>
    <xf numFmtId="0" fontId="0" fillId="0" borderId="2" xfId="0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1" fillId="2" borderId="2" xfId="52" applyFont="1" applyFill="1" applyBorder="1" applyAlignment="1">
      <alignment horizontal="center" vertical="center" wrapText="1"/>
    </xf>
    <xf numFmtId="10" fontId="0" fillId="2" borderId="2" xfId="53" applyNumberFormat="1" applyFont="1" applyFill="1" applyBorder="1" applyAlignment="1">
      <alignment horizontal="center" vertical="center" wrapText="1"/>
    </xf>
    <xf numFmtId="164" fontId="7" fillId="6" borderId="2" xfId="52" applyFont="1" applyFill="1" applyBorder="1" applyAlignment="1">
      <alignment horizontal="center" vertical="center" wrapText="1"/>
    </xf>
    <xf numFmtId="10" fontId="7" fillId="6" borderId="2" xfId="53" applyNumberFormat="1" applyFont="1" applyFill="1" applyBorder="1" applyAlignment="1">
      <alignment horizontal="center" vertical="center" wrapText="1"/>
    </xf>
    <xf numFmtId="164" fontId="1" fillId="4" borderId="2" xfId="52" applyFont="1" applyFill="1" applyBorder="1" applyAlignment="1">
      <alignment horizontal="center" vertical="center" wrapText="1"/>
    </xf>
    <xf numFmtId="10" fontId="0" fillId="4" borderId="2" xfId="53" applyNumberFormat="1" applyFont="1" applyFill="1" applyBorder="1" applyAlignment="1">
      <alignment horizontal="center" vertical="center" wrapText="1"/>
    </xf>
    <xf numFmtId="164" fontId="4" fillId="3" borderId="2" xfId="52" applyFont="1" applyFill="1" applyBorder="1" applyAlignment="1">
      <alignment horizontal="center" vertical="center" wrapText="1"/>
    </xf>
    <xf numFmtId="10" fontId="4" fillId="3" borderId="2" xfId="53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0" fillId="8" borderId="0" xfId="0" applyFill="1"/>
    <xf numFmtId="0" fontId="0" fillId="8" borderId="1" xfId="0" applyFill="1" applyBorder="1"/>
    <xf numFmtId="1" fontId="0" fillId="8" borderId="1" xfId="0" applyNumberFormat="1" applyFill="1" applyBorder="1" applyAlignment="1">
      <alignment horizontal="center"/>
    </xf>
    <xf numFmtId="0" fontId="7" fillId="6" borderId="1" xfId="0" applyFont="1" applyFill="1" applyBorder="1"/>
    <xf numFmtId="1" fontId="7" fillId="6" borderId="1" xfId="0" applyNumberFormat="1" applyFon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7" fillId="10" borderId="1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10" borderId="8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0" xfId="0" applyFont="1" applyFill="1" applyAlignment="1">
      <alignment wrapText="1"/>
    </xf>
    <xf numFmtId="0" fontId="1" fillId="0" borderId="0" xfId="54"/>
    <xf numFmtId="14" fontId="1" fillId="0" borderId="0" xfId="54" applyNumberFormat="1"/>
    <xf numFmtId="0" fontId="18" fillId="0" borderId="0" xfId="54" applyFont="1"/>
    <xf numFmtId="0" fontId="21" fillId="11" borderId="0" xfId="54" applyFont="1" applyFill="1" applyBorder="1" applyAlignment="1">
      <alignment horizontal="center" vertical="center"/>
    </xf>
    <xf numFmtId="4" fontId="22" fillId="2" borderId="0" xfId="54" applyNumberFormat="1" applyFont="1" applyFill="1" applyBorder="1" applyAlignment="1">
      <alignment horizontal="center"/>
    </xf>
    <xf numFmtId="4" fontId="22" fillId="2" borderId="0" xfId="54" applyNumberFormat="1" applyFont="1" applyFill="1" applyBorder="1" applyAlignment="1">
      <alignment horizontal="center" vertical="center"/>
    </xf>
    <xf numFmtId="0" fontId="4" fillId="0" borderId="0" xfId="54" applyFont="1"/>
    <xf numFmtId="0" fontId="24" fillId="0" borderId="12" xfId="54" applyFont="1" applyFill="1" applyBorder="1" applyAlignment="1">
      <alignment horizontal="left" indent="1"/>
    </xf>
    <xf numFmtId="4" fontId="24" fillId="12" borderId="13" xfId="54" applyNumberFormat="1" applyFont="1" applyFill="1" applyBorder="1" applyAlignment="1">
      <alignment horizontal="center" vertical="center"/>
    </xf>
    <xf numFmtId="167" fontId="25" fillId="0" borderId="0" xfId="55" applyNumberFormat="1" applyFont="1" applyFill="1" applyBorder="1" applyAlignment="1">
      <alignment horizontal="left" vertical="center"/>
    </xf>
    <xf numFmtId="0" fontId="22" fillId="2" borderId="0" xfId="54" applyFont="1" applyFill="1" applyBorder="1" applyAlignment="1">
      <alignment horizontal="center"/>
    </xf>
    <xf numFmtId="0" fontId="26" fillId="0" borderId="0" xfId="54" applyFont="1"/>
    <xf numFmtId="9" fontId="22" fillId="0" borderId="0" xfId="56" applyFont="1" applyAlignment="1">
      <alignment horizontal="center" vertical="center"/>
    </xf>
    <xf numFmtId="9" fontId="4" fillId="0" borderId="0" xfId="56" applyFont="1" applyAlignment="1">
      <alignment horizontal="center" vertical="center"/>
    </xf>
    <xf numFmtId="0" fontId="8" fillId="0" borderId="0" xfId="54" applyFont="1"/>
    <xf numFmtId="4" fontId="8" fillId="0" borderId="0" xfId="0" applyNumberFormat="1" applyFont="1" applyAlignment="1">
      <alignment wrapText="1"/>
    </xf>
    <xf numFmtId="0" fontId="29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29" fillId="0" borderId="0" xfId="0" applyFont="1" applyAlignment="1">
      <alignment horizontal="center" wrapText="1"/>
    </xf>
    <xf numFmtId="0" fontId="6" fillId="16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6" fillId="15" borderId="0" xfId="0" applyFont="1" applyFill="1" applyBorder="1" applyAlignment="1">
      <alignment wrapText="1"/>
    </xf>
    <xf numFmtId="0" fontId="6" fillId="12" borderId="0" xfId="0" applyFont="1" applyFill="1" applyBorder="1" applyAlignment="1">
      <alignment wrapText="1"/>
    </xf>
    <xf numFmtId="0" fontId="6" fillId="19" borderId="0" xfId="0" applyFont="1" applyFill="1" applyBorder="1" applyAlignment="1">
      <alignment wrapText="1"/>
    </xf>
    <xf numFmtId="0" fontId="6" fillId="17" borderId="0" xfId="0" applyFont="1" applyFill="1" applyBorder="1" applyAlignment="1">
      <alignment wrapText="1"/>
    </xf>
    <xf numFmtId="0" fontId="6" fillId="18" borderId="0" xfId="0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8" fillId="7" borderId="0" xfId="0" applyFont="1" applyFill="1" applyBorder="1" applyAlignment="1">
      <alignment wrapText="1"/>
    </xf>
    <xf numFmtId="0" fontId="6" fillId="0" borderId="14" xfId="0" applyFont="1" applyFill="1" applyBorder="1" applyAlignment="1">
      <alignment horizontal="left" vertical="center" wrapText="1"/>
    </xf>
    <xf numFmtId="0" fontId="6" fillId="0" borderId="14" xfId="0" quotePrefix="1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49" fontId="6" fillId="0" borderId="14" xfId="0" applyNumberFormat="1" applyFont="1" applyFill="1" applyBorder="1" applyAlignment="1">
      <alignment horizontal="center" vertical="center" wrapText="1"/>
    </xf>
    <xf numFmtId="166" fontId="0" fillId="0" borderId="14" xfId="52" applyNumberFormat="1" applyFont="1" applyFill="1" applyBorder="1" applyAlignment="1">
      <alignment horizontal="center" vertical="center" wrapText="1"/>
    </xf>
    <xf numFmtId="16" fontId="6" fillId="0" borderId="14" xfId="0" applyNumberFormat="1" applyFont="1" applyFill="1" applyBorder="1" applyAlignment="1">
      <alignment horizontal="center" vertical="center" wrapText="1"/>
    </xf>
    <xf numFmtId="49" fontId="6" fillId="0" borderId="14" xfId="0" quotePrefix="1" applyNumberFormat="1" applyFont="1" applyFill="1" applyBorder="1" applyAlignment="1">
      <alignment horizontal="center" vertical="center" wrapText="1"/>
    </xf>
    <xf numFmtId="14" fontId="6" fillId="0" borderId="14" xfId="0" applyNumberFormat="1" applyFont="1" applyFill="1" applyBorder="1" applyAlignment="1">
      <alignment horizontal="center" vertical="center" wrapText="1"/>
    </xf>
    <xf numFmtId="49" fontId="6" fillId="0" borderId="14" xfId="0" applyNumberFormat="1" applyFont="1" applyFill="1" applyBorder="1" applyAlignment="1">
      <alignment horizontal="left" vertical="center" wrapText="1"/>
    </xf>
    <xf numFmtId="0" fontId="6" fillId="12" borderId="14" xfId="0" applyFont="1" applyFill="1" applyBorder="1" applyAlignment="1">
      <alignment horizontal="left" vertical="center" wrapText="1"/>
    </xf>
    <xf numFmtId="0" fontId="6" fillId="12" borderId="14" xfId="0" quotePrefix="1" applyFont="1" applyFill="1" applyBorder="1" applyAlignment="1">
      <alignment horizontal="center" vertical="center" wrapText="1"/>
    </xf>
    <xf numFmtId="0" fontId="6" fillId="12" borderId="14" xfId="0" applyFont="1" applyFill="1" applyBorder="1" applyAlignment="1">
      <alignment horizontal="center" vertical="center" wrapText="1"/>
    </xf>
    <xf numFmtId="49" fontId="6" fillId="12" borderId="14" xfId="0" applyNumberFormat="1" applyFont="1" applyFill="1" applyBorder="1" applyAlignment="1">
      <alignment horizontal="center" vertical="center" wrapText="1"/>
    </xf>
    <xf numFmtId="166" fontId="0" fillId="12" borderId="14" xfId="52" applyNumberFormat="1" applyFont="1" applyFill="1" applyBorder="1" applyAlignment="1">
      <alignment horizontal="center" vertical="center" wrapText="1"/>
    </xf>
    <xf numFmtId="16" fontId="6" fillId="12" borderId="14" xfId="0" applyNumberFormat="1" applyFont="1" applyFill="1" applyBorder="1" applyAlignment="1">
      <alignment horizontal="center" vertical="center" wrapText="1"/>
    </xf>
    <xf numFmtId="49" fontId="6" fillId="12" borderId="14" xfId="0" quotePrefix="1" applyNumberFormat="1" applyFont="1" applyFill="1" applyBorder="1" applyAlignment="1">
      <alignment horizontal="center" vertical="center" wrapText="1"/>
    </xf>
    <xf numFmtId="14" fontId="6" fillId="12" borderId="14" xfId="0" applyNumberFormat="1" applyFont="1" applyFill="1" applyBorder="1" applyAlignment="1">
      <alignment horizontal="center" vertical="center" wrapText="1"/>
    </xf>
    <xf numFmtId="49" fontId="6" fillId="12" borderId="14" xfId="0" applyNumberFormat="1" applyFont="1" applyFill="1" applyBorder="1" applyAlignment="1">
      <alignment horizontal="left" vertical="center" wrapText="1"/>
    </xf>
    <xf numFmtId="166" fontId="0" fillId="19" borderId="14" xfId="52" applyNumberFormat="1" applyFont="1" applyFill="1" applyBorder="1" applyAlignment="1">
      <alignment horizontal="center" vertical="center" wrapText="1"/>
    </xf>
    <xf numFmtId="49" fontId="6" fillId="19" borderId="14" xfId="0" applyNumberFormat="1" applyFont="1" applyFill="1" applyBorder="1" applyAlignment="1">
      <alignment horizontal="left" vertical="center" wrapText="1"/>
    </xf>
    <xf numFmtId="14" fontId="31" fillId="16" borderId="14" xfId="0" applyNumberFormat="1" applyFont="1" applyFill="1" applyBorder="1" applyAlignment="1">
      <alignment horizontal="center" vertical="center" wrapText="1"/>
    </xf>
    <xf numFmtId="49" fontId="32" fillId="12" borderId="14" xfId="0" applyNumberFormat="1" applyFont="1" applyFill="1" applyBorder="1" applyAlignment="1">
      <alignment horizontal="left" vertical="center" wrapText="1"/>
    </xf>
    <xf numFmtId="0" fontId="6" fillId="12" borderId="14" xfId="0" applyFont="1" applyFill="1" applyBorder="1" applyAlignment="1">
      <alignment vertical="center" wrapText="1"/>
    </xf>
    <xf numFmtId="49" fontId="6" fillId="16" borderId="14" xfId="0" quotePrefix="1" applyNumberFormat="1" applyFont="1" applyFill="1" applyBorder="1" applyAlignment="1">
      <alignment horizontal="center" vertical="center" wrapText="1"/>
    </xf>
    <xf numFmtId="16" fontId="6" fillId="16" borderId="14" xfId="0" applyNumberFormat="1" applyFont="1" applyFill="1" applyBorder="1" applyAlignment="1">
      <alignment horizontal="center" vertical="center" wrapText="1"/>
    </xf>
    <xf numFmtId="0" fontId="6" fillId="16" borderId="14" xfId="0" applyFont="1" applyFill="1" applyBorder="1" applyAlignment="1">
      <alignment horizontal="left" vertical="center" wrapText="1"/>
    </xf>
    <xf numFmtId="0" fontId="6" fillId="16" borderId="14" xfId="0" quotePrefix="1" applyFont="1" applyFill="1" applyBorder="1" applyAlignment="1">
      <alignment horizontal="center" vertical="center" wrapText="1"/>
    </xf>
    <xf numFmtId="0" fontId="6" fillId="16" borderId="14" xfId="0" applyFont="1" applyFill="1" applyBorder="1" applyAlignment="1">
      <alignment horizontal="center" vertical="center" wrapText="1"/>
    </xf>
    <xf numFmtId="49" fontId="6" fillId="16" borderId="14" xfId="0" applyNumberFormat="1" applyFont="1" applyFill="1" applyBorder="1" applyAlignment="1">
      <alignment horizontal="center" vertical="center" wrapText="1"/>
    </xf>
    <xf numFmtId="166" fontId="0" fillId="16" borderId="14" xfId="52" applyNumberFormat="1" applyFont="1" applyFill="1" applyBorder="1" applyAlignment="1">
      <alignment horizontal="center" vertical="center" wrapText="1"/>
    </xf>
    <xf numFmtId="14" fontId="6" fillId="16" borderId="14" xfId="0" applyNumberFormat="1" applyFont="1" applyFill="1" applyBorder="1" applyAlignment="1">
      <alignment horizontal="center" vertical="center" wrapText="1"/>
    </xf>
    <xf numFmtId="49" fontId="6" fillId="16" borderId="14" xfId="0" applyNumberFormat="1" applyFont="1" applyFill="1" applyBorder="1" applyAlignment="1">
      <alignment horizontal="left" vertical="center" wrapText="1"/>
    </xf>
    <xf numFmtId="0" fontId="6" fillId="19" borderId="14" xfId="0" applyFont="1" applyFill="1" applyBorder="1" applyAlignment="1">
      <alignment vertical="center" wrapText="1"/>
    </xf>
    <xf numFmtId="0" fontId="6" fillId="0" borderId="14" xfId="0" applyFont="1" applyBorder="1" applyAlignment="1">
      <alignment horizontal="left" vertical="center" wrapText="1"/>
    </xf>
    <xf numFmtId="166" fontId="1" fillId="0" borderId="14" xfId="52" applyNumberFormat="1" applyFont="1" applyBorder="1" applyAlignment="1">
      <alignment horizont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4" xfId="0" applyNumberFormat="1" applyFont="1" applyBorder="1" applyAlignment="1">
      <alignment horizontal="center" vertical="center" wrapText="1"/>
    </xf>
    <xf numFmtId="49" fontId="6" fillId="0" borderId="14" xfId="0" applyNumberFormat="1" applyFont="1" applyBorder="1" applyAlignment="1">
      <alignment horizontal="center" vertical="center" wrapText="1"/>
    </xf>
    <xf numFmtId="14" fontId="6" fillId="0" borderId="14" xfId="0" applyNumberFormat="1" applyFont="1" applyBorder="1" applyAlignment="1">
      <alignment horizontal="center" vertical="center" wrapText="1"/>
    </xf>
    <xf numFmtId="164" fontId="7" fillId="7" borderId="14" xfId="52" applyFont="1" applyFill="1" applyBorder="1" applyAlignment="1">
      <alignment horizontal="center" wrapText="1"/>
    </xf>
    <xf numFmtId="0" fontId="6" fillId="0" borderId="15" xfId="0" applyFont="1" applyFill="1" applyBorder="1" applyAlignment="1">
      <alignment horizontal="left" vertical="center" wrapText="1"/>
    </xf>
    <xf numFmtId="0" fontId="6" fillId="0" borderId="15" xfId="0" quotePrefix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9" fontId="6" fillId="0" borderId="15" xfId="0" applyNumberFormat="1" applyFont="1" applyFill="1" applyBorder="1" applyAlignment="1">
      <alignment horizontal="center" vertical="center" wrapText="1"/>
    </xf>
    <xf numFmtId="166" fontId="0" fillId="0" borderId="15" xfId="52" applyNumberFormat="1" applyFont="1" applyFill="1" applyBorder="1" applyAlignment="1">
      <alignment horizontal="center" vertical="center" wrapText="1"/>
    </xf>
    <xf numFmtId="16" fontId="6" fillId="0" borderId="15" xfId="0" applyNumberFormat="1" applyFont="1" applyFill="1" applyBorder="1" applyAlignment="1">
      <alignment horizontal="center" vertical="center" wrapText="1"/>
    </xf>
    <xf numFmtId="49" fontId="6" fillId="0" borderId="15" xfId="0" quotePrefix="1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49" fontId="7" fillId="5" borderId="19" xfId="0" applyNumberFormat="1" applyFont="1" applyFill="1" applyBorder="1" applyAlignment="1">
      <alignment horizontal="center" vertical="center" wrapText="1"/>
    </xf>
    <xf numFmtId="164" fontId="7" fillId="5" borderId="19" xfId="52" applyFont="1" applyFill="1" applyBorder="1" applyAlignment="1">
      <alignment horizontal="center" vertical="center" wrapText="1"/>
    </xf>
    <xf numFmtId="165" fontId="7" fillId="5" borderId="19" xfId="0" applyNumberFormat="1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14" fontId="28" fillId="7" borderId="21" xfId="0" applyNumberFormat="1" applyFont="1" applyFill="1" applyBorder="1" applyAlignment="1">
      <alignment vertical="center" wrapText="1"/>
    </xf>
    <xf numFmtId="0" fontId="16" fillId="0" borderId="21" xfId="0" applyFont="1" applyFill="1" applyBorder="1" applyAlignment="1">
      <alignment vertical="center" wrapText="1"/>
    </xf>
    <xf numFmtId="0" fontId="16" fillId="0" borderId="22" xfId="0" applyFont="1" applyFill="1" applyBorder="1" applyAlignment="1">
      <alignment vertical="center" wrapText="1"/>
    </xf>
    <xf numFmtId="14" fontId="6" fillId="19" borderId="14" xfId="0" applyNumberFormat="1" applyFont="1" applyFill="1" applyBorder="1" applyAlignment="1">
      <alignment horizontal="center" vertical="center" wrapText="1"/>
    </xf>
    <xf numFmtId="0" fontId="6" fillId="19" borderId="14" xfId="0" applyFont="1" applyFill="1" applyBorder="1" applyAlignment="1">
      <alignment horizontal="left" vertical="center" wrapText="1"/>
    </xf>
    <xf numFmtId="0" fontId="6" fillId="19" borderId="14" xfId="0" quotePrefix="1" applyFont="1" applyFill="1" applyBorder="1" applyAlignment="1">
      <alignment horizontal="center" vertical="center" wrapText="1"/>
    </xf>
    <xf numFmtId="0" fontId="6" fillId="19" borderId="14" xfId="0" applyFont="1" applyFill="1" applyBorder="1" applyAlignment="1">
      <alignment horizontal="center" vertical="center" wrapText="1"/>
    </xf>
    <xf numFmtId="49" fontId="6" fillId="19" borderId="14" xfId="0" applyNumberFormat="1" applyFont="1" applyFill="1" applyBorder="1" applyAlignment="1">
      <alignment horizontal="center" vertical="center" wrapText="1"/>
    </xf>
    <xf numFmtId="49" fontId="6" fillId="19" borderId="14" xfId="0" quotePrefix="1" applyNumberFormat="1" applyFont="1" applyFill="1" applyBorder="1" applyAlignment="1">
      <alignment horizontal="center" vertical="center" wrapText="1"/>
    </xf>
    <xf numFmtId="16" fontId="6" fillId="19" borderId="14" xfId="0" applyNumberFormat="1" applyFont="1" applyFill="1" applyBorder="1" applyAlignment="1">
      <alignment horizontal="center" vertical="center" wrapText="1"/>
    </xf>
    <xf numFmtId="0" fontId="30" fillId="14" borderId="14" xfId="0" applyFont="1" applyFill="1" applyBorder="1" applyAlignment="1">
      <alignment vertical="center" wrapText="1"/>
    </xf>
    <xf numFmtId="49" fontId="6" fillId="19" borderId="14" xfId="0" applyNumberFormat="1" applyFont="1" applyFill="1" applyBorder="1" applyAlignment="1">
      <alignment vertical="center" wrapText="1"/>
    </xf>
    <xf numFmtId="0" fontId="30" fillId="14" borderId="14" xfId="0" applyFont="1" applyFill="1" applyBorder="1" applyAlignment="1">
      <alignment horizontal="center" vertical="center" wrapText="1"/>
    </xf>
    <xf numFmtId="0" fontId="6" fillId="12" borderId="23" xfId="0" applyFont="1" applyFill="1" applyBorder="1" applyAlignment="1">
      <alignment wrapText="1"/>
    </xf>
    <xf numFmtId="0" fontId="6" fillId="12" borderId="21" xfId="0" applyFont="1" applyFill="1" applyBorder="1" applyAlignment="1">
      <alignment horizontal="left" vertical="center" wrapText="1"/>
    </xf>
    <xf numFmtId="0" fontId="6" fillId="12" borderId="21" xfId="0" quotePrefix="1" applyFont="1" applyFill="1" applyBorder="1" applyAlignment="1">
      <alignment horizontal="center" vertical="center" wrapText="1"/>
    </xf>
    <xf numFmtId="0" fontId="6" fillId="12" borderId="21" xfId="0" applyFont="1" applyFill="1" applyBorder="1" applyAlignment="1">
      <alignment horizontal="center" vertical="center" wrapText="1"/>
    </xf>
    <xf numFmtId="49" fontId="6" fillId="12" borderId="21" xfId="0" applyNumberFormat="1" applyFont="1" applyFill="1" applyBorder="1" applyAlignment="1">
      <alignment horizontal="center" vertical="center" wrapText="1"/>
    </xf>
    <xf numFmtId="166" fontId="0" fillId="12" borderId="21" xfId="52" applyNumberFormat="1" applyFont="1" applyFill="1" applyBorder="1" applyAlignment="1">
      <alignment horizontal="center" vertical="center" wrapText="1"/>
    </xf>
    <xf numFmtId="16" fontId="6" fillId="12" borderId="21" xfId="0" applyNumberFormat="1" applyFont="1" applyFill="1" applyBorder="1" applyAlignment="1">
      <alignment horizontal="center" vertical="center" wrapText="1"/>
    </xf>
    <xf numFmtId="16" fontId="6" fillId="16" borderId="21" xfId="0" applyNumberFormat="1" applyFont="1" applyFill="1" applyBorder="1" applyAlignment="1">
      <alignment horizontal="center" vertical="center" wrapText="1"/>
    </xf>
    <xf numFmtId="49" fontId="6" fillId="12" borderId="21" xfId="0" quotePrefix="1" applyNumberFormat="1" applyFont="1" applyFill="1" applyBorder="1" applyAlignment="1">
      <alignment horizontal="center" vertical="center" wrapText="1"/>
    </xf>
    <xf numFmtId="49" fontId="6" fillId="0" borderId="21" xfId="0" quotePrefix="1" applyNumberFormat="1" applyFont="1" applyFill="1" applyBorder="1" applyAlignment="1">
      <alignment horizontal="center" vertical="center" wrapText="1"/>
    </xf>
    <xf numFmtId="14" fontId="31" fillId="16" borderId="21" xfId="0" applyNumberFormat="1" applyFont="1" applyFill="1" applyBorder="1" applyAlignment="1">
      <alignment horizontal="center" vertical="center" wrapText="1"/>
    </xf>
    <xf numFmtId="49" fontId="6" fillId="12" borderId="21" xfId="0" applyNumberFormat="1" applyFont="1" applyFill="1" applyBorder="1" applyAlignment="1">
      <alignment horizontal="left" vertical="center" wrapText="1"/>
    </xf>
    <xf numFmtId="0" fontId="6" fillId="16" borderId="15" xfId="0" applyFont="1" applyFill="1" applyBorder="1" applyAlignment="1">
      <alignment horizontal="left" vertical="center" wrapText="1"/>
    </xf>
    <xf numFmtId="0" fontId="6" fillId="16" borderId="15" xfId="0" quotePrefix="1" applyFont="1" applyFill="1" applyBorder="1" applyAlignment="1">
      <alignment horizontal="center" vertical="center" wrapText="1"/>
    </xf>
    <xf numFmtId="0" fontId="6" fillId="16" borderId="15" xfId="0" applyFont="1" applyFill="1" applyBorder="1" applyAlignment="1">
      <alignment horizontal="center" vertical="center" wrapText="1"/>
    </xf>
    <xf numFmtId="49" fontId="6" fillId="16" borderId="15" xfId="0" applyNumberFormat="1" applyFont="1" applyFill="1" applyBorder="1" applyAlignment="1">
      <alignment horizontal="center" vertical="center" wrapText="1"/>
    </xf>
    <xf numFmtId="166" fontId="0" fillId="16" borderId="15" xfId="52" applyNumberFormat="1" applyFont="1" applyFill="1" applyBorder="1" applyAlignment="1">
      <alignment horizontal="center" vertical="center" wrapText="1"/>
    </xf>
    <xf numFmtId="16" fontId="6" fillId="16" borderId="15" xfId="0" applyNumberFormat="1" applyFont="1" applyFill="1" applyBorder="1" applyAlignment="1">
      <alignment horizontal="center" vertical="center" wrapText="1"/>
    </xf>
    <xf numFmtId="49" fontId="6" fillId="16" borderId="15" xfId="0" quotePrefix="1" applyNumberFormat="1" applyFont="1" applyFill="1" applyBorder="1" applyAlignment="1">
      <alignment horizontal="center" vertical="center" wrapText="1"/>
    </xf>
    <xf numFmtId="49" fontId="6" fillId="16" borderId="15" xfId="0" applyNumberFormat="1" applyFont="1" applyFill="1" applyBorder="1" applyAlignment="1">
      <alignment horizontal="left" vertical="center" wrapText="1"/>
    </xf>
    <xf numFmtId="16" fontId="32" fillId="12" borderId="14" xfId="0" applyNumberFormat="1" applyFont="1" applyFill="1" applyBorder="1" applyAlignment="1">
      <alignment horizontal="center" vertical="center" wrapText="1"/>
    </xf>
    <xf numFmtId="0" fontId="6" fillId="19" borderId="14" xfId="0" applyFont="1" applyFill="1" applyBorder="1" applyAlignment="1">
      <alignment horizontal="left" vertical="center"/>
    </xf>
    <xf numFmtId="0" fontId="7" fillId="5" borderId="19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left" vertical="center"/>
    </xf>
    <xf numFmtId="0" fontId="6" fillId="12" borderId="14" xfId="0" applyFont="1" applyFill="1" applyBorder="1" applyAlignment="1">
      <alignment horizontal="left" vertical="center"/>
    </xf>
    <xf numFmtId="0" fontId="6" fillId="12" borderId="21" xfId="0" applyFont="1" applyFill="1" applyBorder="1" applyAlignment="1">
      <alignment horizontal="left" vertical="center"/>
    </xf>
    <xf numFmtId="0" fontId="30" fillId="14" borderId="14" xfId="0" applyFont="1" applyFill="1" applyBorder="1" applyAlignment="1">
      <alignment vertical="center"/>
    </xf>
    <xf numFmtId="0" fontId="6" fillId="16" borderId="15" xfId="0" applyFont="1" applyFill="1" applyBorder="1" applyAlignment="1">
      <alignment horizontal="left" vertical="center"/>
    </xf>
    <xf numFmtId="0" fontId="6" fillId="16" borderId="14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9" fillId="0" borderId="0" xfId="0" applyFont="1" applyAlignment="1"/>
    <xf numFmtId="16" fontId="33" fillId="16" borderId="14" xfId="0" applyNumberFormat="1" applyFont="1" applyFill="1" applyBorder="1" applyAlignment="1">
      <alignment horizontal="center" vertical="center" wrapText="1"/>
    </xf>
    <xf numFmtId="16" fontId="33" fillId="12" borderId="14" xfId="0" applyNumberFormat="1" applyFont="1" applyFill="1" applyBorder="1" applyAlignment="1">
      <alignment horizontal="center" vertical="center" wrapText="1"/>
    </xf>
    <xf numFmtId="0" fontId="6" fillId="12" borderId="15" xfId="0" applyFont="1" applyFill="1" applyBorder="1" applyAlignment="1">
      <alignment horizontal="left" vertical="center"/>
    </xf>
    <xf numFmtId="0" fontId="6" fillId="12" borderId="24" xfId="0" applyFont="1" applyFill="1" applyBorder="1" applyAlignment="1">
      <alignment horizontal="center" vertical="center" wrapText="1"/>
    </xf>
    <xf numFmtId="49" fontId="6" fillId="12" borderId="25" xfId="0" applyNumberFormat="1" applyFont="1" applyFill="1" applyBorder="1" applyAlignment="1">
      <alignment horizontal="center" vertical="center" wrapText="1"/>
    </xf>
    <xf numFmtId="14" fontId="31" fillId="19" borderId="14" xfId="0" applyNumberFormat="1" applyFont="1" applyFill="1" applyBorder="1" applyAlignment="1">
      <alignment horizontal="center" vertical="center" wrapText="1"/>
    </xf>
    <xf numFmtId="49" fontId="7" fillId="5" borderId="20" xfId="0" applyNumberFormat="1" applyFont="1" applyFill="1" applyBorder="1" applyAlignment="1">
      <alignment horizontal="center" vertical="center" wrapText="1"/>
    </xf>
    <xf numFmtId="49" fontId="30" fillId="14" borderId="1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49" fontId="9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49" fontId="16" fillId="0" borderId="22" xfId="0" applyNumberFormat="1" applyFont="1" applyFill="1" applyBorder="1" applyAlignment="1">
      <alignment horizontal="center" vertical="center" wrapText="1"/>
    </xf>
    <xf numFmtId="0" fontId="6" fillId="19" borderId="24" xfId="0" applyFont="1" applyFill="1" applyBorder="1" applyAlignment="1">
      <alignment horizontal="center" vertical="center" wrapText="1"/>
    </xf>
    <xf numFmtId="0" fontId="6" fillId="19" borderId="15" xfId="0" applyFont="1" applyFill="1" applyBorder="1" applyAlignment="1">
      <alignment horizontal="left" vertical="center"/>
    </xf>
    <xf numFmtId="49" fontId="6" fillId="19" borderId="25" xfId="0" applyNumberFormat="1" applyFont="1" applyFill="1" applyBorder="1" applyAlignment="1">
      <alignment horizontal="center" vertical="center" wrapText="1"/>
    </xf>
    <xf numFmtId="49" fontId="6" fillId="12" borderId="14" xfId="0" quotePrefix="1" applyNumberFormat="1" applyFont="1" applyFill="1" applyBorder="1" applyAlignment="1">
      <alignment horizontal="left" vertical="center" wrapText="1"/>
    </xf>
    <xf numFmtId="164" fontId="34" fillId="16" borderId="0" xfId="52" applyFont="1" applyFill="1" applyBorder="1" applyAlignment="1">
      <alignment wrapText="1"/>
    </xf>
    <xf numFmtId="16" fontId="34" fillId="16" borderId="0" xfId="0" applyNumberFormat="1" applyFont="1" applyFill="1" applyBorder="1" applyAlignment="1">
      <alignment horizontal="center" vertical="center" wrapText="1"/>
    </xf>
    <xf numFmtId="0" fontId="34" fillId="16" borderId="0" xfId="0" applyFont="1" applyFill="1" applyBorder="1" applyAlignment="1">
      <alignment wrapText="1"/>
    </xf>
    <xf numFmtId="49" fontId="34" fillId="16" borderId="0" xfId="0" applyNumberFormat="1" applyFont="1" applyFill="1" applyBorder="1" applyAlignment="1">
      <alignment horizontal="center" wrapText="1"/>
    </xf>
    <xf numFmtId="0" fontId="34" fillId="16" borderId="0" xfId="0" applyFont="1" applyFill="1" applyBorder="1" applyAlignment="1">
      <alignment horizontal="center" wrapText="1"/>
    </xf>
    <xf numFmtId="0" fontId="34" fillId="16" borderId="0" xfId="0" applyFont="1" applyFill="1" applyBorder="1" applyAlignment="1"/>
    <xf numFmtId="49" fontId="34" fillId="16" borderId="0" xfId="0" applyNumberFormat="1" applyFont="1" applyFill="1" applyBorder="1" applyAlignment="1">
      <alignment wrapText="1"/>
    </xf>
    <xf numFmtId="165" fontId="34" fillId="16" borderId="0" xfId="0" applyNumberFormat="1" applyFont="1" applyFill="1" applyBorder="1" applyAlignment="1">
      <alignment wrapText="1"/>
    </xf>
    <xf numFmtId="166" fontId="0" fillId="12" borderId="15" xfId="52" applyNumberFormat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wrapText="1"/>
    </xf>
    <xf numFmtId="49" fontId="6" fillId="0" borderId="24" xfId="0" applyNumberFormat="1" applyFont="1" applyFill="1" applyBorder="1" applyAlignment="1">
      <alignment horizontal="center" vertical="center" wrapText="1"/>
    </xf>
    <xf numFmtId="49" fontId="6" fillId="0" borderId="2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7" fontId="7" fillId="5" borderId="19" xfId="0" applyNumberFormat="1" applyFont="1" applyFill="1" applyBorder="1" applyAlignment="1">
      <alignment horizontal="center" vertical="center" wrapText="1"/>
    </xf>
    <xf numFmtId="167" fontId="6" fillId="0" borderId="15" xfId="0" applyNumberFormat="1" applyFont="1" applyFill="1" applyBorder="1" applyAlignment="1">
      <alignment horizontal="center" vertical="center" wrapText="1"/>
    </xf>
    <xf numFmtId="167" fontId="6" fillId="12" borderId="14" xfId="0" applyNumberFormat="1" applyFont="1" applyFill="1" applyBorder="1" applyAlignment="1">
      <alignment horizontal="center" vertical="center" wrapText="1"/>
    </xf>
    <xf numFmtId="167" fontId="6" fillId="19" borderId="14" xfId="0" applyNumberFormat="1" applyFont="1" applyFill="1" applyBorder="1" applyAlignment="1">
      <alignment horizontal="center" vertical="center" wrapText="1"/>
    </xf>
    <xf numFmtId="167" fontId="6" fillId="12" borderId="21" xfId="0" applyNumberFormat="1" applyFont="1" applyFill="1" applyBorder="1" applyAlignment="1">
      <alignment horizontal="center" vertical="center" wrapText="1"/>
    </xf>
    <xf numFmtId="167" fontId="30" fillId="14" borderId="14" xfId="0" applyNumberFormat="1" applyFont="1" applyFill="1" applyBorder="1" applyAlignment="1">
      <alignment vertical="center" wrapText="1"/>
    </xf>
    <xf numFmtId="167" fontId="6" fillId="16" borderId="15" xfId="0" applyNumberFormat="1" applyFont="1" applyFill="1" applyBorder="1" applyAlignment="1">
      <alignment horizontal="center" vertical="center" wrapText="1"/>
    </xf>
    <xf numFmtId="167" fontId="6" fillId="16" borderId="14" xfId="0" applyNumberFormat="1" applyFont="1" applyFill="1" applyBorder="1" applyAlignment="1">
      <alignment horizontal="center" vertical="center" wrapText="1"/>
    </xf>
    <xf numFmtId="167" fontId="6" fillId="0" borderId="14" xfId="0" applyNumberFormat="1" applyFont="1" applyFill="1" applyBorder="1" applyAlignment="1">
      <alignment horizontal="center" vertical="center" wrapText="1"/>
    </xf>
    <xf numFmtId="167" fontId="0" fillId="12" borderId="14" xfId="52" applyNumberFormat="1" applyFont="1" applyFill="1" applyBorder="1" applyAlignment="1">
      <alignment horizontal="center" vertical="center" wrapText="1"/>
    </xf>
    <xf numFmtId="167" fontId="6" fillId="12" borderId="25" xfId="0" applyNumberFormat="1" applyFont="1" applyFill="1" applyBorder="1" applyAlignment="1">
      <alignment horizontal="center" vertical="center" wrapText="1"/>
    </xf>
    <xf numFmtId="167" fontId="0" fillId="19" borderId="14" xfId="52" applyNumberFormat="1" applyFont="1" applyFill="1" applyBorder="1" applyAlignment="1">
      <alignment horizontal="center" vertical="center" wrapText="1"/>
    </xf>
    <xf numFmtId="167" fontId="6" fillId="0" borderId="0" xfId="0" applyNumberFormat="1" applyFont="1" applyBorder="1" applyAlignment="1">
      <alignment wrapText="1"/>
    </xf>
    <xf numFmtId="167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wrapText="1"/>
    </xf>
    <xf numFmtId="167" fontId="34" fillId="16" borderId="0" xfId="0" applyNumberFormat="1" applyFont="1" applyFill="1" applyBorder="1" applyAlignment="1">
      <alignment wrapText="1"/>
    </xf>
    <xf numFmtId="0" fontId="1" fillId="0" borderId="0" xfId="54" applyAlignment="1">
      <alignment horizontal="right"/>
    </xf>
    <xf numFmtId="167" fontId="0" fillId="20" borderId="14" xfId="52" applyNumberFormat="1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6" fillId="12" borderId="14" xfId="0" applyNumberFormat="1" applyFont="1" applyFill="1" applyBorder="1" applyAlignment="1">
      <alignment horizontal="center" vertical="center"/>
    </xf>
    <xf numFmtId="0" fontId="21" fillId="11" borderId="0" xfId="54" applyFont="1" applyFill="1" applyAlignment="1">
      <alignment horizontal="center" vertical="center"/>
    </xf>
    <xf numFmtId="4" fontId="22" fillId="2" borderId="0" xfId="54" applyNumberFormat="1" applyFont="1" applyFill="1" applyAlignment="1">
      <alignment horizontal="center"/>
    </xf>
    <xf numFmtId="4" fontId="22" fillId="2" borderId="0" xfId="54" applyNumberFormat="1" applyFont="1" applyFill="1" applyAlignment="1">
      <alignment horizontal="center" vertical="center"/>
    </xf>
    <xf numFmtId="0" fontId="24" fillId="0" borderId="12" xfId="54" applyFont="1" applyBorder="1" applyAlignment="1">
      <alignment horizontal="left" indent="1"/>
    </xf>
    <xf numFmtId="0" fontId="22" fillId="2" borderId="0" xfId="54" applyFont="1" applyFill="1" applyAlignment="1">
      <alignment horizontal="center"/>
    </xf>
    <xf numFmtId="166" fontId="9" fillId="0" borderId="0" xfId="0" applyNumberFormat="1" applyFont="1" applyAlignment="1">
      <alignment wrapText="1"/>
    </xf>
    <xf numFmtId="0" fontId="8" fillId="16" borderId="0" xfId="0" applyFont="1" applyFill="1" applyBorder="1" applyAlignment="1">
      <alignment wrapText="1"/>
    </xf>
    <xf numFmtId="49" fontId="29" fillId="16" borderId="0" xfId="0" applyNumberFormat="1" applyFont="1" applyFill="1" applyBorder="1" applyAlignment="1">
      <alignment horizontal="center" wrapText="1"/>
    </xf>
    <xf numFmtId="0" fontId="29" fillId="16" borderId="0" xfId="0" applyFont="1" applyFill="1" applyBorder="1" applyAlignment="1">
      <alignment wrapText="1"/>
    </xf>
    <xf numFmtId="0" fontId="29" fillId="16" borderId="0" xfId="0" applyFont="1" applyFill="1" applyBorder="1" applyAlignment="1">
      <alignment horizontal="center" wrapText="1"/>
    </xf>
    <xf numFmtId="0" fontId="29" fillId="16" borderId="0" xfId="0" applyFont="1" applyFill="1" applyBorder="1" applyAlignment="1"/>
    <xf numFmtId="164" fontId="29" fillId="16" borderId="0" xfId="52" applyFont="1" applyFill="1" applyBorder="1" applyAlignment="1">
      <alignment horizontal="center" vertical="center" wrapText="1"/>
    </xf>
    <xf numFmtId="49" fontId="29" fillId="0" borderId="0" xfId="0" applyNumberFormat="1" applyFont="1" applyAlignment="1">
      <alignment horizontal="center" wrapText="1"/>
    </xf>
    <xf numFmtId="166" fontId="0" fillId="20" borderId="14" xfId="52" applyNumberFormat="1" applyFont="1" applyFill="1" applyBorder="1" applyAlignment="1">
      <alignment horizontal="center" vertical="center" wrapText="1"/>
    </xf>
    <xf numFmtId="0" fontId="35" fillId="0" borderId="14" xfId="0" applyFont="1" applyBorder="1" applyAlignment="1">
      <alignment horizontal="left" vertical="center" wrapText="1"/>
    </xf>
    <xf numFmtId="0" fontId="6" fillId="21" borderId="14" xfId="0" applyFont="1" applyFill="1" applyBorder="1" applyAlignment="1">
      <alignment horizontal="left" vertical="center" wrapText="1"/>
    </xf>
    <xf numFmtId="49" fontId="6" fillId="21" borderId="14" xfId="0" applyNumberFormat="1" applyFont="1" applyFill="1" applyBorder="1" applyAlignment="1">
      <alignment horizontal="center" vertical="center" wrapText="1"/>
    </xf>
    <xf numFmtId="0" fontId="6" fillId="21" borderId="14" xfId="0" quotePrefix="1" applyFont="1" applyFill="1" applyBorder="1" applyAlignment="1">
      <alignment horizontal="center" vertical="center" wrapText="1"/>
    </xf>
    <xf numFmtId="0" fontId="6" fillId="21" borderId="14" xfId="0" applyFont="1" applyFill="1" applyBorder="1" applyAlignment="1">
      <alignment horizontal="center" vertical="center" wrapText="1"/>
    </xf>
    <xf numFmtId="0" fontId="6" fillId="21" borderId="14" xfId="0" applyFont="1" applyFill="1" applyBorder="1" applyAlignment="1">
      <alignment horizontal="left" vertical="center"/>
    </xf>
    <xf numFmtId="167" fontId="6" fillId="21" borderId="14" xfId="0" applyNumberFormat="1" applyFont="1" applyFill="1" applyBorder="1" applyAlignment="1">
      <alignment horizontal="center" vertical="center" wrapText="1"/>
    </xf>
    <xf numFmtId="166" fontId="0" fillId="21" borderId="14" xfId="52" applyNumberFormat="1" applyFont="1" applyFill="1" applyBorder="1" applyAlignment="1">
      <alignment horizontal="center" vertical="center" wrapText="1"/>
    </xf>
    <xf numFmtId="16" fontId="6" fillId="21" borderId="14" xfId="0" applyNumberFormat="1" applyFont="1" applyFill="1" applyBorder="1" applyAlignment="1">
      <alignment horizontal="center" vertical="center" wrapText="1"/>
    </xf>
    <xf numFmtId="49" fontId="6" fillId="21" borderId="14" xfId="0" quotePrefix="1" applyNumberFormat="1" applyFont="1" applyFill="1" applyBorder="1" applyAlignment="1">
      <alignment horizontal="center" vertical="center" wrapText="1"/>
    </xf>
    <xf numFmtId="14" fontId="6" fillId="21" borderId="14" xfId="0" applyNumberFormat="1" applyFont="1" applyFill="1" applyBorder="1" applyAlignment="1">
      <alignment horizontal="center" vertical="center" wrapText="1"/>
    </xf>
    <xf numFmtId="49" fontId="6" fillId="21" borderId="14" xfId="0" applyNumberFormat="1" applyFont="1" applyFill="1" applyBorder="1" applyAlignment="1">
      <alignment horizontal="left" vertical="center" wrapText="1"/>
    </xf>
    <xf numFmtId="0" fontId="36" fillId="21" borderId="14" xfId="0" applyFont="1" applyFill="1" applyBorder="1" applyAlignment="1">
      <alignment horizontal="center" vertical="center" wrapText="1"/>
    </xf>
    <xf numFmtId="49" fontId="6" fillId="0" borderId="14" xfId="0" applyNumberFormat="1" applyFont="1" applyBorder="1" applyAlignment="1">
      <alignment horizontal="left" vertical="center" wrapText="1"/>
    </xf>
    <xf numFmtId="166" fontId="1" fillId="12" borderId="14" xfId="52" applyNumberFormat="1" applyFont="1" applyFill="1" applyBorder="1" applyAlignment="1">
      <alignment horizontal="center" wrapText="1"/>
    </xf>
    <xf numFmtId="0" fontId="6" fillId="22" borderId="14" xfId="0" applyFont="1" applyFill="1" applyBorder="1" applyAlignment="1">
      <alignment horizontal="left" vertical="center" wrapText="1"/>
    </xf>
    <xf numFmtId="49" fontId="6" fillId="22" borderId="14" xfId="0" applyNumberFormat="1" applyFont="1" applyFill="1" applyBorder="1" applyAlignment="1">
      <alignment horizontal="center" vertical="center" wrapText="1"/>
    </xf>
    <xf numFmtId="0" fontId="6" fillId="22" borderId="14" xfId="0" quotePrefix="1" applyFont="1" applyFill="1" applyBorder="1" applyAlignment="1">
      <alignment horizontal="center" vertical="center" wrapText="1"/>
    </xf>
    <xf numFmtId="0" fontId="6" fillId="22" borderId="14" xfId="0" applyFont="1" applyFill="1" applyBorder="1" applyAlignment="1">
      <alignment horizontal="center" vertical="center" wrapText="1"/>
    </xf>
    <xf numFmtId="0" fontId="6" fillId="22" borderId="14" xfId="0" applyFont="1" applyFill="1" applyBorder="1" applyAlignment="1">
      <alignment horizontal="left" vertical="center"/>
    </xf>
    <xf numFmtId="167" fontId="6" fillId="22" borderId="14" xfId="0" applyNumberFormat="1" applyFont="1" applyFill="1" applyBorder="1" applyAlignment="1">
      <alignment horizontal="center" vertical="center" wrapText="1"/>
    </xf>
    <xf numFmtId="16" fontId="6" fillId="22" borderId="14" xfId="0" applyNumberFormat="1" applyFont="1" applyFill="1" applyBorder="1" applyAlignment="1">
      <alignment horizontal="center" vertical="center" wrapText="1"/>
    </xf>
    <xf numFmtId="49" fontId="6" fillId="22" borderId="14" xfId="0" quotePrefix="1" applyNumberFormat="1" applyFont="1" applyFill="1" applyBorder="1" applyAlignment="1">
      <alignment horizontal="center" vertical="center" wrapText="1"/>
    </xf>
    <xf numFmtId="14" fontId="6" fillId="22" borderId="14" xfId="0" applyNumberFormat="1" applyFont="1" applyFill="1" applyBorder="1" applyAlignment="1">
      <alignment horizontal="center" vertical="center" wrapText="1"/>
    </xf>
    <xf numFmtId="49" fontId="6" fillId="22" borderId="14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0" fontId="9" fillId="16" borderId="0" xfId="0" applyFont="1" applyFill="1" applyBorder="1" applyAlignment="1">
      <alignment wrapText="1"/>
    </xf>
    <xf numFmtId="49" fontId="9" fillId="16" borderId="0" xfId="0" applyNumberFormat="1" applyFont="1" applyFill="1" applyBorder="1" applyAlignment="1">
      <alignment horizontal="center" wrapText="1"/>
    </xf>
    <xf numFmtId="166" fontId="0" fillId="22" borderId="14" xfId="52" applyNumberFormat="1" applyFont="1" applyFill="1" applyBorder="1" applyAlignment="1">
      <alignment horizontal="center" vertical="center" wrapText="1"/>
    </xf>
    <xf numFmtId="167" fontId="0" fillId="22" borderId="14" xfId="52" applyNumberFormat="1" applyFont="1" applyFill="1" applyBorder="1" applyAlignment="1">
      <alignment horizontal="center" vertical="center" wrapText="1"/>
    </xf>
    <xf numFmtId="0" fontId="30" fillId="14" borderId="24" xfId="0" applyFont="1" applyFill="1" applyBorder="1" applyAlignment="1">
      <alignment horizontal="center" vertical="center" wrapText="1"/>
    </xf>
    <xf numFmtId="0" fontId="30" fillId="14" borderId="25" xfId="0" applyFont="1" applyFill="1" applyBorder="1" applyAlignment="1">
      <alignment horizontal="center" vertical="center" wrapText="1"/>
    </xf>
    <xf numFmtId="0" fontId="27" fillId="7" borderId="26" xfId="0" applyFont="1" applyFill="1" applyBorder="1" applyAlignment="1">
      <alignment horizontal="left" vertical="center" wrapText="1"/>
    </xf>
    <xf numFmtId="0" fontId="27" fillId="7" borderId="27" xfId="0" applyFont="1" applyFill="1" applyBorder="1" applyAlignment="1">
      <alignment horizontal="left" vertical="center" wrapText="1"/>
    </xf>
    <xf numFmtId="0" fontId="27" fillId="7" borderId="28" xfId="0" applyFont="1" applyFill="1" applyBorder="1" applyAlignment="1">
      <alignment horizontal="left" vertical="center" wrapText="1"/>
    </xf>
    <xf numFmtId="14" fontId="0" fillId="0" borderId="2" xfId="52" applyNumberFormat="1" applyFont="1" applyFill="1" applyBorder="1" applyAlignment="1">
      <alignment horizontal="right" vertical="center" wrapText="1"/>
    </xf>
    <xf numFmtId="0" fontId="7" fillId="7" borderId="14" xfId="0" applyFont="1" applyFill="1" applyBorder="1" applyAlignment="1">
      <alignment horizontal="right" vertical="center" wrapText="1"/>
    </xf>
    <xf numFmtId="16" fontId="7" fillId="7" borderId="14" xfId="0" applyNumberFormat="1" applyFon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left" vertical="center" wrapText="1"/>
    </xf>
    <xf numFmtId="49" fontId="7" fillId="6" borderId="2" xfId="0" applyNumberFormat="1" applyFont="1" applyFill="1" applyBorder="1" applyAlignment="1">
      <alignment horizontal="center" wrapText="1"/>
    </xf>
    <xf numFmtId="16" fontId="4" fillId="2" borderId="2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49" fontId="0" fillId="4" borderId="2" xfId="0" applyNumberForma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horizontal="center" wrapText="1"/>
    </xf>
    <xf numFmtId="16" fontId="4" fillId="4" borderId="2" xfId="0" applyNumberFormat="1" applyFont="1" applyFill="1" applyBorder="1" applyAlignment="1">
      <alignment horizontal="center" vertical="center" wrapText="1"/>
    </xf>
    <xf numFmtId="0" fontId="18" fillId="0" borderId="0" xfId="54" applyFont="1" applyAlignment="1">
      <alignment horizontal="left" vertical="top" wrapText="1"/>
    </xf>
    <xf numFmtId="0" fontId="23" fillId="0" borderId="0" xfId="54" applyFont="1" applyAlignment="1">
      <alignment horizontal="left" vertical="center" wrapText="1"/>
    </xf>
    <xf numFmtId="0" fontId="23" fillId="0" borderId="0" xfId="54" applyFont="1" applyAlignment="1">
      <alignment horizontal="left" vertical="top" wrapText="1"/>
    </xf>
    <xf numFmtId="0" fontId="1" fillId="0" borderId="0" xfId="54" applyAlignment="1">
      <alignment horizontal="center"/>
    </xf>
    <xf numFmtId="0" fontId="17" fillId="13" borderId="0" xfId="54" applyFont="1" applyFill="1" applyAlignment="1">
      <alignment horizontal="center" vertical="center"/>
    </xf>
    <xf numFmtId="0" fontId="1" fillId="0" borderId="0" xfId="54" applyAlignment="1">
      <alignment horizontal="right"/>
    </xf>
    <xf numFmtId="0" fontId="10" fillId="0" borderId="0" xfId="0" applyFont="1" applyAlignment="1">
      <alignment horizontal="right" vertical="center" wrapText="1"/>
    </xf>
    <xf numFmtId="0" fontId="15" fillId="9" borderId="0" xfId="0" applyFont="1" applyFill="1" applyAlignment="1">
      <alignment horizontal="center" vertical="center"/>
    </xf>
    <xf numFmtId="1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10" borderId="8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3" fillId="8" borderId="0" xfId="0" applyFont="1" applyFill="1" applyAlignment="1">
      <alignment horizontal="center"/>
    </xf>
    <xf numFmtId="0" fontId="7" fillId="6" borderId="1" xfId="0" applyFont="1" applyFill="1" applyBorder="1" applyAlignment="1">
      <alignment horizontal="center"/>
    </xf>
  </cellXfs>
  <cellStyles count="57">
    <cellStyle name="Moeda 2" xfId="52" xr:uid="{00000000-0005-0000-0000-000000000000}"/>
    <cellStyle name="Moeda 2 2" xfId="55" xr:uid="{00000000-0005-0000-0000-000001000000}"/>
    <cellStyle name="Normal" xfId="0" builtinId="0"/>
    <cellStyle name="Normal 10" xfId="8" xr:uid="{00000000-0005-0000-0000-000003000000}"/>
    <cellStyle name="Normal 11" xfId="54" xr:uid="{00000000-0005-0000-0000-000004000000}"/>
    <cellStyle name="Normal 12" xfId="9" xr:uid="{00000000-0005-0000-0000-000005000000}"/>
    <cellStyle name="Normal 13" xfId="10" xr:uid="{00000000-0005-0000-0000-000006000000}"/>
    <cellStyle name="Normal 14" xfId="11" xr:uid="{00000000-0005-0000-0000-000007000000}"/>
    <cellStyle name="Normal 15" xfId="12" xr:uid="{00000000-0005-0000-0000-000008000000}"/>
    <cellStyle name="Normal 16" xfId="13" xr:uid="{00000000-0005-0000-0000-000009000000}"/>
    <cellStyle name="Normal 16 2" xfId="32" xr:uid="{00000000-0005-0000-0000-00000A000000}"/>
    <cellStyle name="Normal 17" xfId="14" xr:uid="{00000000-0005-0000-0000-00000B000000}"/>
    <cellStyle name="Normal 17 2" xfId="33" xr:uid="{00000000-0005-0000-0000-00000C000000}"/>
    <cellStyle name="Normal 18" xfId="15" xr:uid="{00000000-0005-0000-0000-00000D000000}"/>
    <cellStyle name="Normal 18 2" xfId="34" xr:uid="{00000000-0005-0000-0000-00000E000000}"/>
    <cellStyle name="Normal 19" xfId="16" xr:uid="{00000000-0005-0000-0000-00000F000000}"/>
    <cellStyle name="Normal 19 2" xfId="35" xr:uid="{00000000-0005-0000-0000-000010000000}"/>
    <cellStyle name="Normal 2" xfId="51" xr:uid="{00000000-0005-0000-0000-000011000000}"/>
    <cellStyle name="Normal 20" xfId="17" xr:uid="{00000000-0005-0000-0000-000012000000}"/>
    <cellStyle name="Normal 20 2" xfId="36" xr:uid="{00000000-0005-0000-0000-000013000000}"/>
    <cellStyle name="Normal 22" xfId="18" xr:uid="{00000000-0005-0000-0000-000014000000}"/>
    <cellStyle name="Normal 22 2" xfId="37" xr:uid="{00000000-0005-0000-0000-000015000000}"/>
    <cellStyle name="Normal 23" xfId="19" xr:uid="{00000000-0005-0000-0000-000016000000}"/>
    <cellStyle name="Normal 23 2" xfId="38" xr:uid="{00000000-0005-0000-0000-000017000000}"/>
    <cellStyle name="Normal 24" xfId="20" xr:uid="{00000000-0005-0000-0000-000018000000}"/>
    <cellStyle name="Normal 24 2" xfId="39" xr:uid="{00000000-0005-0000-0000-000019000000}"/>
    <cellStyle name="Normal 25" xfId="21" xr:uid="{00000000-0005-0000-0000-00001A000000}"/>
    <cellStyle name="Normal 25 2" xfId="40" xr:uid="{00000000-0005-0000-0000-00001B000000}"/>
    <cellStyle name="Normal 26" xfId="22" xr:uid="{00000000-0005-0000-0000-00001C000000}"/>
    <cellStyle name="Normal 26 2" xfId="41" xr:uid="{00000000-0005-0000-0000-00001D000000}"/>
    <cellStyle name="Normal 27" xfId="23" xr:uid="{00000000-0005-0000-0000-00001E000000}"/>
    <cellStyle name="Normal 27 2" xfId="42" xr:uid="{00000000-0005-0000-0000-00001F000000}"/>
    <cellStyle name="Normal 28" xfId="24" xr:uid="{00000000-0005-0000-0000-000020000000}"/>
    <cellStyle name="Normal 28 2" xfId="43" xr:uid="{00000000-0005-0000-0000-000021000000}"/>
    <cellStyle name="Normal 29" xfId="25" xr:uid="{00000000-0005-0000-0000-000022000000}"/>
    <cellStyle name="Normal 29 2" xfId="44" xr:uid="{00000000-0005-0000-0000-000023000000}"/>
    <cellStyle name="Normal 3" xfId="1" xr:uid="{00000000-0005-0000-0000-000024000000}"/>
    <cellStyle name="Normal 30" xfId="26" xr:uid="{00000000-0005-0000-0000-000025000000}"/>
    <cellStyle name="Normal 30 2" xfId="45" xr:uid="{00000000-0005-0000-0000-000026000000}"/>
    <cellStyle name="Normal 31" xfId="27" xr:uid="{00000000-0005-0000-0000-000027000000}"/>
    <cellStyle name="Normal 31 2" xfId="46" xr:uid="{00000000-0005-0000-0000-000028000000}"/>
    <cellStyle name="Normal 32" xfId="28" xr:uid="{00000000-0005-0000-0000-000029000000}"/>
    <cellStyle name="Normal 32 2" xfId="47" xr:uid="{00000000-0005-0000-0000-00002A000000}"/>
    <cellStyle name="Normal 33" xfId="29" xr:uid="{00000000-0005-0000-0000-00002B000000}"/>
    <cellStyle name="Normal 33 2" xfId="48" xr:uid="{00000000-0005-0000-0000-00002C000000}"/>
    <cellStyle name="Normal 34" xfId="30" xr:uid="{00000000-0005-0000-0000-00002D000000}"/>
    <cellStyle name="Normal 34 2" xfId="49" xr:uid="{00000000-0005-0000-0000-00002E000000}"/>
    <cellStyle name="Normal 35" xfId="31" xr:uid="{00000000-0005-0000-0000-00002F000000}"/>
    <cellStyle name="Normal 35 2" xfId="50" xr:uid="{00000000-0005-0000-0000-000030000000}"/>
    <cellStyle name="Normal 4" xfId="2" xr:uid="{00000000-0005-0000-0000-000031000000}"/>
    <cellStyle name="Normal 5" xfId="3" xr:uid="{00000000-0005-0000-0000-000032000000}"/>
    <cellStyle name="Normal 6" xfId="4" xr:uid="{00000000-0005-0000-0000-000033000000}"/>
    <cellStyle name="Normal 7" xfId="5" xr:uid="{00000000-0005-0000-0000-000034000000}"/>
    <cellStyle name="Normal 8" xfId="6" xr:uid="{00000000-0005-0000-0000-000035000000}"/>
    <cellStyle name="Normal 9" xfId="7" xr:uid="{00000000-0005-0000-0000-000036000000}"/>
    <cellStyle name="Porcentagem" xfId="53" builtinId="5"/>
    <cellStyle name="Porcentagem 2" xfId="56" xr:uid="{00000000-0005-0000-0000-000038000000}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00FF"/>
      <color rgb="FF008080"/>
      <color rgb="FFCC33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Rateio por Fornecedores</a:t>
            </a:r>
          </a:p>
        </c:rich>
      </c:tx>
      <c:layout>
        <c:manualLayout>
          <c:xMode val="edge"/>
          <c:yMode val="edge"/>
          <c:x val="0.24091363299318527"/>
          <c:y val="3.8897883102672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E3F-4623-94D0-2058E3DA9727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E3F-4623-94D0-2058E3DA9727}"/>
              </c:ext>
            </c:extLst>
          </c:dPt>
          <c:dLbls>
            <c:dLbl>
              <c:idx val="1"/>
              <c:layout>
                <c:manualLayout>
                  <c:x val="8.7785212386568265E-2"/>
                  <c:y val="0.1565399873556356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3F-4623-94D0-2058E3DA97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'EXTRATO CONTRATO'!$D$26:$E$26</c:f>
              <c:strCache>
                <c:ptCount val="2"/>
                <c:pt idx="0">
                  <c:v>EDITORAR</c:v>
                </c:pt>
                <c:pt idx="1">
                  <c:v>ICOMUNICAÇÃO</c:v>
                </c:pt>
              </c:strCache>
            </c:strRef>
          </c:cat>
          <c:val>
            <c:numRef>
              <c:f>'EXTRATO CONTRATO'!$D$29:$E$29</c:f>
              <c:numCache>
                <c:formatCode>#,##0.00</c:formatCode>
                <c:ptCount val="2"/>
                <c:pt idx="0">
                  <c:v>246242.52</c:v>
                </c:pt>
                <c:pt idx="1">
                  <c:v>32517.149999999998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3F-4623-94D0-2058E3DA9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Rateio por Fornecedores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explosion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FFB6-4B0D-9C64-4E2FFCB92D2C}"/>
              </c:ext>
            </c:extLst>
          </c:dPt>
          <c:dPt>
            <c:idx val="1"/>
            <c:bubble3D val="0"/>
            <c:explosion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FFB6-4B0D-9C64-4E2FFCB92D2C}"/>
              </c:ext>
            </c:extLst>
          </c:dPt>
          <c:dLbls>
            <c:dLbl>
              <c:idx val="1"/>
              <c:layout>
                <c:manualLayout>
                  <c:x val="6.317165001631235E-2"/>
                  <c:y val="0.1604367704813941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B6-4B0D-9C64-4E2FFCB92D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'EXTRATO SISTEMA INDUSTRIA'!$D$25:$E$25</c:f>
              <c:strCache>
                <c:ptCount val="2"/>
                <c:pt idx="0">
                  <c:v>EDITORAR</c:v>
                </c:pt>
                <c:pt idx="1">
                  <c:v>ICOMUNICAÇÃO</c:v>
                </c:pt>
              </c:strCache>
            </c:strRef>
          </c:cat>
          <c:val>
            <c:numRef>
              <c:f>'EXTRATO SISTEMA INDUSTRIA'!$D$30:$E$30</c:f>
              <c:numCache>
                <c:formatCode>#,##0.00</c:formatCode>
                <c:ptCount val="2"/>
                <c:pt idx="0">
                  <c:v>482592.99000000011</c:v>
                </c:pt>
                <c:pt idx="1">
                  <c:v>32517.149999999998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B6-4B0D-9C64-4E2FFCB92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7972-4817-9F5D-DDBC2FC602F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972-4817-9F5D-DDBC2FC602F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7972-4817-9F5D-DDBC2FC60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Números!$B$15:$B$17</c:f>
              <c:strCache>
                <c:ptCount val="3"/>
                <c:pt idx="0">
                  <c:v>Baixa</c:v>
                </c:pt>
                <c:pt idx="1">
                  <c:v>Média</c:v>
                </c:pt>
                <c:pt idx="2">
                  <c:v>Alta</c:v>
                </c:pt>
              </c:strCache>
            </c:strRef>
          </c:cat>
          <c:val>
            <c:numRef>
              <c:f>Números!$C$15:$C$17</c:f>
              <c:numCache>
                <c:formatCode>0</c:formatCode>
                <c:ptCount val="3"/>
                <c:pt idx="0">
                  <c:v>42</c:v>
                </c:pt>
                <c:pt idx="1">
                  <c:v>8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72-4817-9F5D-DDBC2FC602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12765775034292"/>
          <c:y val="0.10867663073336042"/>
          <c:w val="0.50085691015089162"/>
          <c:h val="0.6721453501181893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642-44EA-882F-C26796E747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642-44EA-882F-C26796E747C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642-44EA-882F-C26796E747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Números!$B$26:$B$27</c:f>
              <c:strCache>
                <c:ptCount val="2"/>
                <c:pt idx="0">
                  <c:v>Editorar</c:v>
                </c:pt>
                <c:pt idx="1">
                  <c:v>Icomunicação</c:v>
                </c:pt>
              </c:strCache>
            </c:strRef>
          </c:cat>
          <c:val>
            <c:numRef>
              <c:f>Números!$C$26:$C$27</c:f>
              <c:numCache>
                <c:formatCode>0</c:formatCode>
                <c:ptCount val="2"/>
                <c:pt idx="0">
                  <c:v>111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42-44EA-882F-C26796E747C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FC06-4E60-A1BD-39C0C5B740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FC06-4E60-A1BD-39C0C5B740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FC06-4E60-A1BD-39C0C5B740C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FC06-4E60-A1BD-39C0C5B740C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FC06-4E60-A1BD-39C0C5B740CC}"/>
              </c:ext>
            </c:extLst>
          </c:dPt>
          <c:dLbls>
            <c:dLbl>
              <c:idx val="3"/>
              <c:layout>
                <c:manualLayout>
                  <c:x val="0.11244518187575901"/>
                  <c:y val="0.127997662101129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06-4E60-A1BD-39C0C5B740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Números!$B$36:$B$39</c:f>
              <c:strCache>
                <c:ptCount val="4"/>
                <c:pt idx="0">
                  <c:v>CNI</c:v>
                </c:pt>
                <c:pt idx="1">
                  <c:v>SESI</c:v>
                </c:pt>
                <c:pt idx="2">
                  <c:v>SENAI</c:v>
                </c:pt>
                <c:pt idx="3">
                  <c:v>IEL</c:v>
                </c:pt>
              </c:strCache>
            </c:strRef>
          </c:cat>
          <c:val>
            <c:numRef>
              <c:f>Números!$C$36:$C$39</c:f>
              <c:numCache>
                <c:formatCode>0</c:formatCode>
                <c:ptCount val="4"/>
                <c:pt idx="0">
                  <c:v>82</c:v>
                </c:pt>
                <c:pt idx="1">
                  <c:v>19</c:v>
                </c:pt>
                <c:pt idx="2">
                  <c:v>19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06-4E60-A1BD-39C0C5B740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918-44C0-B967-46B1F7D476F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918-44C0-B967-46B1F7D476F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A918-44C0-B967-46B1F7D476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Números!$I$15:$I$16</c:f>
              <c:strCache>
                <c:ptCount val="2"/>
                <c:pt idx="0">
                  <c:v>Editorar</c:v>
                </c:pt>
                <c:pt idx="1">
                  <c:v>Icomunicação</c:v>
                </c:pt>
              </c:strCache>
            </c:strRef>
          </c:cat>
          <c:val>
            <c:numRef>
              <c:f>Números!$J$15:$J$16</c:f>
              <c:numCache>
                <c:formatCode>#,##0.00</c:formatCode>
                <c:ptCount val="2"/>
                <c:pt idx="0">
                  <c:v>482592.99</c:v>
                </c:pt>
                <c:pt idx="1">
                  <c:v>32517.15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18-44C0-B967-46B1F7D476F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14E-4C3B-A45A-6CBCAE881DB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14E-4C3B-A45A-6CBCAE881DB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14E-4C3B-A45A-6CBCAE881D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Números!$I$26:$I$27</c:f>
              <c:strCache>
                <c:ptCount val="2"/>
                <c:pt idx="0">
                  <c:v>Editorar</c:v>
                </c:pt>
                <c:pt idx="1">
                  <c:v>Icomunicação</c:v>
                </c:pt>
              </c:strCache>
            </c:strRef>
          </c:cat>
          <c:val>
            <c:numRef>
              <c:f>Números!$J$26:$J$27</c:f>
              <c:numCache>
                <c:formatCode>#,##0.00</c:formatCode>
                <c:ptCount val="2"/>
                <c:pt idx="0">
                  <c:v>246242.52</c:v>
                </c:pt>
                <c:pt idx="1">
                  <c:v>32517.149999999998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4E-4C3B-A45A-6CBCAE881DB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28BD-4F72-BC66-3D6188D6D2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28BD-4F72-BC66-3D6188D6D2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28BD-4F72-BC66-3D6188D6D2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28BD-4F72-BC66-3D6188D6D2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28BD-4F72-BC66-3D6188D6D205}"/>
              </c:ext>
            </c:extLst>
          </c:dPt>
          <c:dLbls>
            <c:dLbl>
              <c:idx val="3"/>
              <c:layout>
                <c:manualLayout>
                  <c:x val="3.0588462156516151E-2"/>
                  <c:y val="8.628709454796409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BD-4F72-BC66-3D6188D6D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Números!$I$36:$I$39</c:f>
              <c:strCache>
                <c:ptCount val="4"/>
                <c:pt idx="0">
                  <c:v>CNI</c:v>
                </c:pt>
                <c:pt idx="1">
                  <c:v>SESI</c:v>
                </c:pt>
                <c:pt idx="2">
                  <c:v>SENAI</c:v>
                </c:pt>
                <c:pt idx="3">
                  <c:v>IEL</c:v>
                </c:pt>
              </c:strCache>
            </c:strRef>
          </c:cat>
          <c:val>
            <c:numRef>
              <c:f>Números!$J$36:$J$39</c:f>
              <c:numCache>
                <c:formatCode>#,##0.00</c:formatCode>
                <c:ptCount val="4"/>
                <c:pt idx="0">
                  <c:v>236350.47000000012</c:v>
                </c:pt>
                <c:pt idx="1">
                  <c:v>155660.34</c:v>
                </c:pt>
                <c:pt idx="2">
                  <c:v>123099.33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BD-4F72-BC66-3D6188D6D2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2057400</xdr:colOff>
      <xdr:row>29</xdr:row>
      <xdr:rowOff>349248</xdr:rowOff>
    </xdr:from>
    <xdr:to>
      <xdr:col>7</xdr:col>
      <xdr:colOff>774700</xdr:colOff>
      <xdr:row>48</xdr:row>
      <xdr:rowOff>63499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1076392</xdr:colOff>
      <xdr:row>1</xdr:row>
      <xdr:rowOff>176222</xdr:rowOff>
    </xdr:from>
    <xdr:to>
      <xdr:col>5</xdr:col>
      <xdr:colOff>1819439</xdr:colOff>
      <xdr:row>4</xdr:row>
      <xdr:rowOff>139700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67" y="366722"/>
          <a:ext cx="2695672" cy="534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2057400</xdr:colOff>
      <xdr:row>30</xdr:row>
      <xdr:rowOff>349248</xdr:rowOff>
    </xdr:from>
    <xdr:to>
      <xdr:col>7</xdr:col>
      <xdr:colOff>774700</xdr:colOff>
      <xdr:row>49</xdr:row>
      <xdr:rowOff>63499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2EF8D5-AC57-464D-BC91-7523D82FF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11</xdr:row>
      <xdr:rowOff>61912</xdr:rowOff>
    </xdr:from>
    <xdr:to>
      <xdr:col>6</xdr:col>
      <xdr:colOff>665924</xdr:colOff>
      <xdr:row>20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21</xdr:row>
      <xdr:rowOff>85725</xdr:rowOff>
    </xdr:from>
    <xdr:to>
      <xdr:col>6</xdr:col>
      <xdr:colOff>665925</xdr:colOff>
      <xdr:row>30</xdr:row>
      <xdr:rowOff>109538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32</xdr:row>
      <xdr:rowOff>171450</xdr:rowOff>
    </xdr:from>
    <xdr:to>
      <xdr:col>6</xdr:col>
      <xdr:colOff>695326</xdr:colOff>
      <xdr:row>42</xdr:row>
      <xdr:rowOff>4763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11</xdr:row>
      <xdr:rowOff>1</xdr:rowOff>
    </xdr:from>
    <xdr:to>
      <xdr:col>13</xdr:col>
      <xdr:colOff>523875</xdr:colOff>
      <xdr:row>20</xdr:row>
      <xdr:rowOff>24301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21</xdr:row>
      <xdr:rowOff>142874</xdr:rowOff>
    </xdr:from>
    <xdr:to>
      <xdr:col>13</xdr:col>
      <xdr:colOff>533400</xdr:colOff>
      <xdr:row>30</xdr:row>
      <xdr:rowOff>167174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33</xdr:row>
      <xdr:rowOff>0</xdr:rowOff>
    </xdr:from>
    <xdr:to>
      <xdr:col>13</xdr:col>
      <xdr:colOff>514350</xdr:colOff>
      <xdr:row>42</xdr:row>
      <xdr:rowOff>24300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JC177"/>
  <sheetViews>
    <sheetView showGridLines="0" tabSelected="1" view="pageBreakPreview" topLeftCell="M1" zoomScale="90" zoomScaleNormal="80" zoomScaleSheetLayoutView="90" workbookViewId="0">
      <pane ySplit="2" topLeftCell="A111" activePane="bottomLeft" state="frozen"/>
      <selection activeCell="G23" sqref="G23"/>
      <selection pane="bottomLeft" activeCell="GB20" sqref="GB20"/>
    </sheetView>
  </sheetViews>
  <sheetFormatPr baseColWidth="10" defaultColWidth="9.1640625" defaultRowHeight="15" x14ac:dyDescent="0.2"/>
  <cols>
    <col min="1" max="1" width="10.5" style="1" customWidth="1"/>
    <col min="2" max="2" width="66.5" style="1" customWidth="1"/>
    <col min="3" max="3" width="16" style="181" customWidth="1"/>
    <col min="4" max="4" width="15.6640625" style="181" customWidth="1"/>
    <col min="5" max="5" width="16.5" style="1" customWidth="1"/>
    <col min="6" max="6" width="15" style="61" customWidth="1"/>
    <col min="7" max="7" width="97.5" style="171" customWidth="1"/>
    <col min="8" max="8" width="12.1640625" style="9" customWidth="1"/>
    <col min="9" max="9" width="15" style="216" bestFit="1" customWidth="1"/>
    <col min="10" max="10" width="15.5" style="10" customWidth="1"/>
    <col min="11" max="11" width="10" style="11" customWidth="1"/>
    <col min="12" max="12" width="17.1640625" style="1" customWidth="1"/>
    <col min="13" max="13" width="14.6640625" style="1" customWidth="1"/>
    <col min="14" max="14" width="15.5" style="1" customWidth="1"/>
    <col min="15" max="15" width="16" style="1" customWidth="1"/>
    <col min="16" max="18" width="14" style="1" customWidth="1"/>
    <col min="19" max="19" width="14.1640625" style="181" customWidth="1"/>
    <col min="20" max="20" width="119.1640625" style="1" customWidth="1"/>
    <col min="21" max="206" width="9.1640625" style="1" customWidth="1"/>
    <col min="207" max="16384" width="9.1640625" style="1"/>
  </cols>
  <sheetData>
    <row r="1" spans="1:20" s="43" customFormat="1" ht="24" customHeight="1" thickBot="1" x14ac:dyDescent="0.25">
      <c r="A1" s="270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2"/>
      <c r="M1" s="127">
        <f ca="1">TODAY()</f>
        <v>44155</v>
      </c>
      <c r="N1" s="128"/>
      <c r="O1" s="128"/>
      <c r="P1" s="128"/>
      <c r="Q1" s="128"/>
      <c r="R1" s="128"/>
      <c r="S1" s="184"/>
      <c r="T1" s="129"/>
    </row>
    <row r="2" spans="1:20" s="13" customFormat="1" ht="42.75" customHeight="1" thickBot="1" x14ac:dyDescent="0.25">
      <c r="A2" s="120" t="s">
        <v>1</v>
      </c>
      <c r="B2" s="119" t="s">
        <v>2</v>
      </c>
      <c r="C2" s="179" t="s">
        <v>3</v>
      </c>
      <c r="D2" s="179" t="s">
        <v>4</v>
      </c>
      <c r="E2" s="121" t="s">
        <v>5</v>
      </c>
      <c r="F2" s="122" t="s">
        <v>6</v>
      </c>
      <c r="G2" s="162" t="s">
        <v>7</v>
      </c>
      <c r="H2" s="123" t="s">
        <v>8</v>
      </c>
      <c r="I2" s="202" t="s">
        <v>9</v>
      </c>
      <c r="J2" s="124" t="s">
        <v>10</v>
      </c>
      <c r="K2" s="125" t="s">
        <v>11</v>
      </c>
      <c r="L2" s="122" t="s">
        <v>12</v>
      </c>
      <c r="M2" s="122" t="s">
        <v>13</v>
      </c>
      <c r="N2" s="122" t="s">
        <v>14</v>
      </c>
      <c r="O2" s="122" t="s">
        <v>15</v>
      </c>
      <c r="P2" s="122" t="s">
        <v>16</v>
      </c>
      <c r="Q2" s="122" t="s">
        <v>17</v>
      </c>
      <c r="R2" s="122" t="s">
        <v>18</v>
      </c>
      <c r="S2" s="179" t="s">
        <v>19</v>
      </c>
      <c r="T2" s="126" t="s">
        <v>20</v>
      </c>
    </row>
    <row r="3" spans="1:20" s="64" customFormat="1" ht="15" customHeight="1" x14ac:dyDescent="0.2">
      <c r="A3" s="112" t="s">
        <v>21</v>
      </c>
      <c r="B3" s="112" t="s">
        <v>22</v>
      </c>
      <c r="C3" s="115" t="s">
        <v>23</v>
      </c>
      <c r="D3" s="115" t="s">
        <v>23</v>
      </c>
      <c r="E3" s="113" t="s">
        <v>24</v>
      </c>
      <c r="F3" s="114" t="s">
        <v>25</v>
      </c>
      <c r="G3" s="163" t="s">
        <v>26</v>
      </c>
      <c r="H3" s="115" t="s">
        <v>27</v>
      </c>
      <c r="I3" s="203">
        <v>1584</v>
      </c>
      <c r="J3" s="116">
        <v>1584</v>
      </c>
      <c r="K3" s="117">
        <v>43808</v>
      </c>
      <c r="L3" s="117">
        <v>43809</v>
      </c>
      <c r="M3" s="114" t="s">
        <v>28</v>
      </c>
      <c r="N3" s="118" t="s">
        <v>29</v>
      </c>
      <c r="O3" s="118" t="s">
        <v>30</v>
      </c>
      <c r="P3" s="115" t="s">
        <v>31</v>
      </c>
      <c r="Q3" s="115" t="s">
        <v>32</v>
      </c>
      <c r="R3" s="84" t="s">
        <v>33</v>
      </c>
      <c r="S3" s="115" t="s">
        <v>23</v>
      </c>
      <c r="T3" s="188" t="s">
        <v>34</v>
      </c>
    </row>
    <row r="4" spans="1:20" s="65" customFormat="1" ht="15" customHeight="1" x14ac:dyDescent="0.2">
      <c r="A4" s="81" t="s">
        <v>21</v>
      </c>
      <c r="B4" s="81" t="s">
        <v>35</v>
      </c>
      <c r="C4" s="115" t="s">
        <v>36</v>
      </c>
      <c r="D4" s="84" t="s">
        <v>37</v>
      </c>
      <c r="E4" s="82" t="s">
        <v>38</v>
      </c>
      <c r="F4" s="83" t="s">
        <v>25</v>
      </c>
      <c r="G4" s="164" t="s">
        <v>39</v>
      </c>
      <c r="H4" s="84" t="s">
        <v>40</v>
      </c>
      <c r="I4" s="204">
        <v>1791.54</v>
      </c>
      <c r="J4" s="85">
        <v>797.4</v>
      </c>
      <c r="K4" s="86">
        <v>43837</v>
      </c>
      <c r="L4" s="86">
        <v>43843</v>
      </c>
      <c r="M4" s="83" t="s">
        <v>41</v>
      </c>
      <c r="N4" s="87" t="s">
        <v>42</v>
      </c>
      <c r="O4" s="87" t="s">
        <v>43</v>
      </c>
      <c r="P4" s="84" t="s">
        <v>31</v>
      </c>
      <c r="Q4" s="84" t="s">
        <v>44</v>
      </c>
      <c r="R4" s="84" t="s">
        <v>33</v>
      </c>
      <c r="S4" s="84">
        <v>52</v>
      </c>
      <c r="T4" s="89" t="s">
        <v>45</v>
      </c>
    </row>
    <row r="5" spans="1:20" s="66" customFormat="1" ht="15" customHeight="1" x14ac:dyDescent="0.2">
      <c r="A5" s="81" t="s">
        <v>21</v>
      </c>
      <c r="B5" s="81" t="s">
        <v>46</v>
      </c>
      <c r="C5" s="115" t="s">
        <v>47</v>
      </c>
      <c r="D5" s="84" t="s">
        <v>48</v>
      </c>
      <c r="E5" s="82" t="s">
        <v>24</v>
      </c>
      <c r="F5" s="83" t="s">
        <v>25</v>
      </c>
      <c r="G5" s="164" t="s">
        <v>49</v>
      </c>
      <c r="H5" s="84" t="s">
        <v>50</v>
      </c>
      <c r="I5" s="204">
        <v>3800.6</v>
      </c>
      <c r="J5" s="85">
        <v>2835</v>
      </c>
      <c r="K5" s="86">
        <v>43864</v>
      </c>
      <c r="L5" s="86">
        <v>43865</v>
      </c>
      <c r="M5" s="83" t="s">
        <v>41</v>
      </c>
      <c r="N5" s="87" t="s">
        <v>51</v>
      </c>
      <c r="O5" s="87" t="s">
        <v>52</v>
      </c>
      <c r="P5" s="84" t="s">
        <v>31</v>
      </c>
      <c r="Q5" s="84" t="s">
        <v>53</v>
      </c>
      <c r="R5" s="92" t="s">
        <v>54</v>
      </c>
      <c r="S5" s="84" t="s">
        <v>55</v>
      </c>
      <c r="T5" s="89" t="s">
        <v>56</v>
      </c>
    </row>
    <row r="6" spans="1:20" s="67" customFormat="1" ht="15" customHeight="1" x14ac:dyDescent="0.2">
      <c r="A6" s="131" t="s">
        <v>57</v>
      </c>
      <c r="B6" s="131" t="s">
        <v>58</v>
      </c>
      <c r="C6" s="134" t="s">
        <v>59</v>
      </c>
      <c r="D6" s="134" t="s">
        <v>60</v>
      </c>
      <c r="E6" s="132" t="s">
        <v>24</v>
      </c>
      <c r="F6" s="133" t="s">
        <v>25</v>
      </c>
      <c r="G6" s="161" t="s">
        <v>61</v>
      </c>
      <c r="H6" s="134" t="s">
        <v>62</v>
      </c>
      <c r="I6" s="205">
        <v>7850.8</v>
      </c>
      <c r="J6" s="90">
        <v>6959.68</v>
      </c>
      <c r="K6" s="136">
        <v>43868</v>
      </c>
      <c r="L6" s="136">
        <v>43871</v>
      </c>
      <c r="M6" s="133" t="s">
        <v>28</v>
      </c>
      <c r="N6" s="135" t="s">
        <v>34</v>
      </c>
      <c r="O6" s="135" t="s">
        <v>63</v>
      </c>
      <c r="P6" s="134" t="s">
        <v>31</v>
      </c>
      <c r="Q6" s="134" t="s">
        <v>64</v>
      </c>
      <c r="R6" s="130" t="s">
        <v>65</v>
      </c>
      <c r="S6" s="134" t="s">
        <v>66</v>
      </c>
      <c r="T6" s="91" t="s">
        <v>67</v>
      </c>
    </row>
    <row r="7" spans="1:20" s="67" customFormat="1" ht="15" customHeight="1" x14ac:dyDescent="0.2">
      <c r="A7" s="131" t="s">
        <v>57</v>
      </c>
      <c r="B7" s="131" t="s">
        <v>68</v>
      </c>
      <c r="C7" s="134" t="s">
        <v>69</v>
      </c>
      <c r="D7" s="134" t="s">
        <v>70</v>
      </c>
      <c r="E7" s="132" t="s">
        <v>24</v>
      </c>
      <c r="F7" s="133" t="s">
        <v>25</v>
      </c>
      <c r="G7" s="161" t="s">
        <v>61</v>
      </c>
      <c r="H7" s="134" t="s">
        <v>71</v>
      </c>
      <c r="I7" s="90">
        <v>5454.4</v>
      </c>
      <c r="J7" s="90">
        <v>5008.6400000000003</v>
      </c>
      <c r="K7" s="136">
        <v>43868</v>
      </c>
      <c r="L7" s="136">
        <v>43871</v>
      </c>
      <c r="M7" s="133" t="s">
        <v>28</v>
      </c>
      <c r="N7" s="135" t="s">
        <v>34</v>
      </c>
      <c r="O7" s="135" t="s">
        <v>72</v>
      </c>
      <c r="P7" s="134" t="s">
        <v>31</v>
      </c>
      <c r="Q7" s="134" t="s">
        <v>73</v>
      </c>
      <c r="R7" s="130" t="s">
        <v>65</v>
      </c>
      <c r="S7" s="134" t="s">
        <v>74</v>
      </c>
      <c r="T7" s="91" t="s">
        <v>75</v>
      </c>
    </row>
    <row r="8" spans="1:20" s="67" customFormat="1" ht="15" customHeight="1" x14ac:dyDescent="0.2">
      <c r="A8" s="131" t="s">
        <v>57</v>
      </c>
      <c r="B8" s="131" t="s">
        <v>76</v>
      </c>
      <c r="C8" s="134" t="s">
        <v>77</v>
      </c>
      <c r="D8" s="134" t="s">
        <v>78</v>
      </c>
      <c r="E8" s="132" t="s">
        <v>79</v>
      </c>
      <c r="F8" s="133" t="s">
        <v>25</v>
      </c>
      <c r="G8" s="161" t="s">
        <v>80</v>
      </c>
      <c r="H8" s="134" t="s">
        <v>81</v>
      </c>
      <c r="I8" s="205">
        <v>5574.7</v>
      </c>
      <c r="J8" s="90">
        <v>2052.98</v>
      </c>
      <c r="K8" s="136">
        <v>43868</v>
      </c>
      <c r="L8" s="136">
        <v>43871</v>
      </c>
      <c r="M8" s="133" t="s">
        <v>28</v>
      </c>
      <c r="N8" s="135" t="s">
        <v>34</v>
      </c>
      <c r="O8" s="135" t="s">
        <v>82</v>
      </c>
      <c r="P8" s="134" t="s">
        <v>31</v>
      </c>
      <c r="Q8" s="134" t="s">
        <v>83</v>
      </c>
      <c r="R8" s="130" t="s">
        <v>65</v>
      </c>
      <c r="S8" s="134" t="s">
        <v>84</v>
      </c>
      <c r="T8" s="91" t="s">
        <v>85</v>
      </c>
    </row>
    <row r="9" spans="1:20" s="67" customFormat="1" ht="15" customHeight="1" x14ac:dyDescent="0.2">
      <c r="A9" s="131" t="s">
        <v>57</v>
      </c>
      <c r="B9" s="131" t="s">
        <v>86</v>
      </c>
      <c r="C9" s="134" t="s">
        <v>87</v>
      </c>
      <c r="D9" s="134" t="s">
        <v>37</v>
      </c>
      <c r="E9" s="132" t="s">
        <v>79</v>
      </c>
      <c r="F9" s="133" t="s">
        <v>25</v>
      </c>
      <c r="G9" s="161" t="s">
        <v>80</v>
      </c>
      <c r="H9" s="134" t="s">
        <v>88</v>
      </c>
      <c r="I9" s="205">
        <v>2425.7399999999998</v>
      </c>
      <c r="J9" s="90">
        <v>1905.9</v>
      </c>
      <c r="K9" s="136">
        <v>43868</v>
      </c>
      <c r="L9" s="136">
        <v>43871</v>
      </c>
      <c r="M9" s="133" t="s">
        <v>28</v>
      </c>
      <c r="N9" s="135" t="s">
        <v>34</v>
      </c>
      <c r="O9" s="135" t="s">
        <v>89</v>
      </c>
      <c r="P9" s="134" t="s">
        <v>31</v>
      </c>
      <c r="Q9" s="134" t="s">
        <v>90</v>
      </c>
      <c r="R9" s="130" t="s">
        <v>65</v>
      </c>
      <c r="S9" s="134" t="s">
        <v>91</v>
      </c>
      <c r="T9" s="91" t="s">
        <v>92</v>
      </c>
    </row>
    <row r="10" spans="1:20" s="67" customFormat="1" ht="15" customHeight="1" x14ac:dyDescent="0.2">
      <c r="A10" s="131" t="s">
        <v>57</v>
      </c>
      <c r="B10" s="131" t="s">
        <v>93</v>
      </c>
      <c r="C10" s="134" t="s">
        <v>94</v>
      </c>
      <c r="D10" s="134" t="s">
        <v>95</v>
      </c>
      <c r="E10" s="132" t="s">
        <v>79</v>
      </c>
      <c r="F10" s="133" t="s">
        <v>25</v>
      </c>
      <c r="G10" s="161" t="s">
        <v>96</v>
      </c>
      <c r="H10" s="134" t="s">
        <v>97</v>
      </c>
      <c r="I10" s="205">
        <v>2356.6999999999998</v>
      </c>
      <c r="J10" s="90">
        <v>987.1</v>
      </c>
      <c r="K10" s="136">
        <v>43868</v>
      </c>
      <c r="L10" s="136">
        <v>43871</v>
      </c>
      <c r="M10" s="133" t="s">
        <v>28</v>
      </c>
      <c r="N10" s="135" t="s">
        <v>34</v>
      </c>
      <c r="O10" s="135" t="s">
        <v>98</v>
      </c>
      <c r="P10" s="134" t="s">
        <v>31</v>
      </c>
      <c r="Q10" s="134" t="s">
        <v>99</v>
      </c>
      <c r="R10" s="130" t="s">
        <v>65</v>
      </c>
      <c r="S10" s="134" t="s">
        <v>100</v>
      </c>
      <c r="T10" s="91" t="s">
        <v>101</v>
      </c>
    </row>
    <row r="11" spans="1:20" s="67" customFormat="1" ht="15" customHeight="1" x14ac:dyDescent="0.2">
      <c r="A11" s="131" t="s">
        <v>57</v>
      </c>
      <c r="B11" s="131" t="s">
        <v>102</v>
      </c>
      <c r="C11" s="134" t="s">
        <v>103</v>
      </c>
      <c r="D11" s="134" t="s">
        <v>104</v>
      </c>
      <c r="E11" s="132" t="s">
        <v>79</v>
      </c>
      <c r="F11" s="133" t="s">
        <v>25</v>
      </c>
      <c r="G11" s="161" t="s">
        <v>105</v>
      </c>
      <c r="H11" s="134" t="s">
        <v>106</v>
      </c>
      <c r="I11" s="205">
        <v>1709.1</v>
      </c>
      <c r="J11" s="90">
        <v>1275.9000000000001</v>
      </c>
      <c r="K11" s="136">
        <v>43868</v>
      </c>
      <c r="L11" s="136" t="s">
        <v>107</v>
      </c>
      <c r="M11" s="133" t="s">
        <v>28</v>
      </c>
      <c r="N11" s="135" t="s">
        <v>34</v>
      </c>
      <c r="O11" s="135" t="s">
        <v>108</v>
      </c>
      <c r="P11" s="134" t="s">
        <v>31</v>
      </c>
      <c r="Q11" s="134" t="s">
        <v>109</v>
      </c>
      <c r="R11" s="130" t="s">
        <v>110</v>
      </c>
      <c r="S11" s="134" t="s">
        <v>91</v>
      </c>
      <c r="T11" s="91" t="s">
        <v>92</v>
      </c>
    </row>
    <row r="12" spans="1:20" s="67" customFormat="1" ht="15" customHeight="1" x14ac:dyDescent="0.2">
      <c r="A12" s="131" t="s">
        <v>57</v>
      </c>
      <c r="B12" s="131" t="s">
        <v>111</v>
      </c>
      <c r="C12" s="134" t="s">
        <v>112</v>
      </c>
      <c r="D12" s="134" t="s">
        <v>113</v>
      </c>
      <c r="E12" s="132" t="s">
        <v>79</v>
      </c>
      <c r="F12" s="133" t="s">
        <v>25</v>
      </c>
      <c r="G12" s="161" t="s">
        <v>96</v>
      </c>
      <c r="H12" s="134" t="s">
        <v>114</v>
      </c>
      <c r="I12" s="205">
        <v>1420.3</v>
      </c>
      <c r="J12" s="90">
        <v>1044.8599999999999</v>
      </c>
      <c r="K12" s="136">
        <v>43868</v>
      </c>
      <c r="L12" s="136" t="s">
        <v>107</v>
      </c>
      <c r="M12" s="133" t="s">
        <v>28</v>
      </c>
      <c r="N12" s="135" t="s">
        <v>34</v>
      </c>
      <c r="O12" s="135" t="s">
        <v>115</v>
      </c>
      <c r="P12" s="134" t="s">
        <v>31</v>
      </c>
      <c r="Q12" s="134" t="s">
        <v>116</v>
      </c>
      <c r="R12" s="130" t="s">
        <v>110</v>
      </c>
      <c r="S12" s="134" t="s">
        <v>103</v>
      </c>
      <c r="T12" s="91" t="s">
        <v>117</v>
      </c>
    </row>
    <row r="13" spans="1:20" s="67" customFormat="1" ht="15" customHeight="1" x14ac:dyDescent="0.2">
      <c r="A13" s="131" t="s">
        <v>57</v>
      </c>
      <c r="B13" s="131" t="s">
        <v>118</v>
      </c>
      <c r="C13" s="134" t="s">
        <v>119</v>
      </c>
      <c r="D13" s="134" t="s">
        <v>104</v>
      </c>
      <c r="E13" s="132" t="s">
        <v>79</v>
      </c>
      <c r="F13" s="133" t="s">
        <v>25</v>
      </c>
      <c r="G13" s="161" t="s">
        <v>96</v>
      </c>
      <c r="H13" s="134" t="s">
        <v>120</v>
      </c>
      <c r="I13" s="205">
        <v>1340.55</v>
      </c>
      <c r="J13" s="90">
        <v>976.62</v>
      </c>
      <c r="K13" s="136">
        <v>43868</v>
      </c>
      <c r="L13" s="136">
        <v>43871</v>
      </c>
      <c r="M13" s="133" t="s">
        <v>28</v>
      </c>
      <c r="N13" s="135" t="s">
        <v>34</v>
      </c>
      <c r="O13" s="135" t="s">
        <v>121</v>
      </c>
      <c r="P13" s="134" t="s">
        <v>31</v>
      </c>
      <c r="Q13" s="134" t="s">
        <v>122</v>
      </c>
      <c r="R13" s="130" t="s">
        <v>65</v>
      </c>
      <c r="S13" s="134" t="s">
        <v>87</v>
      </c>
      <c r="T13" s="91" t="s">
        <v>123</v>
      </c>
    </row>
    <row r="14" spans="1:20" s="65" customFormat="1" ht="15" customHeight="1" x14ac:dyDescent="0.2">
      <c r="A14" s="81" t="s">
        <v>21</v>
      </c>
      <c r="B14" s="81" t="s">
        <v>124</v>
      </c>
      <c r="C14" s="115" t="s">
        <v>125</v>
      </c>
      <c r="D14" s="84" t="s">
        <v>126</v>
      </c>
      <c r="E14" s="82" t="s">
        <v>24</v>
      </c>
      <c r="F14" s="83" t="s">
        <v>25</v>
      </c>
      <c r="G14" s="164" t="s">
        <v>127</v>
      </c>
      <c r="H14" s="84" t="s">
        <v>128</v>
      </c>
      <c r="I14" s="204">
        <v>9370.1</v>
      </c>
      <c r="J14" s="85">
        <v>5557.5</v>
      </c>
      <c r="K14" s="86">
        <v>43872</v>
      </c>
      <c r="L14" s="86">
        <v>43874</v>
      </c>
      <c r="M14" s="83" t="s">
        <v>41</v>
      </c>
      <c r="N14" s="87" t="s">
        <v>129</v>
      </c>
      <c r="O14" s="87" t="s">
        <v>130</v>
      </c>
      <c r="P14" s="84" t="s">
        <v>31</v>
      </c>
      <c r="Q14" s="84" t="s">
        <v>131</v>
      </c>
      <c r="R14" s="84" t="s">
        <v>33</v>
      </c>
      <c r="S14" s="84" t="s">
        <v>132</v>
      </c>
      <c r="T14" s="89" t="s">
        <v>133</v>
      </c>
    </row>
    <row r="15" spans="1:20" s="66" customFormat="1" ht="15" customHeight="1" x14ac:dyDescent="0.2">
      <c r="A15" s="81" t="s">
        <v>21</v>
      </c>
      <c r="B15" s="81" t="s">
        <v>134</v>
      </c>
      <c r="C15" s="115" t="s">
        <v>59</v>
      </c>
      <c r="D15" s="84" t="s">
        <v>60</v>
      </c>
      <c r="E15" s="82" t="s">
        <v>24</v>
      </c>
      <c r="F15" s="83" t="s">
        <v>25</v>
      </c>
      <c r="G15" s="164" t="s">
        <v>135</v>
      </c>
      <c r="H15" s="84" t="s">
        <v>136</v>
      </c>
      <c r="I15" s="204">
        <v>4084.3</v>
      </c>
      <c r="J15" s="85">
        <v>3118.92</v>
      </c>
      <c r="K15" s="86">
        <v>43873</v>
      </c>
      <c r="L15" s="86">
        <v>43874</v>
      </c>
      <c r="M15" s="83" t="s">
        <v>41</v>
      </c>
      <c r="N15" s="87" t="s">
        <v>137</v>
      </c>
      <c r="O15" s="87" t="s">
        <v>138</v>
      </c>
      <c r="P15" s="84" t="s">
        <v>31</v>
      </c>
      <c r="Q15" s="84" t="s">
        <v>139</v>
      </c>
      <c r="R15" s="92" t="s">
        <v>54</v>
      </c>
      <c r="S15" s="84" t="s">
        <v>140</v>
      </c>
      <c r="T15" s="89" t="s">
        <v>141</v>
      </c>
    </row>
    <row r="16" spans="1:20" s="66" customFormat="1" ht="15" customHeight="1" x14ac:dyDescent="0.2">
      <c r="A16" s="81" t="s">
        <v>21</v>
      </c>
      <c r="B16" s="81" t="s">
        <v>142</v>
      </c>
      <c r="C16" s="115" t="s">
        <v>55</v>
      </c>
      <c r="D16" s="84" t="s">
        <v>143</v>
      </c>
      <c r="E16" s="82" t="s">
        <v>24</v>
      </c>
      <c r="F16" s="83" t="s">
        <v>25</v>
      </c>
      <c r="G16" s="164" t="s">
        <v>105</v>
      </c>
      <c r="H16" s="84" t="s">
        <v>144</v>
      </c>
      <c r="I16" s="204">
        <v>6865.24</v>
      </c>
      <c r="J16" s="85">
        <v>4839.75</v>
      </c>
      <c r="K16" s="86">
        <v>43860</v>
      </c>
      <c r="L16" s="86">
        <v>43876</v>
      </c>
      <c r="M16" s="83" t="s">
        <v>28</v>
      </c>
      <c r="N16" s="87" t="s">
        <v>145</v>
      </c>
      <c r="O16" s="87" t="s">
        <v>146</v>
      </c>
      <c r="P16" s="84" t="s">
        <v>31</v>
      </c>
      <c r="Q16" s="84" t="s">
        <v>147</v>
      </c>
      <c r="R16" s="84" t="s">
        <v>33</v>
      </c>
      <c r="S16" s="84" t="s">
        <v>143</v>
      </c>
      <c r="T16" s="89" t="s">
        <v>148</v>
      </c>
    </row>
    <row r="17" spans="1:20" s="66" customFormat="1" ht="15" customHeight="1" x14ac:dyDescent="0.2">
      <c r="A17" s="81" t="s">
        <v>21</v>
      </c>
      <c r="B17" s="81" t="s">
        <v>149</v>
      </c>
      <c r="C17" s="115" t="s">
        <v>119</v>
      </c>
      <c r="D17" s="84" t="s">
        <v>104</v>
      </c>
      <c r="E17" s="82" t="s">
        <v>79</v>
      </c>
      <c r="F17" s="83" t="s">
        <v>25</v>
      </c>
      <c r="G17" s="164" t="s">
        <v>150</v>
      </c>
      <c r="H17" s="84" t="s">
        <v>151</v>
      </c>
      <c r="I17" s="204">
        <v>1340.33</v>
      </c>
      <c r="J17" s="85">
        <v>1219.24</v>
      </c>
      <c r="K17" s="86">
        <v>43881</v>
      </c>
      <c r="L17" s="86">
        <v>43882</v>
      </c>
      <c r="M17" s="83" t="s">
        <v>41</v>
      </c>
      <c r="N17" s="87" t="s">
        <v>152</v>
      </c>
      <c r="O17" s="78" t="s">
        <v>153</v>
      </c>
      <c r="P17" s="84" t="s">
        <v>31</v>
      </c>
      <c r="Q17" s="84" t="s">
        <v>154</v>
      </c>
      <c r="R17" s="92" t="s">
        <v>54</v>
      </c>
      <c r="S17" s="84" t="s">
        <v>155</v>
      </c>
      <c r="T17" s="89" t="s">
        <v>156</v>
      </c>
    </row>
    <row r="18" spans="1:20" s="66" customFormat="1" ht="15" customHeight="1" x14ac:dyDescent="0.2">
      <c r="A18" s="81" t="s">
        <v>21</v>
      </c>
      <c r="B18" s="81" t="s">
        <v>157</v>
      </c>
      <c r="C18" s="115" t="s">
        <v>158</v>
      </c>
      <c r="D18" s="84" t="s">
        <v>60</v>
      </c>
      <c r="E18" s="82" t="s">
        <v>24</v>
      </c>
      <c r="F18" s="83" t="s">
        <v>25</v>
      </c>
      <c r="G18" s="164" t="s">
        <v>159</v>
      </c>
      <c r="H18" s="84" t="s">
        <v>160</v>
      </c>
      <c r="I18" s="204">
        <v>7243.3</v>
      </c>
      <c r="J18" s="85">
        <v>6426.44</v>
      </c>
      <c r="K18" s="86">
        <v>43896</v>
      </c>
      <c r="L18" s="86">
        <v>43896</v>
      </c>
      <c r="M18" s="83" t="s">
        <v>41</v>
      </c>
      <c r="N18" s="87" t="s">
        <v>161</v>
      </c>
      <c r="O18" s="78" t="s">
        <v>162</v>
      </c>
      <c r="P18" s="84" t="s">
        <v>31</v>
      </c>
      <c r="Q18" s="84" t="s">
        <v>163</v>
      </c>
      <c r="R18" s="92" t="s">
        <v>54</v>
      </c>
      <c r="S18" s="84" t="s">
        <v>164</v>
      </c>
      <c r="T18" s="93" t="s">
        <v>165</v>
      </c>
    </row>
    <row r="19" spans="1:20" s="68" customFormat="1" ht="15" customHeight="1" x14ac:dyDescent="0.2">
      <c r="A19" s="81" t="s">
        <v>21</v>
      </c>
      <c r="B19" s="81" t="s">
        <v>166</v>
      </c>
      <c r="C19" s="115" t="s">
        <v>155</v>
      </c>
      <c r="D19" s="84" t="s">
        <v>167</v>
      </c>
      <c r="E19" s="82" t="s">
        <v>24</v>
      </c>
      <c r="F19" s="83" t="s">
        <v>25</v>
      </c>
      <c r="G19" s="164" t="s">
        <v>150</v>
      </c>
      <c r="H19" s="84" t="s">
        <v>168</v>
      </c>
      <c r="I19" s="204">
        <v>3986.25</v>
      </c>
      <c r="J19" s="85">
        <v>3726.34</v>
      </c>
      <c r="K19" s="86">
        <v>43896</v>
      </c>
      <c r="L19" s="86">
        <v>43896</v>
      </c>
      <c r="M19" s="83" t="s">
        <v>41</v>
      </c>
      <c r="N19" s="87" t="s">
        <v>169</v>
      </c>
      <c r="O19" s="78" t="s">
        <v>170</v>
      </c>
      <c r="P19" s="84" t="s">
        <v>31</v>
      </c>
      <c r="Q19" s="84" t="s">
        <v>171</v>
      </c>
      <c r="R19" s="92" t="s">
        <v>54</v>
      </c>
      <c r="S19" s="84" t="s">
        <v>74</v>
      </c>
      <c r="T19" s="89" t="s">
        <v>172</v>
      </c>
    </row>
    <row r="20" spans="1:20" s="69" customFormat="1" ht="15" customHeight="1" x14ac:dyDescent="0.2">
      <c r="A20" s="94" t="s">
        <v>21</v>
      </c>
      <c r="B20" s="81" t="s">
        <v>173</v>
      </c>
      <c r="C20" s="87" t="s">
        <v>34</v>
      </c>
      <c r="D20" s="87" t="s">
        <v>34</v>
      </c>
      <c r="E20" s="82" t="s">
        <v>24</v>
      </c>
      <c r="F20" s="83" t="s">
        <v>25</v>
      </c>
      <c r="G20" s="164" t="s">
        <v>105</v>
      </c>
      <c r="H20" s="84" t="s">
        <v>174</v>
      </c>
      <c r="I20" s="204">
        <v>0</v>
      </c>
      <c r="J20" s="85">
        <v>0</v>
      </c>
      <c r="K20" s="86">
        <v>43896</v>
      </c>
      <c r="L20" s="173" t="s">
        <v>175</v>
      </c>
      <c r="M20" s="83" t="s">
        <v>41</v>
      </c>
      <c r="N20" s="87" t="s">
        <v>34</v>
      </c>
      <c r="O20" s="87" t="s">
        <v>34</v>
      </c>
      <c r="P20" s="87" t="s">
        <v>176</v>
      </c>
      <c r="Q20" s="87" t="s">
        <v>34</v>
      </c>
      <c r="R20" s="87" t="s">
        <v>34</v>
      </c>
      <c r="S20" s="87" t="s">
        <v>34</v>
      </c>
      <c r="T20" s="89" t="s">
        <v>177</v>
      </c>
    </row>
    <row r="21" spans="1:20" s="66" customFormat="1" ht="15" customHeight="1" x14ac:dyDescent="0.2">
      <c r="A21" s="81" t="s">
        <v>21</v>
      </c>
      <c r="B21" s="81" t="s">
        <v>178</v>
      </c>
      <c r="C21" s="115" t="s">
        <v>179</v>
      </c>
      <c r="D21" s="84" t="s">
        <v>180</v>
      </c>
      <c r="E21" s="82" t="s">
        <v>24</v>
      </c>
      <c r="F21" s="83" t="s">
        <v>25</v>
      </c>
      <c r="G21" s="164" t="s">
        <v>135</v>
      </c>
      <c r="H21" s="84" t="s">
        <v>181</v>
      </c>
      <c r="I21" s="204">
        <v>11510.3</v>
      </c>
      <c r="J21" s="85">
        <v>10990.48</v>
      </c>
      <c r="K21" s="86">
        <v>43900</v>
      </c>
      <c r="L21" s="86">
        <v>43900</v>
      </c>
      <c r="M21" s="83" t="s">
        <v>41</v>
      </c>
      <c r="N21" s="87" t="s">
        <v>182</v>
      </c>
      <c r="O21" s="78" t="s">
        <v>183</v>
      </c>
      <c r="P21" s="84" t="s">
        <v>31</v>
      </c>
      <c r="Q21" s="84" t="s">
        <v>184</v>
      </c>
      <c r="R21" s="92" t="s">
        <v>54</v>
      </c>
      <c r="S21" s="84" t="s">
        <v>185</v>
      </c>
      <c r="T21" s="89" t="s">
        <v>186</v>
      </c>
    </row>
    <row r="22" spans="1:20" s="66" customFormat="1" ht="15" customHeight="1" x14ac:dyDescent="0.2">
      <c r="A22" s="141" t="s">
        <v>21</v>
      </c>
      <c r="B22" s="141" t="s">
        <v>187</v>
      </c>
      <c r="C22" s="115" t="s">
        <v>84</v>
      </c>
      <c r="D22" s="84" t="s">
        <v>70</v>
      </c>
      <c r="E22" s="142" t="s">
        <v>24</v>
      </c>
      <c r="F22" s="143" t="s">
        <v>25</v>
      </c>
      <c r="G22" s="165" t="s">
        <v>105</v>
      </c>
      <c r="H22" s="144" t="s">
        <v>188</v>
      </c>
      <c r="I22" s="206">
        <v>4171.8999999999996</v>
      </c>
      <c r="J22" s="145">
        <v>4023.38</v>
      </c>
      <c r="K22" s="146">
        <v>43902</v>
      </c>
      <c r="L22" s="147">
        <v>43906</v>
      </c>
      <c r="M22" s="143" t="s">
        <v>41</v>
      </c>
      <c r="N22" s="148" t="s">
        <v>189</v>
      </c>
      <c r="O22" s="149" t="s">
        <v>190</v>
      </c>
      <c r="P22" s="144" t="s">
        <v>31</v>
      </c>
      <c r="Q22" s="144" t="s">
        <v>191</v>
      </c>
      <c r="R22" s="150" t="s">
        <v>54</v>
      </c>
      <c r="S22" s="84" t="s">
        <v>192</v>
      </c>
      <c r="T22" s="151" t="s">
        <v>193</v>
      </c>
    </row>
    <row r="23" spans="1:20" s="140" customFormat="1" ht="15" customHeight="1" x14ac:dyDescent="0.2">
      <c r="A23" s="268" t="s">
        <v>194</v>
      </c>
      <c r="B23" s="269"/>
      <c r="C23" s="180"/>
      <c r="D23" s="180"/>
      <c r="E23" s="137"/>
      <c r="F23" s="137"/>
      <c r="G23" s="166"/>
      <c r="H23" s="137"/>
      <c r="I23" s="207"/>
      <c r="J23" s="137"/>
      <c r="K23" s="137"/>
      <c r="L23" s="137"/>
      <c r="M23" s="137"/>
      <c r="N23" s="137"/>
      <c r="O23" s="137"/>
      <c r="P23" s="139"/>
      <c r="Q23" s="137"/>
      <c r="R23" s="137"/>
      <c r="S23" s="180"/>
      <c r="T23" s="137"/>
    </row>
    <row r="24" spans="1:20" s="63" customFormat="1" ht="15" customHeight="1" x14ac:dyDescent="0.2">
      <c r="A24" s="152" t="s">
        <v>21</v>
      </c>
      <c r="B24" s="152" t="s">
        <v>195</v>
      </c>
      <c r="C24" s="115" t="s">
        <v>158</v>
      </c>
      <c r="D24" s="84" t="s">
        <v>196</v>
      </c>
      <c r="E24" s="153" t="s">
        <v>24</v>
      </c>
      <c r="F24" s="154" t="s">
        <v>25</v>
      </c>
      <c r="G24" s="167" t="s">
        <v>197</v>
      </c>
      <c r="H24" s="155" t="s">
        <v>198</v>
      </c>
      <c r="I24" s="208">
        <v>16726.5</v>
      </c>
      <c r="J24" s="156">
        <v>14931</v>
      </c>
      <c r="K24" s="117">
        <v>43910</v>
      </c>
      <c r="L24" s="157">
        <v>43913</v>
      </c>
      <c r="M24" s="154" t="s">
        <v>41</v>
      </c>
      <c r="N24" s="158" t="s">
        <v>199</v>
      </c>
      <c r="O24" s="158" t="s">
        <v>200</v>
      </c>
      <c r="P24" s="155" t="s">
        <v>31</v>
      </c>
      <c r="Q24" s="155" t="s">
        <v>201</v>
      </c>
      <c r="R24" s="92" t="s">
        <v>54</v>
      </c>
      <c r="S24" s="84" t="s">
        <v>66</v>
      </c>
      <c r="T24" s="159" t="s">
        <v>202</v>
      </c>
    </row>
    <row r="25" spans="1:20" s="63" customFormat="1" ht="15" customHeight="1" x14ac:dyDescent="0.2">
      <c r="A25" s="97" t="s">
        <v>21</v>
      </c>
      <c r="B25" s="97" t="s">
        <v>203</v>
      </c>
      <c r="C25" s="115" t="s">
        <v>204</v>
      </c>
      <c r="D25" s="84" t="s">
        <v>204</v>
      </c>
      <c r="E25" s="98" t="s">
        <v>79</v>
      </c>
      <c r="F25" s="99" t="s">
        <v>25</v>
      </c>
      <c r="G25" s="168" t="s">
        <v>205</v>
      </c>
      <c r="H25" s="100" t="s">
        <v>206</v>
      </c>
      <c r="I25" s="209">
        <v>173.25</v>
      </c>
      <c r="J25" s="101">
        <v>173.25</v>
      </c>
      <c r="K25" s="96">
        <v>43910</v>
      </c>
      <c r="L25" s="96">
        <v>43913</v>
      </c>
      <c r="M25" s="99" t="s">
        <v>28</v>
      </c>
      <c r="N25" s="95" t="s">
        <v>207</v>
      </c>
      <c r="O25" s="95" t="s">
        <v>208</v>
      </c>
      <c r="P25" s="100" t="s">
        <v>31</v>
      </c>
      <c r="Q25" s="100" t="s">
        <v>209</v>
      </c>
      <c r="R25" s="92" t="s">
        <v>54</v>
      </c>
      <c r="S25" s="84" t="s">
        <v>204</v>
      </c>
      <c r="T25" s="103" t="s">
        <v>765</v>
      </c>
    </row>
    <row r="26" spans="1:20" s="63" customFormat="1" ht="15" customHeight="1" x14ac:dyDescent="0.2">
      <c r="A26" s="97" t="s">
        <v>21</v>
      </c>
      <c r="B26" s="97" t="s">
        <v>210</v>
      </c>
      <c r="C26" s="115" t="s">
        <v>211</v>
      </c>
      <c r="D26" s="84" t="s">
        <v>59</v>
      </c>
      <c r="E26" s="98" t="s">
        <v>24</v>
      </c>
      <c r="F26" s="99" t="s">
        <v>25</v>
      </c>
      <c r="G26" s="168" t="s">
        <v>105</v>
      </c>
      <c r="H26" s="100" t="s">
        <v>212</v>
      </c>
      <c r="I26" s="209">
        <v>6223.5</v>
      </c>
      <c r="J26" s="101">
        <v>5936.5</v>
      </c>
      <c r="K26" s="96">
        <v>43916</v>
      </c>
      <c r="L26" s="96">
        <v>43917</v>
      </c>
      <c r="M26" s="99" t="s">
        <v>41</v>
      </c>
      <c r="N26" s="95" t="s">
        <v>213</v>
      </c>
      <c r="O26" s="95" t="s">
        <v>214</v>
      </c>
      <c r="P26" s="100" t="s">
        <v>31</v>
      </c>
      <c r="Q26" s="100" t="s">
        <v>215</v>
      </c>
      <c r="R26" s="92" t="s">
        <v>54</v>
      </c>
      <c r="S26" s="84" t="s">
        <v>74</v>
      </c>
      <c r="T26" s="103" t="s">
        <v>172</v>
      </c>
    </row>
    <row r="27" spans="1:20" s="67" customFormat="1" ht="15" customHeight="1" x14ac:dyDescent="0.2">
      <c r="A27" s="131" t="s">
        <v>216</v>
      </c>
      <c r="B27" s="131" t="s">
        <v>217</v>
      </c>
      <c r="C27" s="134" t="s">
        <v>218</v>
      </c>
      <c r="D27" s="134" t="s">
        <v>219</v>
      </c>
      <c r="E27" s="132" t="s">
        <v>24</v>
      </c>
      <c r="F27" s="133" t="s">
        <v>25</v>
      </c>
      <c r="G27" s="161" t="s">
        <v>105</v>
      </c>
      <c r="H27" s="134" t="s">
        <v>220</v>
      </c>
      <c r="I27" s="205">
        <v>9077.1</v>
      </c>
      <c r="J27" s="90">
        <v>9059.0400000000009</v>
      </c>
      <c r="K27" s="136">
        <v>43921</v>
      </c>
      <c r="L27" s="136" t="s">
        <v>221</v>
      </c>
      <c r="M27" s="133" t="s">
        <v>28</v>
      </c>
      <c r="N27" s="135" t="s">
        <v>34</v>
      </c>
      <c r="O27" s="135" t="s">
        <v>222</v>
      </c>
      <c r="P27" s="134" t="s">
        <v>31</v>
      </c>
      <c r="Q27" s="134" t="s">
        <v>223</v>
      </c>
      <c r="R27" s="130" t="s">
        <v>65</v>
      </c>
      <c r="S27" s="134" t="s">
        <v>224</v>
      </c>
      <c r="T27" s="91" t="s">
        <v>225</v>
      </c>
    </row>
    <row r="28" spans="1:20" s="63" customFormat="1" ht="15" customHeight="1" x14ac:dyDescent="0.2">
      <c r="A28" s="131" t="s">
        <v>57</v>
      </c>
      <c r="B28" s="131" t="s">
        <v>226</v>
      </c>
      <c r="C28" s="134" t="s">
        <v>48</v>
      </c>
      <c r="D28" s="134" t="s">
        <v>219</v>
      </c>
      <c r="E28" s="132" t="s">
        <v>24</v>
      </c>
      <c r="F28" s="133" t="s">
        <v>25</v>
      </c>
      <c r="G28" s="161" t="s">
        <v>61</v>
      </c>
      <c r="H28" s="134" t="s">
        <v>227</v>
      </c>
      <c r="I28" s="205">
        <v>12564.6</v>
      </c>
      <c r="J28" s="90">
        <v>12564.6</v>
      </c>
      <c r="K28" s="136" t="s">
        <v>228</v>
      </c>
      <c r="L28" s="136" t="s">
        <v>228</v>
      </c>
      <c r="M28" s="133" t="s">
        <v>28</v>
      </c>
      <c r="N28" s="135" t="s">
        <v>229</v>
      </c>
      <c r="O28" s="135" t="s">
        <v>229</v>
      </c>
      <c r="P28" s="134" t="s">
        <v>31</v>
      </c>
      <c r="Q28" s="134" t="s">
        <v>230</v>
      </c>
      <c r="R28" s="178" t="s">
        <v>54</v>
      </c>
      <c r="S28" s="134" t="s">
        <v>219</v>
      </c>
      <c r="T28" s="91" t="s">
        <v>231</v>
      </c>
    </row>
    <row r="29" spans="1:20" s="63" customFormat="1" ht="15" customHeight="1" x14ac:dyDescent="0.2">
      <c r="A29" s="97" t="s">
        <v>21</v>
      </c>
      <c r="B29" s="97" t="s">
        <v>232</v>
      </c>
      <c r="C29" s="115" t="s">
        <v>233</v>
      </c>
      <c r="D29" s="84" t="s">
        <v>95</v>
      </c>
      <c r="E29" s="98" t="s">
        <v>79</v>
      </c>
      <c r="F29" s="99" t="s">
        <v>25</v>
      </c>
      <c r="G29" s="168" t="s">
        <v>96</v>
      </c>
      <c r="H29" s="100" t="s">
        <v>234</v>
      </c>
      <c r="I29" s="209">
        <v>1253.9000000000001</v>
      </c>
      <c r="J29" s="101">
        <v>1219.24</v>
      </c>
      <c r="K29" s="96" t="s">
        <v>228</v>
      </c>
      <c r="L29" s="96" t="s">
        <v>235</v>
      </c>
      <c r="M29" s="99" t="s">
        <v>41</v>
      </c>
      <c r="N29" s="95" t="s">
        <v>236</v>
      </c>
      <c r="O29" s="95" t="s">
        <v>237</v>
      </c>
      <c r="P29" s="100" t="s">
        <v>31</v>
      </c>
      <c r="Q29" s="100" t="s">
        <v>238</v>
      </c>
      <c r="R29" s="92" t="s">
        <v>54</v>
      </c>
      <c r="S29" s="84" t="s">
        <v>155</v>
      </c>
      <c r="T29" s="103" t="s">
        <v>239</v>
      </c>
    </row>
    <row r="30" spans="1:20" s="63" customFormat="1" ht="15" customHeight="1" x14ac:dyDescent="0.2">
      <c r="A30" s="97" t="s">
        <v>21</v>
      </c>
      <c r="B30" s="97" t="s">
        <v>240</v>
      </c>
      <c r="C30" s="115" t="s">
        <v>69</v>
      </c>
      <c r="D30" s="84" t="s">
        <v>70</v>
      </c>
      <c r="E30" s="98" t="s">
        <v>24</v>
      </c>
      <c r="F30" s="99" t="s">
        <v>25</v>
      </c>
      <c r="G30" s="168" t="s">
        <v>241</v>
      </c>
      <c r="H30" s="100" t="s">
        <v>242</v>
      </c>
      <c r="I30" s="209">
        <v>6196.9</v>
      </c>
      <c r="J30" s="101">
        <v>5677.08</v>
      </c>
      <c r="K30" s="96" t="s">
        <v>243</v>
      </c>
      <c r="L30" s="96" t="s">
        <v>244</v>
      </c>
      <c r="M30" s="99" t="s">
        <v>41</v>
      </c>
      <c r="N30" s="95" t="s">
        <v>245</v>
      </c>
      <c r="O30" s="95" t="s">
        <v>246</v>
      </c>
      <c r="P30" s="100" t="s">
        <v>31</v>
      </c>
      <c r="Q30" s="100" t="s">
        <v>247</v>
      </c>
      <c r="R30" s="102" t="s">
        <v>110</v>
      </c>
      <c r="S30" s="84" t="s">
        <v>55</v>
      </c>
      <c r="T30" s="103" t="s">
        <v>248</v>
      </c>
    </row>
    <row r="31" spans="1:20" s="63" customFormat="1" ht="15" customHeight="1" x14ac:dyDescent="0.2">
      <c r="A31" s="131" t="s">
        <v>216</v>
      </c>
      <c r="B31" s="131" t="s">
        <v>249</v>
      </c>
      <c r="C31" s="134" t="s">
        <v>250</v>
      </c>
      <c r="D31" s="134" t="s">
        <v>251</v>
      </c>
      <c r="E31" s="132" t="s">
        <v>38</v>
      </c>
      <c r="F31" s="133" t="s">
        <v>25</v>
      </c>
      <c r="G31" s="161" t="s">
        <v>205</v>
      </c>
      <c r="H31" s="134" t="s">
        <v>252</v>
      </c>
      <c r="I31" s="205">
        <v>878.63</v>
      </c>
      <c r="J31" s="90">
        <v>141.08000000000001</v>
      </c>
      <c r="K31" s="136" t="s">
        <v>244</v>
      </c>
      <c r="L31" s="136" t="s">
        <v>253</v>
      </c>
      <c r="M31" s="133" t="s">
        <v>28</v>
      </c>
      <c r="N31" s="135" t="s">
        <v>34</v>
      </c>
      <c r="O31" s="135" t="s">
        <v>254</v>
      </c>
      <c r="P31" s="134" t="s">
        <v>31</v>
      </c>
      <c r="Q31" s="134" t="s">
        <v>255</v>
      </c>
      <c r="R31" s="130" t="s">
        <v>110</v>
      </c>
      <c r="S31" s="134" t="s">
        <v>256</v>
      </c>
      <c r="T31" s="138" t="s">
        <v>257</v>
      </c>
    </row>
    <row r="32" spans="1:20" s="63" customFormat="1" ht="15" customHeight="1" x14ac:dyDescent="0.2">
      <c r="A32" s="104" t="s">
        <v>57</v>
      </c>
      <c r="B32" s="131" t="s">
        <v>249</v>
      </c>
      <c r="C32" s="134" t="s">
        <v>250</v>
      </c>
      <c r="D32" s="134" t="s">
        <v>251</v>
      </c>
      <c r="E32" s="132" t="s">
        <v>258</v>
      </c>
      <c r="F32" s="133" t="s">
        <v>25</v>
      </c>
      <c r="G32" s="161" t="s">
        <v>205</v>
      </c>
      <c r="H32" s="134" t="s">
        <v>252</v>
      </c>
      <c r="I32" s="205">
        <v>878.62</v>
      </c>
      <c r="J32" s="90">
        <v>141.07</v>
      </c>
      <c r="K32" s="136" t="s">
        <v>244</v>
      </c>
      <c r="L32" s="136" t="s">
        <v>253</v>
      </c>
      <c r="M32" s="133" t="s">
        <v>28</v>
      </c>
      <c r="N32" s="135" t="s">
        <v>34</v>
      </c>
      <c r="O32" s="135" t="s">
        <v>254</v>
      </c>
      <c r="P32" s="134" t="s">
        <v>31</v>
      </c>
      <c r="Q32" s="134" t="s">
        <v>255</v>
      </c>
      <c r="R32" s="130" t="s">
        <v>110</v>
      </c>
      <c r="S32" s="134" t="s">
        <v>256</v>
      </c>
      <c r="T32" s="138" t="s">
        <v>257</v>
      </c>
    </row>
    <row r="33" spans="1:20" s="63" customFormat="1" ht="15" customHeight="1" x14ac:dyDescent="0.2">
      <c r="A33" s="104" t="s">
        <v>259</v>
      </c>
      <c r="B33" s="131" t="s">
        <v>249</v>
      </c>
      <c r="C33" s="134" t="s">
        <v>250</v>
      </c>
      <c r="D33" s="134" t="s">
        <v>251</v>
      </c>
      <c r="E33" s="132" t="s">
        <v>258</v>
      </c>
      <c r="F33" s="133" t="s">
        <v>25</v>
      </c>
      <c r="G33" s="161" t="s">
        <v>205</v>
      </c>
      <c r="H33" s="134" t="s">
        <v>252</v>
      </c>
      <c r="I33" s="205">
        <v>0</v>
      </c>
      <c r="J33" s="90">
        <v>0</v>
      </c>
      <c r="K33" s="136" t="s">
        <v>244</v>
      </c>
      <c r="L33" s="136" t="s">
        <v>253</v>
      </c>
      <c r="M33" s="133" t="s">
        <v>28</v>
      </c>
      <c r="N33" s="135" t="s">
        <v>34</v>
      </c>
      <c r="O33" s="135" t="s">
        <v>254</v>
      </c>
      <c r="P33" s="134" t="s">
        <v>31</v>
      </c>
      <c r="Q33" s="134" t="s">
        <v>255</v>
      </c>
      <c r="R33" s="130" t="s">
        <v>110</v>
      </c>
      <c r="S33" s="134" t="s">
        <v>256</v>
      </c>
      <c r="T33" s="138" t="s">
        <v>257</v>
      </c>
    </row>
    <row r="34" spans="1:20" s="64" customFormat="1" ht="15" customHeight="1" x14ac:dyDescent="0.2">
      <c r="A34" s="72" t="s">
        <v>21</v>
      </c>
      <c r="B34" s="72" t="s">
        <v>260</v>
      </c>
      <c r="C34" s="115" t="s">
        <v>261</v>
      </c>
      <c r="D34" s="84" t="s">
        <v>60</v>
      </c>
      <c r="E34" s="73" t="s">
        <v>24</v>
      </c>
      <c r="F34" s="74" t="s">
        <v>25</v>
      </c>
      <c r="G34" s="169" t="s">
        <v>39</v>
      </c>
      <c r="H34" s="75" t="s">
        <v>262</v>
      </c>
      <c r="I34" s="76">
        <v>6140.8</v>
      </c>
      <c r="J34" s="76">
        <v>6140.8</v>
      </c>
      <c r="K34" s="77" t="s">
        <v>235</v>
      </c>
      <c r="L34" s="77" t="s">
        <v>263</v>
      </c>
      <c r="M34" s="74" t="s">
        <v>41</v>
      </c>
      <c r="N34" s="78" t="s">
        <v>264</v>
      </c>
      <c r="O34" s="78" t="s">
        <v>265</v>
      </c>
      <c r="P34" s="100" t="s">
        <v>31</v>
      </c>
      <c r="Q34" s="75" t="s">
        <v>266</v>
      </c>
      <c r="R34" s="79" t="s">
        <v>267</v>
      </c>
      <c r="S34" s="84" t="s">
        <v>60</v>
      </c>
      <c r="T34" s="80" t="s">
        <v>268</v>
      </c>
    </row>
    <row r="35" spans="1:20" s="64" customFormat="1" ht="15" customHeight="1" x14ac:dyDescent="0.2">
      <c r="A35" s="72" t="s">
        <v>21</v>
      </c>
      <c r="B35" s="72" t="s">
        <v>269</v>
      </c>
      <c r="C35" s="115" t="s">
        <v>66</v>
      </c>
      <c r="D35" s="84" t="s">
        <v>270</v>
      </c>
      <c r="E35" s="73" t="s">
        <v>24</v>
      </c>
      <c r="F35" s="74" t="s">
        <v>25</v>
      </c>
      <c r="G35" s="169" t="s">
        <v>241</v>
      </c>
      <c r="H35" s="75" t="s">
        <v>271</v>
      </c>
      <c r="I35" s="210">
        <v>7378.4</v>
      </c>
      <c r="J35" s="76">
        <v>4581</v>
      </c>
      <c r="K35" s="77" t="s">
        <v>272</v>
      </c>
      <c r="L35" s="77" t="s">
        <v>273</v>
      </c>
      <c r="M35" s="74" t="s">
        <v>41</v>
      </c>
      <c r="N35" s="78" t="s">
        <v>274</v>
      </c>
      <c r="O35" s="78" t="s">
        <v>275</v>
      </c>
      <c r="P35" s="75" t="s">
        <v>31</v>
      </c>
      <c r="Q35" s="75" t="s">
        <v>276</v>
      </c>
      <c r="R35" s="79" t="s">
        <v>110</v>
      </c>
      <c r="S35" s="84" t="s">
        <v>277</v>
      </c>
      <c r="T35" s="80" t="s">
        <v>278</v>
      </c>
    </row>
    <row r="36" spans="1:20" s="66" customFormat="1" ht="15" customHeight="1" x14ac:dyDescent="0.2">
      <c r="A36" s="268" t="s">
        <v>279</v>
      </c>
      <c r="B36" s="269"/>
      <c r="C36" s="180"/>
      <c r="D36" s="180"/>
      <c r="E36" s="137"/>
      <c r="F36" s="137"/>
      <c r="G36" s="166"/>
      <c r="H36" s="137"/>
      <c r="I36" s="207"/>
      <c r="J36" s="137"/>
      <c r="K36" s="137"/>
      <c r="L36" s="137"/>
      <c r="M36" s="137"/>
      <c r="N36" s="137"/>
      <c r="O36" s="137"/>
      <c r="P36" s="139"/>
      <c r="Q36" s="137"/>
      <c r="R36" s="137"/>
      <c r="S36" s="180"/>
      <c r="T36" s="137"/>
    </row>
    <row r="37" spans="1:20" s="66" customFormat="1" ht="15" customHeight="1" x14ac:dyDescent="0.2">
      <c r="A37" s="81" t="s">
        <v>21</v>
      </c>
      <c r="B37" s="81" t="s">
        <v>280</v>
      </c>
      <c r="C37" s="115" t="s">
        <v>281</v>
      </c>
      <c r="D37" s="84" t="s">
        <v>282</v>
      </c>
      <c r="E37" s="82" t="s">
        <v>24</v>
      </c>
      <c r="F37" s="83" t="s">
        <v>25</v>
      </c>
      <c r="G37" s="169" t="s">
        <v>241</v>
      </c>
      <c r="H37" s="84" t="s">
        <v>283</v>
      </c>
      <c r="I37" s="204">
        <v>7564.05</v>
      </c>
      <c r="J37" s="85">
        <v>5670.42</v>
      </c>
      <c r="K37" s="86" t="s">
        <v>284</v>
      </c>
      <c r="L37" s="86" t="s">
        <v>285</v>
      </c>
      <c r="M37" s="83" t="s">
        <v>41</v>
      </c>
      <c r="N37" s="87" t="s">
        <v>286</v>
      </c>
      <c r="O37" s="87" t="s">
        <v>287</v>
      </c>
      <c r="P37" s="84" t="s">
        <v>31</v>
      </c>
      <c r="Q37" s="84" t="s">
        <v>288</v>
      </c>
      <c r="R37" s="88" t="s">
        <v>110</v>
      </c>
      <c r="S37" s="84" t="s">
        <v>140</v>
      </c>
      <c r="T37" s="89" t="s">
        <v>289</v>
      </c>
    </row>
    <row r="38" spans="1:20" s="66" customFormat="1" ht="15" customHeight="1" x14ac:dyDescent="0.2">
      <c r="A38" s="81" t="s">
        <v>21</v>
      </c>
      <c r="B38" s="81" t="s">
        <v>290</v>
      </c>
      <c r="C38" s="115" t="s">
        <v>291</v>
      </c>
      <c r="D38" s="84" t="s">
        <v>140</v>
      </c>
      <c r="E38" s="82" t="s">
        <v>24</v>
      </c>
      <c r="F38" s="83" t="s">
        <v>25</v>
      </c>
      <c r="G38" s="169" t="s">
        <v>292</v>
      </c>
      <c r="H38" s="84" t="s">
        <v>293</v>
      </c>
      <c r="I38" s="204">
        <v>10264.5</v>
      </c>
      <c r="J38" s="85">
        <v>10264.5</v>
      </c>
      <c r="K38" s="86">
        <v>43986</v>
      </c>
      <c r="L38" s="160">
        <v>43990</v>
      </c>
      <c r="M38" s="83" t="s">
        <v>41</v>
      </c>
      <c r="N38" s="95" t="s">
        <v>294</v>
      </c>
      <c r="O38" s="95" t="s">
        <v>295</v>
      </c>
      <c r="P38" s="84" t="s">
        <v>31</v>
      </c>
      <c r="Q38" s="84" t="s">
        <v>296</v>
      </c>
      <c r="R38" s="88" t="s">
        <v>297</v>
      </c>
      <c r="S38" s="84" t="s">
        <v>140</v>
      </c>
      <c r="T38" s="89" t="s">
        <v>298</v>
      </c>
    </row>
    <row r="39" spans="1:20" s="63" customFormat="1" ht="15" customHeight="1" x14ac:dyDescent="0.2">
      <c r="A39" s="97" t="s">
        <v>21</v>
      </c>
      <c r="B39" s="97" t="s">
        <v>299</v>
      </c>
      <c r="C39" s="115" t="s">
        <v>211</v>
      </c>
      <c r="D39" s="84" t="s">
        <v>59</v>
      </c>
      <c r="E39" s="98" t="s">
        <v>24</v>
      </c>
      <c r="F39" s="99" t="s">
        <v>25</v>
      </c>
      <c r="G39" s="168" t="s">
        <v>300</v>
      </c>
      <c r="H39" s="100" t="s">
        <v>212</v>
      </c>
      <c r="I39" s="209">
        <v>1484.12</v>
      </c>
      <c r="J39" s="101">
        <v>1484.12</v>
      </c>
      <c r="K39" s="96" t="s">
        <v>301</v>
      </c>
      <c r="L39" s="96" t="s">
        <v>107</v>
      </c>
      <c r="M39" s="99" t="s">
        <v>41</v>
      </c>
      <c r="N39" s="95" t="s">
        <v>302</v>
      </c>
      <c r="O39" s="95" t="s">
        <v>303</v>
      </c>
      <c r="P39" s="100" t="s">
        <v>31</v>
      </c>
      <c r="Q39" s="100" t="s">
        <v>304</v>
      </c>
      <c r="R39" s="102" t="s">
        <v>110</v>
      </c>
      <c r="S39" s="87" t="s">
        <v>34</v>
      </c>
      <c r="T39" s="103" t="s">
        <v>305</v>
      </c>
    </row>
    <row r="40" spans="1:20" s="66" customFormat="1" ht="15" customHeight="1" x14ac:dyDescent="0.2">
      <c r="A40" s="81" t="s">
        <v>21</v>
      </c>
      <c r="B40" s="81" t="s">
        <v>306</v>
      </c>
      <c r="C40" s="115" t="s">
        <v>224</v>
      </c>
      <c r="D40" s="84" t="s">
        <v>307</v>
      </c>
      <c r="E40" s="82" t="s">
        <v>24</v>
      </c>
      <c r="F40" s="83" t="s">
        <v>25</v>
      </c>
      <c r="G40" s="164" t="s">
        <v>308</v>
      </c>
      <c r="H40" s="84" t="s">
        <v>309</v>
      </c>
      <c r="I40" s="204">
        <v>8762.2999999999993</v>
      </c>
      <c r="J40" s="85">
        <v>7574.14</v>
      </c>
      <c r="K40" s="86" t="s">
        <v>310</v>
      </c>
      <c r="L40" s="160" t="s">
        <v>311</v>
      </c>
      <c r="M40" s="83" t="s">
        <v>41</v>
      </c>
      <c r="N40" s="95" t="s">
        <v>312</v>
      </c>
      <c r="O40" s="87" t="s">
        <v>313</v>
      </c>
      <c r="P40" s="100" t="s">
        <v>31</v>
      </c>
      <c r="Q40" s="84" t="s">
        <v>314</v>
      </c>
      <c r="R40" s="88" t="s">
        <v>267</v>
      </c>
      <c r="S40" s="84" t="s">
        <v>315</v>
      </c>
      <c r="T40" s="89" t="s">
        <v>316</v>
      </c>
    </row>
    <row r="41" spans="1:20" s="66" customFormat="1" ht="15" customHeight="1" x14ac:dyDescent="0.2">
      <c r="A41" s="131" t="s">
        <v>57</v>
      </c>
      <c r="B41" s="131" t="s">
        <v>317</v>
      </c>
      <c r="C41" s="134" t="s">
        <v>318</v>
      </c>
      <c r="D41" s="134" t="s">
        <v>318</v>
      </c>
      <c r="E41" s="132" t="s">
        <v>24</v>
      </c>
      <c r="F41" s="133" t="s">
        <v>25</v>
      </c>
      <c r="G41" s="161" t="s">
        <v>319</v>
      </c>
      <c r="H41" s="134" t="s">
        <v>258</v>
      </c>
      <c r="I41" s="205"/>
      <c r="J41" s="90">
        <v>53631</v>
      </c>
      <c r="K41" s="136" t="s">
        <v>320</v>
      </c>
      <c r="L41" s="136" t="s">
        <v>320</v>
      </c>
      <c r="M41" s="133" t="s">
        <v>41</v>
      </c>
      <c r="N41" s="135" t="s">
        <v>34</v>
      </c>
      <c r="O41" s="135" t="s">
        <v>321</v>
      </c>
      <c r="P41" s="134" t="s">
        <v>31</v>
      </c>
      <c r="Q41" s="134" t="s">
        <v>322</v>
      </c>
      <c r="R41" s="130" t="s">
        <v>65</v>
      </c>
      <c r="S41" s="134" t="s">
        <v>318</v>
      </c>
      <c r="T41" s="91" t="s">
        <v>323</v>
      </c>
    </row>
    <row r="42" spans="1:20" s="66" customFormat="1" ht="15" customHeight="1" x14ac:dyDescent="0.2">
      <c r="A42" s="131" t="s">
        <v>216</v>
      </c>
      <c r="B42" s="131" t="s">
        <v>324</v>
      </c>
      <c r="C42" s="134" t="s">
        <v>325</v>
      </c>
      <c r="D42" s="134" t="s">
        <v>325</v>
      </c>
      <c r="E42" s="132" t="s">
        <v>24</v>
      </c>
      <c r="F42" s="133" t="s">
        <v>25</v>
      </c>
      <c r="G42" s="161" t="s">
        <v>319</v>
      </c>
      <c r="H42" s="134" t="s">
        <v>258</v>
      </c>
      <c r="I42" s="205"/>
      <c r="J42" s="90">
        <v>53716.5</v>
      </c>
      <c r="K42" s="136" t="s">
        <v>320</v>
      </c>
      <c r="L42" s="136" t="s">
        <v>320</v>
      </c>
      <c r="M42" s="133" t="s">
        <v>41</v>
      </c>
      <c r="N42" s="135" t="s">
        <v>34</v>
      </c>
      <c r="O42" s="135" t="s">
        <v>326</v>
      </c>
      <c r="P42" s="134" t="s">
        <v>31</v>
      </c>
      <c r="Q42" s="134" t="s">
        <v>327</v>
      </c>
      <c r="R42" s="130" t="s">
        <v>65</v>
      </c>
      <c r="S42" s="134" t="s">
        <v>325</v>
      </c>
      <c r="T42" s="91" t="s">
        <v>328</v>
      </c>
    </row>
    <row r="43" spans="1:20" s="66" customFormat="1" ht="15" customHeight="1" x14ac:dyDescent="0.2">
      <c r="A43" s="81" t="s">
        <v>21</v>
      </c>
      <c r="B43" s="81" t="s">
        <v>329</v>
      </c>
      <c r="C43" s="115" t="s">
        <v>84</v>
      </c>
      <c r="D43" s="84" t="s">
        <v>48</v>
      </c>
      <c r="E43" s="82" t="s">
        <v>38</v>
      </c>
      <c r="F43" s="83" t="s">
        <v>25</v>
      </c>
      <c r="G43" s="164" t="s">
        <v>105</v>
      </c>
      <c r="H43" s="84" t="s">
        <v>330</v>
      </c>
      <c r="I43" s="204">
        <v>3825.36</v>
      </c>
      <c r="J43" s="101">
        <v>507.6</v>
      </c>
      <c r="K43" s="86" t="s">
        <v>331</v>
      </c>
      <c r="L43" s="160">
        <v>43983</v>
      </c>
      <c r="M43" s="83" t="s">
        <v>41</v>
      </c>
      <c r="N43" s="87" t="s">
        <v>332</v>
      </c>
      <c r="O43" s="87" t="s">
        <v>333</v>
      </c>
      <c r="P43" s="84" t="s">
        <v>31</v>
      </c>
      <c r="Q43" s="84" t="s">
        <v>334</v>
      </c>
      <c r="R43" s="88" t="s">
        <v>297</v>
      </c>
      <c r="S43" s="84" t="s">
        <v>335</v>
      </c>
      <c r="T43" s="89" t="s">
        <v>336</v>
      </c>
    </row>
    <row r="44" spans="1:20" s="66" customFormat="1" ht="15" customHeight="1" x14ac:dyDescent="0.2">
      <c r="A44" s="81" t="s">
        <v>21</v>
      </c>
      <c r="B44" s="81" t="s">
        <v>337</v>
      </c>
      <c r="C44" s="87" t="s">
        <v>34</v>
      </c>
      <c r="D44" s="87" t="s">
        <v>34</v>
      </c>
      <c r="E44" s="82" t="s">
        <v>24</v>
      </c>
      <c r="F44" s="83" t="s">
        <v>25</v>
      </c>
      <c r="G44" s="164" t="s">
        <v>338</v>
      </c>
      <c r="H44" s="84" t="s">
        <v>339</v>
      </c>
      <c r="I44" s="204">
        <f>---J44</f>
        <v>0</v>
      </c>
      <c r="J44" s="85">
        <v>0</v>
      </c>
      <c r="K44" s="86" t="s">
        <v>107</v>
      </c>
      <c r="L44" s="174" t="s">
        <v>175</v>
      </c>
      <c r="M44" s="83" t="s">
        <v>41</v>
      </c>
      <c r="N44" s="87" t="s">
        <v>34</v>
      </c>
      <c r="O44" s="87" t="s">
        <v>34</v>
      </c>
      <c r="P44" s="87" t="s">
        <v>176</v>
      </c>
      <c r="Q44" s="87" t="s">
        <v>34</v>
      </c>
      <c r="R44" s="87" t="s">
        <v>34</v>
      </c>
      <c r="S44" s="87" t="s">
        <v>34</v>
      </c>
      <c r="T44" s="89" t="s">
        <v>177</v>
      </c>
    </row>
    <row r="45" spans="1:20" s="66" customFormat="1" ht="15" customHeight="1" x14ac:dyDescent="0.2">
      <c r="A45" s="81" t="s">
        <v>57</v>
      </c>
      <c r="B45" s="81" t="s">
        <v>650</v>
      </c>
      <c r="C45" s="87" t="s">
        <v>34</v>
      </c>
      <c r="D45" s="87" t="s">
        <v>34</v>
      </c>
      <c r="E45" s="82" t="s">
        <v>24</v>
      </c>
      <c r="F45" s="83" t="s">
        <v>25</v>
      </c>
      <c r="G45" s="164" t="s">
        <v>655</v>
      </c>
      <c r="H45" s="84" t="s">
        <v>651</v>
      </c>
      <c r="I45" s="204">
        <v>5026.5</v>
      </c>
      <c r="J45" s="85">
        <v>2950</v>
      </c>
      <c r="K45" s="86">
        <v>43969</v>
      </c>
      <c r="L45" s="86">
        <v>43971</v>
      </c>
      <c r="M45" s="83" t="s">
        <v>41</v>
      </c>
      <c r="N45" s="87" t="s">
        <v>652</v>
      </c>
      <c r="O45" s="87" t="s">
        <v>653</v>
      </c>
      <c r="P45" s="87" t="s">
        <v>31</v>
      </c>
      <c r="Q45" s="87" t="s">
        <v>654</v>
      </c>
      <c r="R45" s="87" t="s">
        <v>297</v>
      </c>
      <c r="S45" s="87" t="s">
        <v>34</v>
      </c>
      <c r="T45" s="89"/>
    </row>
    <row r="46" spans="1:20" s="66" customFormat="1" ht="15" customHeight="1" x14ac:dyDescent="0.2">
      <c r="A46" s="81" t="s">
        <v>21</v>
      </c>
      <c r="B46" s="81" t="s">
        <v>340</v>
      </c>
      <c r="C46" s="87" t="s">
        <v>570</v>
      </c>
      <c r="D46" s="87" t="s">
        <v>571</v>
      </c>
      <c r="E46" s="82" t="s">
        <v>24</v>
      </c>
      <c r="F46" s="83" t="s">
        <v>25</v>
      </c>
      <c r="G46" s="164" t="s">
        <v>105</v>
      </c>
      <c r="H46" s="84" t="s">
        <v>341</v>
      </c>
      <c r="I46" s="204">
        <v>6771</v>
      </c>
      <c r="J46" s="85">
        <v>5731.36</v>
      </c>
      <c r="K46" s="86" t="s">
        <v>311</v>
      </c>
      <c r="L46" s="86">
        <v>44069</v>
      </c>
      <c r="M46" s="83" t="s">
        <v>41</v>
      </c>
      <c r="N46" s="87" t="s">
        <v>699</v>
      </c>
      <c r="O46" s="87" t="s">
        <v>700</v>
      </c>
      <c r="P46" s="87" t="s">
        <v>31</v>
      </c>
      <c r="Q46" s="87" t="s">
        <v>711</v>
      </c>
      <c r="R46" s="87" t="s">
        <v>712</v>
      </c>
      <c r="S46" s="87" t="s">
        <v>713</v>
      </c>
      <c r="T46" s="89" t="s">
        <v>721</v>
      </c>
    </row>
    <row r="47" spans="1:20" s="66" customFormat="1" ht="15" customHeight="1" x14ac:dyDescent="0.2">
      <c r="A47" s="81" t="s">
        <v>21</v>
      </c>
      <c r="B47" s="81" t="s">
        <v>342</v>
      </c>
      <c r="C47" s="115" t="s">
        <v>95</v>
      </c>
      <c r="D47" s="84" t="s">
        <v>48</v>
      </c>
      <c r="E47" s="82" t="s">
        <v>79</v>
      </c>
      <c r="F47" s="83" t="s">
        <v>25</v>
      </c>
      <c r="G47" s="164" t="s">
        <v>343</v>
      </c>
      <c r="H47" s="84" t="s">
        <v>344</v>
      </c>
      <c r="I47" s="204">
        <v>4601.6000000000004</v>
      </c>
      <c r="J47" s="85">
        <v>1766.34</v>
      </c>
      <c r="K47" s="86" t="s">
        <v>311</v>
      </c>
      <c r="L47" s="160" t="s">
        <v>345</v>
      </c>
      <c r="M47" s="83" t="s">
        <v>41</v>
      </c>
      <c r="N47" s="87" t="s">
        <v>346</v>
      </c>
      <c r="O47" s="87" t="s">
        <v>347</v>
      </c>
      <c r="P47" s="84" t="s">
        <v>31</v>
      </c>
      <c r="Q47" s="84" t="s">
        <v>348</v>
      </c>
      <c r="R47" s="88" t="s">
        <v>297</v>
      </c>
      <c r="S47" s="84" t="s">
        <v>37</v>
      </c>
      <c r="T47" s="89" t="s">
        <v>349</v>
      </c>
    </row>
    <row r="48" spans="1:20" s="66" customFormat="1" ht="15" customHeight="1" x14ac:dyDescent="0.2">
      <c r="A48" s="81" t="s">
        <v>21</v>
      </c>
      <c r="B48" s="81" t="s">
        <v>350</v>
      </c>
      <c r="C48" s="115" t="s">
        <v>351</v>
      </c>
      <c r="D48" s="84" t="s">
        <v>219</v>
      </c>
      <c r="E48" s="82" t="s">
        <v>24</v>
      </c>
      <c r="F48" s="83" t="s">
        <v>25</v>
      </c>
      <c r="G48" s="164" t="s">
        <v>105</v>
      </c>
      <c r="H48" s="84" t="s">
        <v>352</v>
      </c>
      <c r="I48" s="204">
        <v>5657.1</v>
      </c>
      <c r="J48" s="85">
        <v>4914.5</v>
      </c>
      <c r="K48" s="86" t="s">
        <v>353</v>
      </c>
      <c r="L48" s="160" t="s">
        <v>354</v>
      </c>
      <c r="M48" s="83" t="s">
        <v>28</v>
      </c>
      <c r="N48" s="87" t="s">
        <v>355</v>
      </c>
      <c r="O48" s="87" t="s">
        <v>356</v>
      </c>
      <c r="P48" s="84" t="s">
        <v>31</v>
      </c>
      <c r="Q48" s="84" t="s">
        <v>357</v>
      </c>
      <c r="R48" s="88" t="s">
        <v>297</v>
      </c>
      <c r="S48" s="84" t="s">
        <v>196</v>
      </c>
      <c r="T48" s="89" t="s">
        <v>358</v>
      </c>
    </row>
    <row r="49" spans="1:20" s="66" customFormat="1" ht="15" customHeight="1" x14ac:dyDescent="0.2">
      <c r="A49" s="81" t="s">
        <v>21</v>
      </c>
      <c r="B49" s="81" t="s">
        <v>359</v>
      </c>
      <c r="C49" s="115" t="s">
        <v>87</v>
      </c>
      <c r="D49" s="84" t="s">
        <v>37</v>
      </c>
      <c r="E49" s="82" t="s">
        <v>79</v>
      </c>
      <c r="F49" s="83" t="s">
        <v>25</v>
      </c>
      <c r="G49" s="164" t="s">
        <v>105</v>
      </c>
      <c r="H49" s="84" t="s">
        <v>360</v>
      </c>
      <c r="I49" s="204">
        <v>1392.54</v>
      </c>
      <c r="J49" s="85">
        <v>1184.58</v>
      </c>
      <c r="K49" s="86">
        <v>43983</v>
      </c>
      <c r="L49" s="160">
        <v>43983</v>
      </c>
      <c r="M49" s="83" t="s">
        <v>28</v>
      </c>
      <c r="N49" s="87" t="s">
        <v>361</v>
      </c>
      <c r="O49" s="87" t="s">
        <v>362</v>
      </c>
      <c r="P49" s="84" t="s">
        <v>31</v>
      </c>
      <c r="Q49" s="84" t="s">
        <v>363</v>
      </c>
      <c r="R49" s="88" t="s">
        <v>297</v>
      </c>
      <c r="S49" s="84" t="s">
        <v>364</v>
      </c>
      <c r="T49" s="89" t="s">
        <v>365</v>
      </c>
    </row>
    <row r="50" spans="1:20" s="66" customFormat="1" ht="15" customHeight="1" x14ac:dyDescent="0.2">
      <c r="A50" s="81" t="s">
        <v>21</v>
      </c>
      <c r="B50" s="81" t="s">
        <v>366</v>
      </c>
      <c r="C50" s="115" t="s">
        <v>100</v>
      </c>
      <c r="D50" s="84" t="s">
        <v>37</v>
      </c>
      <c r="E50" s="82" t="s">
        <v>79</v>
      </c>
      <c r="F50" s="83" t="s">
        <v>25</v>
      </c>
      <c r="G50" s="164" t="s">
        <v>105</v>
      </c>
      <c r="H50" s="84" t="s">
        <v>367</v>
      </c>
      <c r="I50" s="204">
        <v>1392.54</v>
      </c>
      <c r="J50" s="85">
        <v>1184.58</v>
      </c>
      <c r="K50" s="86">
        <v>43984</v>
      </c>
      <c r="L50" s="160">
        <v>43986</v>
      </c>
      <c r="M50" s="83" t="s">
        <v>28</v>
      </c>
      <c r="N50" s="87" t="s">
        <v>368</v>
      </c>
      <c r="O50" s="87" t="s">
        <v>369</v>
      </c>
      <c r="P50" s="84" t="s">
        <v>31</v>
      </c>
      <c r="Q50" s="84" t="s">
        <v>370</v>
      </c>
      <c r="R50" s="88" t="s">
        <v>297</v>
      </c>
      <c r="S50" s="84" t="s">
        <v>364</v>
      </c>
      <c r="T50" s="89" t="s">
        <v>365</v>
      </c>
    </row>
    <row r="51" spans="1:20" s="66" customFormat="1" ht="15" customHeight="1" x14ac:dyDescent="0.2">
      <c r="A51" s="81" t="s">
        <v>21</v>
      </c>
      <c r="B51" s="81" t="s">
        <v>371</v>
      </c>
      <c r="C51" s="115" t="s">
        <v>372</v>
      </c>
      <c r="D51" s="84" t="s">
        <v>48</v>
      </c>
      <c r="E51" s="82" t="s">
        <v>38</v>
      </c>
      <c r="F51" s="83" t="s">
        <v>25</v>
      </c>
      <c r="G51" s="164" t="s">
        <v>105</v>
      </c>
      <c r="H51" s="84" t="s">
        <v>373</v>
      </c>
      <c r="I51" s="204">
        <v>3800.6</v>
      </c>
      <c r="J51" s="85">
        <v>497.7</v>
      </c>
      <c r="K51" s="86">
        <v>43997</v>
      </c>
      <c r="L51" s="86">
        <v>44004</v>
      </c>
      <c r="M51" s="83" t="s">
        <v>28</v>
      </c>
      <c r="N51" s="87" t="s">
        <v>374</v>
      </c>
      <c r="O51" s="87" t="s">
        <v>375</v>
      </c>
      <c r="P51" s="84" t="s">
        <v>31</v>
      </c>
      <c r="Q51" s="84" t="s">
        <v>376</v>
      </c>
      <c r="R51" s="88" t="s">
        <v>267</v>
      </c>
      <c r="S51" s="84" t="s">
        <v>377</v>
      </c>
      <c r="T51" s="89" t="s">
        <v>45</v>
      </c>
    </row>
    <row r="52" spans="1:20" s="66" customFormat="1" ht="15" customHeight="1" x14ac:dyDescent="0.2">
      <c r="A52" s="81" t="s">
        <v>21</v>
      </c>
      <c r="B52" s="81" t="s">
        <v>378</v>
      </c>
      <c r="C52" s="115" t="s">
        <v>379</v>
      </c>
      <c r="D52" s="84" t="s">
        <v>281</v>
      </c>
      <c r="E52" s="82" t="s">
        <v>24</v>
      </c>
      <c r="F52" s="83" t="s">
        <v>25</v>
      </c>
      <c r="G52" s="164" t="s">
        <v>380</v>
      </c>
      <c r="H52" s="84" t="s">
        <v>381</v>
      </c>
      <c r="I52" s="204">
        <v>4531.5</v>
      </c>
      <c r="J52" s="85">
        <v>4531.5</v>
      </c>
      <c r="K52" s="86">
        <v>43997</v>
      </c>
      <c r="L52" s="86">
        <v>43998</v>
      </c>
      <c r="M52" s="83" t="s">
        <v>28</v>
      </c>
      <c r="N52" s="95" t="s">
        <v>382</v>
      </c>
      <c r="O52" s="95" t="s">
        <v>383</v>
      </c>
      <c r="P52" s="84" t="s">
        <v>31</v>
      </c>
      <c r="Q52" s="84" t="s">
        <v>384</v>
      </c>
      <c r="R52" s="88" t="s">
        <v>297</v>
      </c>
      <c r="S52" s="84" t="s">
        <v>218</v>
      </c>
      <c r="T52" s="89" t="s">
        <v>385</v>
      </c>
    </row>
    <row r="53" spans="1:20" s="66" customFormat="1" ht="15" customHeight="1" x14ac:dyDescent="0.2">
      <c r="A53" s="81" t="s">
        <v>21</v>
      </c>
      <c r="B53" s="81" t="s">
        <v>386</v>
      </c>
      <c r="C53" s="115" t="s">
        <v>77</v>
      </c>
      <c r="D53" s="84" t="s">
        <v>37</v>
      </c>
      <c r="E53" s="82" t="s">
        <v>79</v>
      </c>
      <c r="F53" s="83" t="s">
        <v>25</v>
      </c>
      <c r="G53" s="164" t="s">
        <v>105</v>
      </c>
      <c r="H53" s="84" t="s">
        <v>387</v>
      </c>
      <c r="I53" s="204">
        <v>1392.54</v>
      </c>
      <c r="J53" s="85">
        <v>999.6</v>
      </c>
      <c r="K53" s="86">
        <v>43997</v>
      </c>
      <c r="L53" s="86">
        <v>44004</v>
      </c>
      <c r="M53" s="83" t="s">
        <v>41</v>
      </c>
      <c r="N53" s="87" t="s">
        <v>388</v>
      </c>
      <c r="O53" s="87" t="s">
        <v>389</v>
      </c>
      <c r="P53" s="84" t="s">
        <v>31</v>
      </c>
      <c r="Q53" s="84" t="s">
        <v>390</v>
      </c>
      <c r="R53" s="88" t="s">
        <v>267</v>
      </c>
      <c r="S53" s="84" t="s">
        <v>155</v>
      </c>
      <c r="T53" s="89" t="s">
        <v>391</v>
      </c>
    </row>
    <row r="54" spans="1:20" s="66" customFormat="1" ht="15" customHeight="1" x14ac:dyDescent="0.2">
      <c r="A54" s="81" t="s">
        <v>21</v>
      </c>
      <c r="B54" s="81" t="s">
        <v>392</v>
      </c>
      <c r="C54" s="115" t="s">
        <v>393</v>
      </c>
      <c r="D54" s="84" t="s">
        <v>37</v>
      </c>
      <c r="E54" s="82" t="s">
        <v>79</v>
      </c>
      <c r="F54" s="83" t="s">
        <v>25</v>
      </c>
      <c r="G54" s="164" t="s">
        <v>105</v>
      </c>
      <c r="H54" s="84" t="s">
        <v>394</v>
      </c>
      <c r="I54" s="204">
        <v>1392.54</v>
      </c>
      <c r="J54" s="85">
        <v>1022.7</v>
      </c>
      <c r="K54" s="86">
        <v>43997</v>
      </c>
      <c r="L54" s="86">
        <v>44004</v>
      </c>
      <c r="M54" s="83" t="s">
        <v>41</v>
      </c>
      <c r="N54" s="87" t="s">
        <v>395</v>
      </c>
      <c r="O54" s="87" t="s">
        <v>396</v>
      </c>
      <c r="P54" s="84" t="s">
        <v>31</v>
      </c>
      <c r="Q54" s="84" t="s">
        <v>397</v>
      </c>
      <c r="R54" s="88" t="s">
        <v>267</v>
      </c>
      <c r="S54" s="84" t="s">
        <v>95</v>
      </c>
      <c r="T54" s="89" t="s">
        <v>398</v>
      </c>
    </row>
    <row r="55" spans="1:20" s="66" customFormat="1" ht="15" customHeight="1" x14ac:dyDescent="0.2">
      <c r="A55" s="81" t="s">
        <v>21</v>
      </c>
      <c r="B55" s="81" t="s">
        <v>399</v>
      </c>
      <c r="C55" s="115" t="s">
        <v>37</v>
      </c>
      <c r="D55" s="84" t="s">
        <v>167</v>
      </c>
      <c r="E55" s="82" t="s">
        <v>24</v>
      </c>
      <c r="F55" s="83" t="s">
        <v>25</v>
      </c>
      <c r="G55" s="164" t="s">
        <v>197</v>
      </c>
      <c r="H55" s="84" t="s">
        <v>400</v>
      </c>
      <c r="I55" s="204">
        <v>3732.75</v>
      </c>
      <c r="J55" s="85">
        <v>4661.25</v>
      </c>
      <c r="K55" s="86">
        <v>44000</v>
      </c>
      <c r="L55" s="86">
        <v>44000</v>
      </c>
      <c r="M55" s="83" t="s">
        <v>28</v>
      </c>
      <c r="N55" s="95" t="s">
        <v>401</v>
      </c>
      <c r="O55" s="95" t="s">
        <v>402</v>
      </c>
      <c r="P55" s="84" t="s">
        <v>31</v>
      </c>
      <c r="Q55" s="84" t="s">
        <v>403</v>
      </c>
      <c r="R55" s="88" t="s">
        <v>297</v>
      </c>
      <c r="S55" s="84" t="s">
        <v>55</v>
      </c>
      <c r="T55" s="89" t="s">
        <v>248</v>
      </c>
    </row>
    <row r="56" spans="1:20" s="66" customFormat="1" ht="15" customHeight="1" x14ac:dyDescent="0.2">
      <c r="A56" s="81" t="s">
        <v>21</v>
      </c>
      <c r="B56" s="81" t="s">
        <v>404</v>
      </c>
      <c r="C56" s="115" t="s">
        <v>405</v>
      </c>
      <c r="D56" s="84" t="s">
        <v>74</v>
      </c>
      <c r="E56" s="82" t="s">
        <v>79</v>
      </c>
      <c r="F56" s="83" t="s">
        <v>25</v>
      </c>
      <c r="G56" s="164" t="s">
        <v>105</v>
      </c>
      <c r="H56" s="84" t="s">
        <v>406</v>
      </c>
      <c r="I56" s="204">
        <v>3726.34</v>
      </c>
      <c r="J56" s="85">
        <v>1115.0999999999999</v>
      </c>
      <c r="K56" s="86">
        <v>44004</v>
      </c>
      <c r="L56" s="86">
        <v>44005</v>
      </c>
      <c r="M56" s="83" t="s">
        <v>41</v>
      </c>
      <c r="N56" s="87" t="s">
        <v>407</v>
      </c>
      <c r="O56" s="87" t="s">
        <v>408</v>
      </c>
      <c r="P56" s="84" t="s">
        <v>31</v>
      </c>
      <c r="Q56" s="84" t="s">
        <v>409</v>
      </c>
      <c r="R56" s="88" t="s">
        <v>267</v>
      </c>
      <c r="S56" s="84" t="s">
        <v>37</v>
      </c>
      <c r="T56" s="89" t="s">
        <v>410</v>
      </c>
    </row>
    <row r="57" spans="1:20" s="66" customFormat="1" ht="15" customHeight="1" x14ac:dyDescent="0.2">
      <c r="A57" s="81" t="s">
        <v>21</v>
      </c>
      <c r="B57" s="81" t="s">
        <v>411</v>
      </c>
      <c r="C57" s="115" t="s">
        <v>372</v>
      </c>
      <c r="D57" s="84" t="s">
        <v>48</v>
      </c>
      <c r="E57" s="82" t="s">
        <v>38</v>
      </c>
      <c r="F57" s="83" t="s">
        <v>25</v>
      </c>
      <c r="G57" s="164" t="s">
        <v>105</v>
      </c>
      <c r="H57" s="84" t="s">
        <v>412</v>
      </c>
      <c r="I57" s="204">
        <v>3800.6</v>
      </c>
      <c r="J57" s="85">
        <v>507.6</v>
      </c>
      <c r="K57" s="86">
        <v>44006</v>
      </c>
      <c r="L57" s="86">
        <v>44012</v>
      </c>
      <c r="M57" s="83" t="s">
        <v>41</v>
      </c>
      <c r="N57" s="87" t="s">
        <v>413</v>
      </c>
      <c r="O57" s="87" t="s">
        <v>414</v>
      </c>
      <c r="P57" s="84" t="s">
        <v>31</v>
      </c>
      <c r="Q57" s="84" t="s">
        <v>415</v>
      </c>
      <c r="R57" s="88" t="s">
        <v>267</v>
      </c>
      <c r="S57" s="84" t="s">
        <v>335</v>
      </c>
      <c r="T57" s="89" t="s">
        <v>416</v>
      </c>
    </row>
    <row r="58" spans="1:20" s="66" customFormat="1" ht="15" customHeight="1" x14ac:dyDescent="0.2">
      <c r="A58" s="81" t="s">
        <v>21</v>
      </c>
      <c r="B58" s="81" t="s">
        <v>417</v>
      </c>
      <c r="C58" s="115" t="s">
        <v>418</v>
      </c>
      <c r="D58" s="84" t="s">
        <v>37</v>
      </c>
      <c r="E58" s="82" t="s">
        <v>79</v>
      </c>
      <c r="F58" s="83" t="s">
        <v>25</v>
      </c>
      <c r="G58" s="164" t="s">
        <v>105</v>
      </c>
      <c r="H58" s="84" t="s">
        <v>419</v>
      </c>
      <c r="I58" s="204">
        <v>1392.54</v>
      </c>
      <c r="J58" s="85">
        <v>1068.9000000000001</v>
      </c>
      <c r="K58" s="86">
        <v>44006</v>
      </c>
      <c r="L58" s="86">
        <v>44012</v>
      </c>
      <c r="M58" s="83" t="s">
        <v>41</v>
      </c>
      <c r="N58" s="87" t="s">
        <v>420</v>
      </c>
      <c r="O58" s="87" t="s">
        <v>421</v>
      </c>
      <c r="P58" s="84" t="s">
        <v>31</v>
      </c>
      <c r="Q58" s="84" t="s">
        <v>422</v>
      </c>
      <c r="R58" s="88" t="s">
        <v>267</v>
      </c>
      <c r="S58" s="84" t="s">
        <v>423</v>
      </c>
      <c r="T58" s="89" t="s">
        <v>424</v>
      </c>
    </row>
    <row r="59" spans="1:20" s="66" customFormat="1" ht="15" customHeight="1" x14ac:dyDescent="0.2">
      <c r="A59" s="81" t="s">
        <v>21</v>
      </c>
      <c r="B59" s="81" t="s">
        <v>425</v>
      </c>
      <c r="C59" s="115" t="s">
        <v>95</v>
      </c>
      <c r="D59" s="84" t="s">
        <v>48</v>
      </c>
      <c r="E59" s="82" t="s">
        <v>38</v>
      </c>
      <c r="F59" s="83" t="s">
        <v>25</v>
      </c>
      <c r="G59" s="165" t="s">
        <v>127</v>
      </c>
      <c r="H59" s="84" t="s">
        <v>426</v>
      </c>
      <c r="I59" s="211">
        <v>2934</v>
      </c>
      <c r="J59" s="211">
        <v>547.20000000000005</v>
      </c>
      <c r="K59" s="86">
        <v>44008</v>
      </c>
      <c r="L59" s="86">
        <v>44018</v>
      </c>
      <c r="M59" s="83" t="s">
        <v>28</v>
      </c>
      <c r="N59" s="87" t="s">
        <v>427</v>
      </c>
      <c r="O59" s="87" t="s">
        <v>428</v>
      </c>
      <c r="P59" s="84" t="s">
        <v>31</v>
      </c>
      <c r="Q59" s="84" t="s">
        <v>611</v>
      </c>
      <c r="R59" s="88">
        <v>44096</v>
      </c>
      <c r="S59" s="84" t="s">
        <v>619</v>
      </c>
      <c r="T59" s="89" t="s">
        <v>762</v>
      </c>
    </row>
    <row r="60" spans="1:20" s="66" customFormat="1" ht="15" customHeight="1" x14ac:dyDescent="0.2">
      <c r="A60" s="81" t="s">
        <v>21</v>
      </c>
      <c r="B60" s="81" t="s">
        <v>430</v>
      </c>
      <c r="C60" s="115" t="s">
        <v>405</v>
      </c>
      <c r="D60" s="84" t="s">
        <v>74</v>
      </c>
      <c r="E60" s="82" t="s">
        <v>24</v>
      </c>
      <c r="F60" s="176" t="s">
        <v>25</v>
      </c>
      <c r="G60" s="164" t="s">
        <v>127</v>
      </c>
      <c r="H60" s="177" t="s">
        <v>431</v>
      </c>
      <c r="I60" s="211">
        <v>2884.5</v>
      </c>
      <c r="J60" s="211">
        <v>2835</v>
      </c>
      <c r="K60" s="86">
        <v>44008</v>
      </c>
      <c r="L60" s="86">
        <v>44018</v>
      </c>
      <c r="M60" s="83" t="s">
        <v>28</v>
      </c>
      <c r="N60" s="87" t="s">
        <v>432</v>
      </c>
      <c r="O60" s="87" t="s">
        <v>433</v>
      </c>
      <c r="P60" s="84" t="s">
        <v>31</v>
      </c>
      <c r="Q60" s="84" t="s">
        <v>612</v>
      </c>
      <c r="R60" s="88">
        <v>44096</v>
      </c>
      <c r="S60" s="84" t="s">
        <v>55</v>
      </c>
      <c r="T60" s="89" t="s">
        <v>248</v>
      </c>
    </row>
    <row r="61" spans="1:20" s="66" customFormat="1" ht="15" customHeight="1" x14ac:dyDescent="0.2">
      <c r="A61" s="81" t="s">
        <v>21</v>
      </c>
      <c r="B61" s="81" t="s">
        <v>434</v>
      </c>
      <c r="C61" s="115" t="s">
        <v>261</v>
      </c>
      <c r="D61" s="84" t="s">
        <v>60</v>
      </c>
      <c r="E61" s="98" t="s">
        <v>24</v>
      </c>
      <c r="F61" s="99" t="s">
        <v>25</v>
      </c>
      <c r="G61" s="168" t="s">
        <v>300</v>
      </c>
      <c r="H61" s="177" t="s">
        <v>262</v>
      </c>
      <c r="I61" s="212">
        <v>1535.2</v>
      </c>
      <c r="J61" s="197">
        <v>1535.2</v>
      </c>
      <c r="K61" s="86">
        <v>44018</v>
      </c>
      <c r="L61" s="86">
        <v>44021</v>
      </c>
      <c r="M61" s="83" t="s">
        <v>41</v>
      </c>
      <c r="N61" s="87" t="s">
        <v>435</v>
      </c>
      <c r="O61" s="87" t="s">
        <v>436</v>
      </c>
      <c r="P61" s="84" t="s">
        <v>31</v>
      </c>
      <c r="Q61" s="84" t="s">
        <v>437</v>
      </c>
      <c r="R61" s="88" t="s">
        <v>267</v>
      </c>
      <c r="S61" s="87" t="s">
        <v>34</v>
      </c>
      <c r="T61" s="103" t="s">
        <v>305</v>
      </c>
    </row>
    <row r="62" spans="1:20" s="66" customFormat="1" ht="15" customHeight="1" x14ac:dyDescent="0.2">
      <c r="A62" s="131" t="s">
        <v>216</v>
      </c>
      <c r="B62" s="131" t="s">
        <v>438</v>
      </c>
      <c r="C62" s="134" t="s">
        <v>439</v>
      </c>
      <c r="D62" s="134" t="s">
        <v>439</v>
      </c>
      <c r="E62" s="132" t="s">
        <v>24</v>
      </c>
      <c r="F62" s="185" t="s">
        <v>25</v>
      </c>
      <c r="G62" s="186" t="s">
        <v>440</v>
      </c>
      <c r="H62" s="187" t="s">
        <v>258</v>
      </c>
      <c r="I62" s="213">
        <v>19260</v>
      </c>
      <c r="J62" s="267">
        <v>19260</v>
      </c>
      <c r="K62" s="136" t="s">
        <v>441</v>
      </c>
      <c r="L62" s="136">
        <v>44053</v>
      </c>
      <c r="M62" s="133" t="s">
        <v>442</v>
      </c>
      <c r="N62" s="135" t="s">
        <v>770</v>
      </c>
      <c r="O62" s="135" t="s">
        <v>771</v>
      </c>
      <c r="P62" s="134" t="s">
        <v>31</v>
      </c>
      <c r="Q62" s="134" t="s">
        <v>772</v>
      </c>
      <c r="R62" s="130">
        <v>44126</v>
      </c>
      <c r="S62" s="134"/>
      <c r="T62" s="91"/>
    </row>
    <row r="63" spans="1:20" s="66" customFormat="1" ht="15" customHeight="1" x14ac:dyDescent="0.2">
      <c r="A63" s="131" t="s">
        <v>57</v>
      </c>
      <c r="B63" s="131" t="s">
        <v>443</v>
      </c>
      <c r="C63" s="134" t="s">
        <v>439</v>
      </c>
      <c r="D63" s="134" t="s">
        <v>439</v>
      </c>
      <c r="E63" s="132" t="s">
        <v>24</v>
      </c>
      <c r="F63" s="185" t="s">
        <v>25</v>
      </c>
      <c r="G63" s="186" t="s">
        <v>440</v>
      </c>
      <c r="H63" s="187" t="s">
        <v>258</v>
      </c>
      <c r="I63" s="213">
        <v>19260</v>
      </c>
      <c r="J63" s="267">
        <v>19260</v>
      </c>
      <c r="K63" s="136" t="s">
        <v>441</v>
      </c>
      <c r="L63" s="136">
        <v>44053</v>
      </c>
      <c r="M63" s="133" t="s">
        <v>442</v>
      </c>
      <c r="N63" s="135" t="s">
        <v>767</v>
      </c>
      <c r="O63" s="135" t="s">
        <v>768</v>
      </c>
      <c r="P63" s="134" t="s">
        <v>31</v>
      </c>
      <c r="Q63" s="134" t="s">
        <v>769</v>
      </c>
      <c r="R63" s="130">
        <v>44126</v>
      </c>
      <c r="S63" s="134"/>
      <c r="T63" s="91"/>
    </row>
    <row r="64" spans="1:20" s="66" customFormat="1" ht="15" customHeight="1" x14ac:dyDescent="0.2">
      <c r="A64" s="81" t="s">
        <v>21</v>
      </c>
      <c r="B64" s="81" t="s">
        <v>444</v>
      </c>
      <c r="C64" s="84" t="s">
        <v>445</v>
      </c>
      <c r="D64" s="84" t="s">
        <v>281</v>
      </c>
      <c r="E64" s="82" t="s">
        <v>24</v>
      </c>
      <c r="F64" s="83" t="s">
        <v>25</v>
      </c>
      <c r="G64" s="175" t="s">
        <v>105</v>
      </c>
      <c r="H64" s="84" t="s">
        <v>446</v>
      </c>
      <c r="I64" s="211">
        <v>4543.2</v>
      </c>
      <c r="J64" s="211">
        <v>4543.2</v>
      </c>
      <c r="K64" s="86" t="s">
        <v>447</v>
      </c>
      <c r="L64" s="86" t="s">
        <v>448</v>
      </c>
      <c r="M64" s="83" t="s">
        <v>41</v>
      </c>
      <c r="N64" s="87" t="s">
        <v>449</v>
      </c>
      <c r="O64" s="87" t="s">
        <v>450</v>
      </c>
      <c r="P64" s="84" t="s">
        <v>31</v>
      </c>
      <c r="Q64" s="84" t="s">
        <v>715</v>
      </c>
      <c r="R64" s="88">
        <v>44126</v>
      </c>
      <c r="S64" s="84" t="s">
        <v>281</v>
      </c>
      <c r="T64" s="89" t="s">
        <v>722</v>
      </c>
    </row>
    <row r="65" spans="1:20" s="66" customFormat="1" ht="15" customHeight="1" x14ac:dyDescent="0.2">
      <c r="A65" s="81" t="s">
        <v>21</v>
      </c>
      <c r="B65" s="81" t="s">
        <v>451</v>
      </c>
      <c r="C65" s="84" t="s">
        <v>452</v>
      </c>
      <c r="D65" s="84" t="s">
        <v>37</v>
      </c>
      <c r="E65" s="82" t="s">
        <v>79</v>
      </c>
      <c r="F65" s="83" t="s">
        <v>25</v>
      </c>
      <c r="G65" s="164" t="s">
        <v>49</v>
      </c>
      <c r="H65" s="84" t="s">
        <v>453</v>
      </c>
      <c r="I65" s="211">
        <v>1115.0999999999999</v>
      </c>
      <c r="J65" s="211">
        <v>907.2</v>
      </c>
      <c r="K65" s="86" t="s">
        <v>447</v>
      </c>
      <c r="L65" s="86" t="s">
        <v>454</v>
      </c>
      <c r="M65" s="83" t="s">
        <v>41</v>
      </c>
      <c r="N65" s="87" t="s">
        <v>455</v>
      </c>
      <c r="O65" s="87" t="s">
        <v>456</v>
      </c>
      <c r="P65" s="84" t="s">
        <v>31</v>
      </c>
      <c r="Q65" s="84" t="s">
        <v>613</v>
      </c>
      <c r="R65" s="88">
        <v>44096</v>
      </c>
      <c r="S65" s="84" t="s">
        <v>91</v>
      </c>
      <c r="T65" s="89" t="s">
        <v>92</v>
      </c>
    </row>
    <row r="66" spans="1:20" s="66" customFormat="1" ht="15" customHeight="1" x14ac:dyDescent="0.2">
      <c r="A66" s="81" t="s">
        <v>21</v>
      </c>
      <c r="B66" s="81" t="s">
        <v>457</v>
      </c>
      <c r="C66" s="84" t="s">
        <v>458</v>
      </c>
      <c r="D66" s="84" t="s">
        <v>74</v>
      </c>
      <c r="E66" s="82" t="s">
        <v>24</v>
      </c>
      <c r="F66" s="83" t="s">
        <v>25</v>
      </c>
      <c r="G66" s="164" t="s">
        <v>49</v>
      </c>
      <c r="H66" s="84" t="s">
        <v>459</v>
      </c>
      <c r="I66" s="211">
        <v>2884.5</v>
      </c>
      <c r="J66" s="211">
        <v>1068.9000000000001</v>
      </c>
      <c r="K66" s="86" t="s">
        <v>447</v>
      </c>
      <c r="L66" s="86" t="s">
        <v>454</v>
      </c>
      <c r="M66" s="83" t="s">
        <v>41</v>
      </c>
      <c r="N66" s="87" t="s">
        <v>460</v>
      </c>
      <c r="O66" s="87" t="s">
        <v>461</v>
      </c>
      <c r="P66" s="84" t="s">
        <v>31</v>
      </c>
      <c r="Q66" s="84" t="s">
        <v>614</v>
      </c>
      <c r="R66" s="88">
        <v>44096</v>
      </c>
      <c r="S66" s="84" t="s">
        <v>423</v>
      </c>
      <c r="T66" s="89" t="s">
        <v>589</v>
      </c>
    </row>
    <row r="67" spans="1:20" s="66" customFormat="1" ht="15" customHeight="1" x14ac:dyDescent="0.2">
      <c r="A67" s="81" t="s">
        <v>21</v>
      </c>
      <c r="B67" s="81" t="s">
        <v>462</v>
      </c>
      <c r="C67" s="84" t="s">
        <v>103</v>
      </c>
      <c r="D67" s="84" t="s">
        <v>37</v>
      </c>
      <c r="E67" s="82" t="s">
        <v>79</v>
      </c>
      <c r="F67" s="83" t="s">
        <v>25</v>
      </c>
      <c r="G67" s="164" t="s">
        <v>49</v>
      </c>
      <c r="H67" s="84" t="s">
        <v>463</v>
      </c>
      <c r="I67" s="211">
        <v>1115.0999999999999</v>
      </c>
      <c r="J67" s="211">
        <v>907.2</v>
      </c>
      <c r="K67" s="86" t="s">
        <v>447</v>
      </c>
      <c r="L67" s="86" t="s">
        <v>464</v>
      </c>
      <c r="M67" s="83" t="s">
        <v>41</v>
      </c>
      <c r="N67" s="87" t="s">
        <v>465</v>
      </c>
      <c r="O67" s="87" t="s">
        <v>466</v>
      </c>
      <c r="P67" s="84" t="s">
        <v>31</v>
      </c>
      <c r="Q67" s="84" t="s">
        <v>615</v>
      </c>
      <c r="R67" s="88">
        <v>44096</v>
      </c>
      <c r="S67" s="84" t="s">
        <v>91</v>
      </c>
      <c r="T67" s="89" t="s">
        <v>92</v>
      </c>
    </row>
    <row r="68" spans="1:20" s="66" customFormat="1" ht="15" customHeight="1" x14ac:dyDescent="0.2">
      <c r="A68" s="81" t="s">
        <v>21</v>
      </c>
      <c r="B68" s="81" t="s">
        <v>467</v>
      </c>
      <c r="C68" s="84" t="s">
        <v>77</v>
      </c>
      <c r="D68" s="84" t="s">
        <v>37</v>
      </c>
      <c r="E68" s="82" t="s">
        <v>79</v>
      </c>
      <c r="F68" s="83" t="s">
        <v>25</v>
      </c>
      <c r="G68" s="164" t="s">
        <v>49</v>
      </c>
      <c r="H68" s="84" t="s">
        <v>468</v>
      </c>
      <c r="I68" s="211">
        <v>1115.0999999999999</v>
      </c>
      <c r="J68" s="211">
        <v>1045.8</v>
      </c>
      <c r="K68" s="86" t="s">
        <v>469</v>
      </c>
      <c r="L68" s="86" t="s">
        <v>470</v>
      </c>
      <c r="M68" s="83" t="s">
        <v>28</v>
      </c>
      <c r="N68" s="87" t="s">
        <v>471</v>
      </c>
      <c r="O68" s="87" t="s">
        <v>472</v>
      </c>
      <c r="P68" s="84" t="s">
        <v>31</v>
      </c>
      <c r="Q68" s="84" t="s">
        <v>616</v>
      </c>
      <c r="R68" s="88">
        <v>44096</v>
      </c>
      <c r="S68" s="84" t="s">
        <v>372</v>
      </c>
      <c r="T68" s="89" t="s">
        <v>620</v>
      </c>
    </row>
    <row r="69" spans="1:20" s="66" customFormat="1" ht="15" customHeight="1" x14ac:dyDescent="0.2">
      <c r="A69" s="81" t="s">
        <v>21</v>
      </c>
      <c r="B69" s="81" t="s">
        <v>473</v>
      </c>
      <c r="C69" s="84" t="s">
        <v>458</v>
      </c>
      <c r="D69" s="84" t="s">
        <v>37</v>
      </c>
      <c r="E69" s="82" t="s">
        <v>79</v>
      </c>
      <c r="F69" s="83" t="s">
        <v>25</v>
      </c>
      <c r="G69" s="164" t="s">
        <v>49</v>
      </c>
      <c r="H69" s="84" t="s">
        <v>474</v>
      </c>
      <c r="I69" s="211">
        <v>1115.0999999999999</v>
      </c>
      <c r="J69" s="219">
        <v>1115.0999999999999</v>
      </c>
      <c r="K69" s="86" t="s">
        <v>475</v>
      </c>
      <c r="L69" s="86" t="s">
        <v>476</v>
      </c>
      <c r="M69" s="83" t="s">
        <v>41</v>
      </c>
      <c r="N69" s="87" t="s">
        <v>477</v>
      </c>
      <c r="O69" s="87" t="s">
        <v>773</v>
      </c>
      <c r="P69" s="84" t="s">
        <v>429</v>
      </c>
      <c r="Q69" s="84"/>
      <c r="R69" s="88"/>
      <c r="S69" s="84"/>
      <c r="T69" s="89"/>
    </row>
    <row r="70" spans="1:20" s="66" customFormat="1" ht="15" customHeight="1" x14ac:dyDescent="0.2">
      <c r="A70" s="81" t="s">
        <v>21</v>
      </c>
      <c r="B70" s="81" t="s">
        <v>478</v>
      </c>
      <c r="C70" s="84" t="s">
        <v>423</v>
      </c>
      <c r="D70" s="84" t="s">
        <v>37</v>
      </c>
      <c r="E70" s="82" t="s">
        <v>79</v>
      </c>
      <c r="F70" s="83" t="s">
        <v>25</v>
      </c>
      <c r="G70" s="164" t="s">
        <v>780</v>
      </c>
      <c r="H70" s="84" t="s">
        <v>479</v>
      </c>
      <c r="I70" s="211">
        <v>2222.04</v>
      </c>
      <c r="J70" s="211">
        <v>2222.04</v>
      </c>
      <c r="K70" s="86">
        <v>44078</v>
      </c>
      <c r="L70" s="86">
        <v>44082</v>
      </c>
      <c r="M70" s="83" t="s">
        <v>28</v>
      </c>
      <c r="N70" s="87" t="s">
        <v>481</v>
      </c>
      <c r="O70" s="87" t="s">
        <v>657</v>
      </c>
      <c r="P70" s="84" t="s">
        <v>31</v>
      </c>
      <c r="Q70" s="84" t="s">
        <v>831</v>
      </c>
      <c r="R70" s="88">
        <v>44157</v>
      </c>
      <c r="S70" s="84" t="s">
        <v>37</v>
      </c>
      <c r="T70" s="89" t="s">
        <v>837</v>
      </c>
    </row>
    <row r="71" spans="1:20" s="66" customFormat="1" ht="15" customHeight="1" x14ac:dyDescent="0.2">
      <c r="A71" s="81" t="s">
        <v>21</v>
      </c>
      <c r="B71" s="81" t="s">
        <v>482</v>
      </c>
      <c r="C71" s="87" t="s">
        <v>34</v>
      </c>
      <c r="D71" s="87" t="s">
        <v>34</v>
      </c>
      <c r="E71" s="82" t="s">
        <v>24</v>
      </c>
      <c r="F71" s="83" t="s">
        <v>25</v>
      </c>
      <c r="G71" s="168" t="s">
        <v>300</v>
      </c>
      <c r="H71" s="84" t="s">
        <v>341</v>
      </c>
      <c r="I71" s="211">
        <v>1692.56</v>
      </c>
      <c r="J71" s="211">
        <v>1432.84</v>
      </c>
      <c r="K71" s="86" t="s">
        <v>480</v>
      </c>
      <c r="L71" s="86" t="s">
        <v>483</v>
      </c>
      <c r="M71" s="83" t="s">
        <v>28</v>
      </c>
      <c r="N71" s="87" t="s">
        <v>484</v>
      </c>
      <c r="O71" s="87" t="s">
        <v>596</v>
      </c>
      <c r="P71" s="84" t="s">
        <v>31</v>
      </c>
      <c r="Q71" s="84" t="s">
        <v>714</v>
      </c>
      <c r="R71" s="88">
        <v>44126</v>
      </c>
      <c r="S71" s="87" t="s">
        <v>34</v>
      </c>
      <c r="T71" s="103" t="s">
        <v>305</v>
      </c>
    </row>
    <row r="72" spans="1:20" s="66" customFormat="1" ht="15" customHeight="1" x14ac:dyDescent="0.2">
      <c r="A72" s="81" t="s">
        <v>21</v>
      </c>
      <c r="B72" s="81" t="s">
        <v>485</v>
      </c>
      <c r="C72" s="84" t="s">
        <v>91</v>
      </c>
      <c r="D72" s="84" t="s">
        <v>37</v>
      </c>
      <c r="E72" s="82" t="s">
        <v>79</v>
      </c>
      <c r="F72" s="83" t="s">
        <v>25</v>
      </c>
      <c r="G72" s="164" t="s">
        <v>49</v>
      </c>
      <c r="H72" s="84" t="s">
        <v>486</v>
      </c>
      <c r="I72" s="211">
        <v>1115.0999999999999</v>
      </c>
      <c r="J72" s="211">
        <v>999.6</v>
      </c>
      <c r="K72" s="86" t="s">
        <v>487</v>
      </c>
      <c r="L72" s="86" t="s">
        <v>483</v>
      </c>
      <c r="M72" s="83" t="s">
        <v>41</v>
      </c>
      <c r="N72" s="87" t="s">
        <v>488</v>
      </c>
      <c r="O72" s="87" t="s">
        <v>597</v>
      </c>
      <c r="P72" s="84" t="s">
        <v>31</v>
      </c>
      <c r="Q72" s="84" t="s">
        <v>716</v>
      </c>
      <c r="R72" s="88">
        <v>44126</v>
      </c>
      <c r="S72" s="84" t="s">
        <v>155</v>
      </c>
      <c r="T72" s="89" t="s">
        <v>723</v>
      </c>
    </row>
    <row r="73" spans="1:20" s="66" customFormat="1" ht="15" customHeight="1" x14ac:dyDescent="0.2">
      <c r="A73" s="81" t="s">
        <v>21</v>
      </c>
      <c r="B73" s="81" t="s">
        <v>489</v>
      </c>
      <c r="C73" s="84" t="s">
        <v>74</v>
      </c>
      <c r="D73" s="84" t="s">
        <v>143</v>
      </c>
      <c r="E73" s="82" t="s">
        <v>24</v>
      </c>
      <c r="F73" s="83" t="s">
        <v>25</v>
      </c>
      <c r="G73" s="164" t="s">
        <v>241</v>
      </c>
      <c r="H73" s="84" t="s">
        <v>490</v>
      </c>
      <c r="I73" s="211">
        <v>6190.24</v>
      </c>
      <c r="J73" s="211">
        <v>5002.08</v>
      </c>
      <c r="K73" s="86" t="s">
        <v>487</v>
      </c>
      <c r="L73" s="86">
        <v>44071</v>
      </c>
      <c r="M73" s="83" t="s">
        <v>28</v>
      </c>
      <c r="N73" s="87" t="s">
        <v>576</v>
      </c>
      <c r="O73" s="87" t="s">
        <v>595</v>
      </c>
      <c r="P73" s="84" t="s">
        <v>31</v>
      </c>
      <c r="Q73" s="84" t="s">
        <v>717</v>
      </c>
      <c r="R73" s="88">
        <v>44126</v>
      </c>
      <c r="S73" s="84" t="s">
        <v>55</v>
      </c>
      <c r="T73" s="89" t="s">
        <v>248</v>
      </c>
    </row>
    <row r="74" spans="1:20" s="66" customFormat="1" ht="15" customHeight="1" x14ac:dyDescent="0.2">
      <c r="A74" s="81" t="s">
        <v>21</v>
      </c>
      <c r="B74" s="81" t="s">
        <v>491</v>
      </c>
      <c r="C74" s="84" t="s">
        <v>34</v>
      </c>
      <c r="D74" s="84" t="s">
        <v>34</v>
      </c>
      <c r="E74" s="82" t="s">
        <v>24</v>
      </c>
      <c r="F74" s="83" t="s">
        <v>25</v>
      </c>
      <c r="G74" s="164" t="s">
        <v>492</v>
      </c>
      <c r="H74" s="84" t="s">
        <v>262</v>
      </c>
      <c r="I74" s="204">
        <v>225</v>
      </c>
      <c r="J74" s="204">
        <v>225</v>
      </c>
      <c r="K74" s="86" t="s">
        <v>493</v>
      </c>
      <c r="L74" s="86">
        <v>44071</v>
      </c>
      <c r="M74" s="83" t="s">
        <v>41</v>
      </c>
      <c r="N74" s="87" t="s">
        <v>577</v>
      </c>
      <c r="O74" s="87" t="s">
        <v>621</v>
      </c>
      <c r="P74" s="84" t="s">
        <v>31</v>
      </c>
      <c r="Q74" s="84" t="s">
        <v>618</v>
      </c>
      <c r="R74" s="88">
        <v>44096</v>
      </c>
      <c r="S74" s="84" t="s">
        <v>34</v>
      </c>
      <c r="T74" s="89" t="s">
        <v>764</v>
      </c>
    </row>
    <row r="75" spans="1:20" s="66" customFormat="1" ht="15" customHeight="1" x14ac:dyDescent="0.2">
      <c r="A75" s="81" t="s">
        <v>21</v>
      </c>
      <c r="B75" s="81" t="s">
        <v>494</v>
      </c>
      <c r="C75" s="84" t="s">
        <v>495</v>
      </c>
      <c r="D75" s="84" t="s">
        <v>37</v>
      </c>
      <c r="E75" s="82" t="s">
        <v>79</v>
      </c>
      <c r="F75" s="83" t="s">
        <v>25</v>
      </c>
      <c r="G75" s="164" t="s">
        <v>49</v>
      </c>
      <c r="H75" s="84" t="s">
        <v>496</v>
      </c>
      <c r="I75" s="204">
        <v>1115.0999999999999</v>
      </c>
      <c r="J75" s="204">
        <v>976.5</v>
      </c>
      <c r="K75" s="86" t="s">
        <v>493</v>
      </c>
      <c r="L75" s="86">
        <v>44071</v>
      </c>
      <c r="M75" s="83" t="s">
        <v>41</v>
      </c>
      <c r="N75" s="87" t="s">
        <v>572</v>
      </c>
      <c r="O75" s="87" t="s">
        <v>591</v>
      </c>
      <c r="P75" s="84" t="s">
        <v>31</v>
      </c>
      <c r="Q75" s="84" t="s">
        <v>718</v>
      </c>
      <c r="R75" s="88">
        <v>44126</v>
      </c>
      <c r="S75" s="84" t="s">
        <v>364</v>
      </c>
      <c r="T75" s="89" t="s">
        <v>365</v>
      </c>
    </row>
    <row r="76" spans="1:20" s="66" customFormat="1" ht="15" customHeight="1" x14ac:dyDescent="0.2">
      <c r="A76" s="81" t="s">
        <v>21</v>
      </c>
      <c r="B76" s="81" t="s">
        <v>497</v>
      </c>
      <c r="C76" s="84" t="s">
        <v>452</v>
      </c>
      <c r="D76" s="84" t="s">
        <v>84</v>
      </c>
      <c r="E76" s="82" t="s">
        <v>79</v>
      </c>
      <c r="F76" s="83" t="s">
        <v>25</v>
      </c>
      <c r="G76" s="164" t="s">
        <v>49</v>
      </c>
      <c r="H76" s="84" t="s">
        <v>498</v>
      </c>
      <c r="I76" s="204">
        <v>1092</v>
      </c>
      <c r="J76" s="204">
        <v>907.2</v>
      </c>
      <c r="K76" s="86" t="s">
        <v>493</v>
      </c>
      <c r="L76" s="86">
        <v>44071</v>
      </c>
      <c r="M76" s="83" t="s">
        <v>41</v>
      </c>
      <c r="N76" s="87" t="s">
        <v>573</v>
      </c>
      <c r="O76" s="87" t="s">
        <v>592</v>
      </c>
      <c r="P76" s="84" t="s">
        <v>31</v>
      </c>
      <c r="Q76" s="84" t="s">
        <v>832</v>
      </c>
      <c r="R76" s="88">
        <v>44157</v>
      </c>
      <c r="S76" s="84" t="s">
        <v>91</v>
      </c>
      <c r="T76" s="89" t="s">
        <v>92</v>
      </c>
    </row>
    <row r="77" spans="1:20" s="66" customFormat="1" ht="15" customHeight="1" x14ac:dyDescent="0.2">
      <c r="A77" s="81" t="s">
        <v>21</v>
      </c>
      <c r="B77" s="81" t="s">
        <v>499</v>
      </c>
      <c r="C77" s="84" t="s">
        <v>103</v>
      </c>
      <c r="D77" s="84" t="s">
        <v>84</v>
      </c>
      <c r="E77" s="82" t="s">
        <v>79</v>
      </c>
      <c r="F77" s="83" t="s">
        <v>25</v>
      </c>
      <c r="G77" s="164" t="s">
        <v>49</v>
      </c>
      <c r="H77" s="84" t="s">
        <v>500</v>
      </c>
      <c r="I77" s="204">
        <v>1092</v>
      </c>
      <c r="J77" s="204">
        <v>907.2</v>
      </c>
      <c r="K77" s="86" t="s">
        <v>493</v>
      </c>
      <c r="L77" s="86">
        <v>44071</v>
      </c>
      <c r="M77" s="83" t="s">
        <v>41</v>
      </c>
      <c r="N77" s="87" t="s">
        <v>575</v>
      </c>
      <c r="O77" s="87" t="s">
        <v>594</v>
      </c>
      <c r="P77" s="84" t="s">
        <v>31</v>
      </c>
      <c r="Q77" s="84" t="s">
        <v>834</v>
      </c>
      <c r="R77" s="88">
        <v>44157</v>
      </c>
      <c r="S77" s="84" t="s">
        <v>91</v>
      </c>
      <c r="T77" s="89" t="s">
        <v>92</v>
      </c>
    </row>
    <row r="78" spans="1:20" s="66" customFormat="1" ht="15" customHeight="1" x14ac:dyDescent="0.2">
      <c r="A78" s="81" t="s">
        <v>21</v>
      </c>
      <c r="B78" s="81" t="s">
        <v>501</v>
      </c>
      <c r="C78" s="84" t="s">
        <v>100</v>
      </c>
      <c r="D78" s="84" t="s">
        <v>84</v>
      </c>
      <c r="E78" s="82" t="s">
        <v>79</v>
      </c>
      <c r="F78" s="83" t="s">
        <v>25</v>
      </c>
      <c r="G78" s="164" t="s">
        <v>49</v>
      </c>
      <c r="H78" s="84" t="s">
        <v>502</v>
      </c>
      <c r="I78" s="204">
        <v>1092</v>
      </c>
      <c r="J78" s="204">
        <v>884.1</v>
      </c>
      <c r="K78" s="86" t="s">
        <v>493</v>
      </c>
      <c r="L78" s="86">
        <v>44071</v>
      </c>
      <c r="M78" s="83" t="s">
        <v>41</v>
      </c>
      <c r="N78" s="87" t="s">
        <v>574</v>
      </c>
      <c r="O78" s="87" t="s">
        <v>593</v>
      </c>
      <c r="P78" s="84" t="s">
        <v>31</v>
      </c>
      <c r="Q78" s="84" t="s">
        <v>833</v>
      </c>
      <c r="R78" s="88">
        <v>44157</v>
      </c>
      <c r="S78" s="84" t="s">
        <v>77</v>
      </c>
      <c r="T78" s="89" t="s">
        <v>838</v>
      </c>
    </row>
    <row r="79" spans="1:20" s="66" customFormat="1" ht="15" customHeight="1" x14ac:dyDescent="0.2">
      <c r="A79" s="81" t="s">
        <v>21</v>
      </c>
      <c r="B79" s="81" t="s">
        <v>579</v>
      </c>
      <c r="C79" s="84" t="s">
        <v>580</v>
      </c>
      <c r="D79" s="84" t="s">
        <v>581</v>
      </c>
      <c r="E79" s="82" t="s">
        <v>24</v>
      </c>
      <c r="F79" s="83" t="s">
        <v>25</v>
      </c>
      <c r="G79" s="164" t="s">
        <v>39</v>
      </c>
      <c r="H79" s="84" t="s">
        <v>582</v>
      </c>
      <c r="I79" s="204">
        <v>9835.74</v>
      </c>
      <c r="J79" s="204">
        <v>6048</v>
      </c>
      <c r="K79" s="86">
        <v>44075</v>
      </c>
      <c r="L79" s="86">
        <v>44084</v>
      </c>
      <c r="M79" s="83" t="s">
        <v>28</v>
      </c>
      <c r="N79" s="87" t="s">
        <v>623</v>
      </c>
      <c r="O79" s="87" t="s">
        <v>658</v>
      </c>
      <c r="P79" s="84" t="s">
        <v>31</v>
      </c>
      <c r="Q79" s="84" t="s">
        <v>829</v>
      </c>
      <c r="R79" s="88">
        <v>44157</v>
      </c>
      <c r="S79" s="84" t="s">
        <v>830</v>
      </c>
      <c r="T79" s="89" t="s">
        <v>840</v>
      </c>
    </row>
    <row r="80" spans="1:20" s="66" customFormat="1" ht="15" customHeight="1" x14ac:dyDescent="0.2">
      <c r="A80" s="81" t="s">
        <v>21</v>
      </c>
      <c r="B80" s="81" t="s">
        <v>583</v>
      </c>
      <c r="C80" s="84" t="s">
        <v>34</v>
      </c>
      <c r="D80" s="84" t="s">
        <v>34</v>
      </c>
      <c r="E80" s="82" t="s">
        <v>24</v>
      </c>
      <c r="F80" s="83" t="s">
        <v>25</v>
      </c>
      <c r="G80" s="164" t="s">
        <v>492</v>
      </c>
      <c r="H80" s="84" t="s">
        <v>584</v>
      </c>
      <c r="I80" s="204">
        <v>225</v>
      </c>
      <c r="J80" s="85">
        <v>225</v>
      </c>
      <c r="K80" s="86">
        <v>44075</v>
      </c>
      <c r="L80" s="86">
        <v>44076</v>
      </c>
      <c r="M80" s="83" t="s">
        <v>28</v>
      </c>
      <c r="N80" s="87" t="s">
        <v>598</v>
      </c>
      <c r="O80" s="87" t="s">
        <v>622</v>
      </c>
      <c r="P80" s="84" t="s">
        <v>31</v>
      </c>
      <c r="Q80" s="84" t="s">
        <v>617</v>
      </c>
      <c r="R80" s="88">
        <v>44096</v>
      </c>
      <c r="S80" s="84" t="s">
        <v>34</v>
      </c>
      <c r="T80" s="89"/>
    </row>
    <row r="81" spans="1:20" s="66" customFormat="1" ht="15" customHeight="1" x14ac:dyDescent="0.2">
      <c r="A81" s="81" t="s">
        <v>21</v>
      </c>
      <c r="B81" s="81" t="s">
        <v>605</v>
      </c>
      <c r="C81" s="84" t="s">
        <v>167</v>
      </c>
      <c r="D81" s="84" t="s">
        <v>60</v>
      </c>
      <c r="E81" s="82" t="s">
        <v>24</v>
      </c>
      <c r="F81" s="83" t="s">
        <v>25</v>
      </c>
      <c r="G81" s="164" t="s">
        <v>606</v>
      </c>
      <c r="H81" s="84" t="s">
        <v>607</v>
      </c>
      <c r="I81" s="204">
        <v>6635.8</v>
      </c>
      <c r="J81" s="236">
        <v>6635.8</v>
      </c>
      <c r="K81" s="86">
        <v>44082</v>
      </c>
      <c r="L81" s="86">
        <v>44084</v>
      </c>
      <c r="M81" s="83" t="s">
        <v>28</v>
      </c>
      <c r="N81" s="87" t="s">
        <v>656</v>
      </c>
      <c r="O81" s="87" t="s">
        <v>698</v>
      </c>
      <c r="P81" s="84" t="s">
        <v>429</v>
      </c>
      <c r="Q81" s="84"/>
      <c r="R81" s="88"/>
      <c r="S81" s="84"/>
      <c r="T81" s="89" t="s">
        <v>624</v>
      </c>
    </row>
    <row r="82" spans="1:20" s="66" customFormat="1" ht="15" customHeight="1" x14ac:dyDescent="0.2">
      <c r="A82" s="81" t="s">
        <v>21</v>
      </c>
      <c r="B82" s="81" t="s">
        <v>608</v>
      </c>
      <c r="C82" s="84" t="s">
        <v>155</v>
      </c>
      <c r="D82" s="84" t="s">
        <v>74</v>
      </c>
      <c r="E82" s="82" t="s">
        <v>24</v>
      </c>
      <c r="F82" s="83" t="s">
        <v>25</v>
      </c>
      <c r="G82" s="164" t="s">
        <v>105</v>
      </c>
      <c r="H82" s="84" t="s">
        <v>609</v>
      </c>
      <c r="I82" s="204">
        <v>2884.5</v>
      </c>
      <c r="J82" s="85">
        <v>2884.5</v>
      </c>
      <c r="K82" s="86">
        <v>44083</v>
      </c>
      <c r="L82" s="86">
        <v>44085</v>
      </c>
      <c r="M82" s="83" t="s">
        <v>41</v>
      </c>
      <c r="N82" s="87" t="s">
        <v>632</v>
      </c>
      <c r="O82" s="87" t="s">
        <v>774</v>
      </c>
      <c r="P82" s="84" t="s">
        <v>31</v>
      </c>
      <c r="Q82" s="84" t="s">
        <v>779</v>
      </c>
      <c r="R82" s="88">
        <v>44126</v>
      </c>
      <c r="S82" s="84" t="s">
        <v>37</v>
      </c>
      <c r="T82" s="89" t="s">
        <v>410</v>
      </c>
    </row>
    <row r="83" spans="1:20" s="66" customFormat="1" ht="15" customHeight="1" x14ac:dyDescent="0.2">
      <c r="A83" s="81" t="s">
        <v>21</v>
      </c>
      <c r="B83" s="81" t="s">
        <v>630</v>
      </c>
      <c r="C83" s="84" t="s">
        <v>37</v>
      </c>
      <c r="D83" s="84" t="s">
        <v>167</v>
      </c>
      <c r="E83" s="82" t="s">
        <v>24</v>
      </c>
      <c r="F83" s="83" t="s">
        <v>25</v>
      </c>
      <c r="G83" s="164" t="s">
        <v>49</v>
      </c>
      <c r="H83" s="84" t="s">
        <v>631</v>
      </c>
      <c r="I83" s="204">
        <v>3057.75</v>
      </c>
      <c r="J83" s="85">
        <v>557.1</v>
      </c>
      <c r="K83" s="86">
        <v>44085</v>
      </c>
      <c r="L83" s="86">
        <v>44088</v>
      </c>
      <c r="M83" s="83" t="s">
        <v>41</v>
      </c>
      <c r="N83" s="87" t="s">
        <v>634</v>
      </c>
      <c r="O83" s="87" t="s">
        <v>697</v>
      </c>
      <c r="P83" s="84" t="s">
        <v>429</v>
      </c>
      <c r="Q83" s="84" t="s">
        <v>835</v>
      </c>
      <c r="R83" s="88">
        <v>44157</v>
      </c>
      <c r="S83" s="84" t="s">
        <v>445</v>
      </c>
      <c r="T83" s="89" t="s">
        <v>839</v>
      </c>
    </row>
    <row r="84" spans="1:20" s="66" customFormat="1" ht="15" customHeight="1" x14ac:dyDescent="0.2">
      <c r="A84" s="252" t="s">
        <v>216</v>
      </c>
      <c r="B84" s="252" t="s">
        <v>635</v>
      </c>
      <c r="C84" s="253" t="s">
        <v>104</v>
      </c>
      <c r="D84" s="253" t="s">
        <v>48</v>
      </c>
      <c r="E84" s="254" t="s">
        <v>38</v>
      </c>
      <c r="F84" s="255" t="s">
        <v>25</v>
      </c>
      <c r="G84" s="256" t="s">
        <v>49</v>
      </c>
      <c r="H84" s="253" t="s">
        <v>633</v>
      </c>
      <c r="I84" s="257">
        <v>2934</v>
      </c>
      <c r="J84" s="266">
        <v>507.6</v>
      </c>
      <c r="K84" s="258">
        <v>44088</v>
      </c>
      <c r="L84" s="258">
        <v>44089</v>
      </c>
      <c r="M84" s="255" t="s">
        <v>41</v>
      </c>
      <c r="N84" s="259" t="s">
        <v>724</v>
      </c>
      <c r="O84" s="259" t="s">
        <v>725</v>
      </c>
      <c r="P84" s="253" t="s">
        <v>31</v>
      </c>
      <c r="Q84" s="253" t="s">
        <v>726</v>
      </c>
      <c r="R84" s="260">
        <v>44126</v>
      </c>
      <c r="S84" s="253" t="s">
        <v>335</v>
      </c>
      <c r="T84" s="261" t="s">
        <v>755</v>
      </c>
    </row>
    <row r="85" spans="1:20" s="66" customFormat="1" ht="15" customHeight="1" x14ac:dyDescent="0.2">
      <c r="A85" s="252" t="s">
        <v>216</v>
      </c>
      <c r="B85" s="252" t="s">
        <v>636</v>
      </c>
      <c r="C85" s="253" t="s">
        <v>637</v>
      </c>
      <c r="D85" s="253" t="s">
        <v>638</v>
      </c>
      <c r="E85" s="254" t="s">
        <v>24</v>
      </c>
      <c r="F85" s="255" t="s">
        <v>25</v>
      </c>
      <c r="G85" s="256" t="s">
        <v>49</v>
      </c>
      <c r="H85" s="253" t="s">
        <v>639</v>
      </c>
      <c r="I85" s="257">
        <v>4023</v>
      </c>
      <c r="J85" s="266">
        <v>3082.5</v>
      </c>
      <c r="K85" s="258">
        <v>44088</v>
      </c>
      <c r="L85" s="258">
        <v>44089</v>
      </c>
      <c r="M85" s="255" t="s">
        <v>41</v>
      </c>
      <c r="N85" s="259" t="s">
        <v>727</v>
      </c>
      <c r="O85" s="259" t="s">
        <v>728</v>
      </c>
      <c r="P85" s="253" t="s">
        <v>31</v>
      </c>
      <c r="Q85" s="253" t="s">
        <v>719</v>
      </c>
      <c r="R85" s="260">
        <v>44126</v>
      </c>
      <c r="S85" s="253" t="s">
        <v>192</v>
      </c>
      <c r="T85" s="261" t="s">
        <v>756</v>
      </c>
    </row>
    <row r="86" spans="1:20" s="66" customFormat="1" ht="15" customHeight="1" x14ac:dyDescent="0.2">
      <c r="A86" s="252" t="s">
        <v>216</v>
      </c>
      <c r="B86" s="252" t="s">
        <v>640</v>
      </c>
      <c r="C86" s="253" t="s">
        <v>77</v>
      </c>
      <c r="D86" s="253" t="s">
        <v>37</v>
      </c>
      <c r="E86" s="254" t="s">
        <v>79</v>
      </c>
      <c r="F86" s="255" t="s">
        <v>25</v>
      </c>
      <c r="G86" s="256" t="s">
        <v>49</v>
      </c>
      <c r="H86" s="253" t="s">
        <v>641</v>
      </c>
      <c r="I86" s="257">
        <v>1115.0999999999999</v>
      </c>
      <c r="J86" s="266">
        <v>953.4</v>
      </c>
      <c r="K86" s="258">
        <v>44088</v>
      </c>
      <c r="L86" s="258">
        <v>44089</v>
      </c>
      <c r="M86" s="255" t="s">
        <v>41</v>
      </c>
      <c r="N86" s="259" t="s">
        <v>729</v>
      </c>
      <c r="O86" s="259" t="s">
        <v>730</v>
      </c>
      <c r="P86" s="253" t="s">
        <v>31</v>
      </c>
      <c r="Q86" s="253" t="s">
        <v>731</v>
      </c>
      <c r="R86" s="260">
        <v>44126</v>
      </c>
      <c r="S86" s="253" t="s">
        <v>458</v>
      </c>
      <c r="T86" s="261" t="s">
        <v>757</v>
      </c>
    </row>
    <row r="87" spans="1:20" s="66" customFormat="1" ht="15" customHeight="1" x14ac:dyDescent="0.2">
      <c r="A87" s="252" t="s">
        <v>216</v>
      </c>
      <c r="B87" s="252" t="s">
        <v>664</v>
      </c>
      <c r="C87" s="253" t="s">
        <v>77</v>
      </c>
      <c r="D87" s="253" t="s">
        <v>37</v>
      </c>
      <c r="E87" s="254" t="s">
        <v>79</v>
      </c>
      <c r="F87" s="255" t="s">
        <v>25</v>
      </c>
      <c r="G87" s="256" t="s">
        <v>667</v>
      </c>
      <c r="H87" s="253" t="s">
        <v>668</v>
      </c>
      <c r="I87" s="257">
        <v>554.5</v>
      </c>
      <c r="J87" s="266">
        <v>392.7</v>
      </c>
      <c r="K87" s="258">
        <v>44095</v>
      </c>
      <c r="L87" s="258">
        <v>44095</v>
      </c>
      <c r="M87" s="255" t="s">
        <v>41</v>
      </c>
      <c r="N87" s="259" t="s">
        <v>732</v>
      </c>
      <c r="O87" s="259" t="s">
        <v>733</v>
      </c>
      <c r="P87" s="253" t="s">
        <v>31</v>
      </c>
      <c r="Q87" s="253" t="s">
        <v>734</v>
      </c>
      <c r="R87" s="260">
        <v>44126</v>
      </c>
      <c r="S87" s="253" t="s">
        <v>458</v>
      </c>
      <c r="T87" s="261" t="s">
        <v>758</v>
      </c>
    </row>
    <row r="88" spans="1:20" s="66" customFormat="1" ht="15" customHeight="1" x14ac:dyDescent="0.2">
      <c r="A88" s="252" t="s">
        <v>216</v>
      </c>
      <c r="B88" s="252" t="s">
        <v>643</v>
      </c>
      <c r="C88" s="253" t="s">
        <v>91</v>
      </c>
      <c r="D88" s="253" t="s">
        <v>37</v>
      </c>
      <c r="E88" s="254" t="s">
        <v>79</v>
      </c>
      <c r="F88" s="255" t="s">
        <v>25</v>
      </c>
      <c r="G88" s="256" t="s">
        <v>49</v>
      </c>
      <c r="H88" s="253" t="s">
        <v>642</v>
      </c>
      <c r="I88" s="257">
        <v>1115.0999999999999</v>
      </c>
      <c r="J88" s="266">
        <v>976.5</v>
      </c>
      <c r="K88" s="258">
        <v>44088</v>
      </c>
      <c r="L88" s="258">
        <v>44089</v>
      </c>
      <c r="M88" s="255" t="s">
        <v>28</v>
      </c>
      <c r="N88" s="259" t="s">
        <v>735</v>
      </c>
      <c r="O88" s="259" t="s">
        <v>736</v>
      </c>
      <c r="P88" s="253" t="s">
        <v>31</v>
      </c>
      <c r="Q88" s="253" t="s">
        <v>737</v>
      </c>
      <c r="R88" s="260">
        <v>44126</v>
      </c>
      <c r="S88" s="253" t="s">
        <v>364</v>
      </c>
      <c r="T88" s="261" t="s">
        <v>365</v>
      </c>
    </row>
    <row r="89" spans="1:20" s="66" customFormat="1" ht="15" customHeight="1" x14ac:dyDescent="0.2">
      <c r="A89" s="252" t="s">
        <v>216</v>
      </c>
      <c r="B89" s="252" t="s">
        <v>665</v>
      </c>
      <c r="C89" s="253" t="s">
        <v>91</v>
      </c>
      <c r="D89" s="253" t="s">
        <v>37</v>
      </c>
      <c r="E89" s="254" t="s">
        <v>79</v>
      </c>
      <c r="F89" s="255" t="s">
        <v>25</v>
      </c>
      <c r="G89" s="256" t="s">
        <v>667</v>
      </c>
      <c r="H89" s="253" t="s">
        <v>669</v>
      </c>
      <c r="I89" s="257">
        <v>554.5</v>
      </c>
      <c r="J89" s="266">
        <v>438.9</v>
      </c>
      <c r="K89" s="258">
        <v>44095</v>
      </c>
      <c r="L89" s="258">
        <v>44095</v>
      </c>
      <c r="M89" s="255" t="s">
        <v>28</v>
      </c>
      <c r="N89" s="259" t="s">
        <v>738</v>
      </c>
      <c r="O89" s="259" t="s">
        <v>739</v>
      </c>
      <c r="P89" s="253" t="s">
        <v>31</v>
      </c>
      <c r="Q89" s="253" t="s">
        <v>740</v>
      </c>
      <c r="R89" s="260">
        <v>44126</v>
      </c>
      <c r="S89" s="253" t="s">
        <v>155</v>
      </c>
      <c r="T89" s="261" t="s">
        <v>759</v>
      </c>
    </row>
    <row r="90" spans="1:20" s="66" customFormat="1" ht="15" customHeight="1" x14ac:dyDescent="0.2">
      <c r="A90" s="252" t="s">
        <v>216</v>
      </c>
      <c r="B90" s="252" t="s">
        <v>644</v>
      </c>
      <c r="C90" s="253" t="s">
        <v>659</v>
      </c>
      <c r="D90" s="253" t="s">
        <v>660</v>
      </c>
      <c r="E90" s="254" t="s">
        <v>24</v>
      </c>
      <c r="F90" s="255" t="s">
        <v>25</v>
      </c>
      <c r="G90" s="256" t="s">
        <v>49</v>
      </c>
      <c r="H90" s="253" t="s">
        <v>645</v>
      </c>
      <c r="I90" s="257">
        <v>12586.5</v>
      </c>
      <c r="J90" s="266">
        <v>11448</v>
      </c>
      <c r="K90" s="258">
        <v>44095</v>
      </c>
      <c r="L90" s="258">
        <v>44103</v>
      </c>
      <c r="M90" s="255" t="s">
        <v>28</v>
      </c>
      <c r="N90" s="259" t="s">
        <v>743</v>
      </c>
      <c r="O90" s="259" t="s">
        <v>744</v>
      </c>
      <c r="P90" s="253" t="s">
        <v>31</v>
      </c>
      <c r="Q90" s="253" t="s">
        <v>742</v>
      </c>
      <c r="R90" s="260">
        <v>44126</v>
      </c>
      <c r="S90" s="253" t="s">
        <v>741</v>
      </c>
      <c r="T90" s="261" t="s">
        <v>760</v>
      </c>
    </row>
    <row r="91" spans="1:20" s="66" customFormat="1" ht="15" customHeight="1" x14ac:dyDescent="0.2">
      <c r="A91" s="252" t="s">
        <v>216</v>
      </c>
      <c r="B91" s="252" t="s">
        <v>646</v>
      </c>
      <c r="C91" s="253" t="s">
        <v>662</v>
      </c>
      <c r="D91" s="253" t="s">
        <v>663</v>
      </c>
      <c r="E91" s="254" t="s">
        <v>24</v>
      </c>
      <c r="F91" s="255" t="s">
        <v>25</v>
      </c>
      <c r="G91" s="256" t="s">
        <v>49</v>
      </c>
      <c r="H91" s="253" t="s">
        <v>647</v>
      </c>
      <c r="I91" s="257">
        <v>11596.5</v>
      </c>
      <c r="J91" s="266">
        <v>11052</v>
      </c>
      <c r="K91" s="258">
        <v>44095</v>
      </c>
      <c r="L91" s="258">
        <v>44103</v>
      </c>
      <c r="M91" s="255" t="s">
        <v>28</v>
      </c>
      <c r="N91" s="259" t="s">
        <v>745</v>
      </c>
      <c r="O91" s="259" t="s">
        <v>746</v>
      </c>
      <c r="P91" s="253" t="s">
        <v>31</v>
      </c>
      <c r="Q91" s="253" t="s">
        <v>747</v>
      </c>
      <c r="R91" s="260">
        <v>44126</v>
      </c>
      <c r="S91" s="253" t="s">
        <v>748</v>
      </c>
      <c r="T91" s="261" t="s">
        <v>761</v>
      </c>
    </row>
    <row r="92" spans="1:20" s="66" customFormat="1" ht="15" customHeight="1" x14ac:dyDescent="0.2">
      <c r="A92" s="252" t="s">
        <v>216</v>
      </c>
      <c r="B92" s="252" t="s">
        <v>648</v>
      </c>
      <c r="C92" s="253" t="s">
        <v>91</v>
      </c>
      <c r="D92" s="253" t="s">
        <v>37</v>
      </c>
      <c r="E92" s="254" t="s">
        <v>79</v>
      </c>
      <c r="F92" s="255" t="s">
        <v>25</v>
      </c>
      <c r="G92" s="256" t="s">
        <v>49</v>
      </c>
      <c r="H92" s="253" t="s">
        <v>649</v>
      </c>
      <c r="I92" s="257">
        <v>1115.0999999999999</v>
      </c>
      <c r="J92" s="266">
        <v>976.5</v>
      </c>
      <c r="K92" s="258">
        <v>44088</v>
      </c>
      <c r="L92" s="258">
        <v>44089</v>
      </c>
      <c r="M92" s="255" t="s">
        <v>41</v>
      </c>
      <c r="N92" s="259" t="s">
        <v>749</v>
      </c>
      <c r="O92" s="259" t="s">
        <v>750</v>
      </c>
      <c r="P92" s="253" t="s">
        <v>31</v>
      </c>
      <c r="Q92" s="253" t="s">
        <v>751</v>
      </c>
      <c r="R92" s="260">
        <v>44126</v>
      </c>
      <c r="S92" s="253" t="s">
        <v>364</v>
      </c>
      <c r="T92" s="261" t="s">
        <v>365</v>
      </c>
    </row>
    <row r="93" spans="1:20" s="66" customFormat="1" ht="15" customHeight="1" x14ac:dyDescent="0.2">
      <c r="A93" s="252" t="s">
        <v>216</v>
      </c>
      <c r="B93" s="252" t="s">
        <v>666</v>
      </c>
      <c r="C93" s="253" t="s">
        <v>91</v>
      </c>
      <c r="D93" s="253" t="s">
        <v>37</v>
      </c>
      <c r="E93" s="254" t="s">
        <v>79</v>
      </c>
      <c r="F93" s="255" t="s">
        <v>25</v>
      </c>
      <c r="G93" s="256" t="s">
        <v>667</v>
      </c>
      <c r="H93" s="253" t="s">
        <v>670</v>
      </c>
      <c r="I93" s="257">
        <v>554.5</v>
      </c>
      <c r="J93" s="266">
        <v>392.7</v>
      </c>
      <c r="K93" s="258">
        <v>44095</v>
      </c>
      <c r="L93" s="258">
        <v>44095</v>
      </c>
      <c r="M93" s="255" t="s">
        <v>41</v>
      </c>
      <c r="N93" s="259" t="s">
        <v>753</v>
      </c>
      <c r="O93" s="259" t="s">
        <v>754</v>
      </c>
      <c r="P93" s="253" t="s">
        <v>31</v>
      </c>
      <c r="Q93" s="253" t="s">
        <v>752</v>
      </c>
      <c r="R93" s="260">
        <v>44126</v>
      </c>
      <c r="S93" s="253" t="s">
        <v>458</v>
      </c>
      <c r="T93" s="261" t="s">
        <v>758</v>
      </c>
    </row>
    <row r="94" spans="1:20" s="66" customFormat="1" ht="15" customHeight="1" x14ac:dyDescent="0.2">
      <c r="A94" s="81" t="s">
        <v>21</v>
      </c>
      <c r="B94" s="81" t="s">
        <v>671</v>
      </c>
      <c r="C94" s="84" t="s">
        <v>393</v>
      </c>
      <c r="D94" s="84" t="s">
        <v>37</v>
      </c>
      <c r="E94" s="82" t="s">
        <v>79</v>
      </c>
      <c r="F94" s="83" t="s">
        <v>25</v>
      </c>
      <c r="G94" s="164" t="s">
        <v>49</v>
      </c>
      <c r="H94" s="84" t="s">
        <v>672</v>
      </c>
      <c r="I94" s="204">
        <v>1115.0999999999999</v>
      </c>
      <c r="J94" s="236">
        <v>1115.0999999999999</v>
      </c>
      <c r="K94" s="86">
        <v>44097</v>
      </c>
      <c r="L94" s="86">
        <v>44102</v>
      </c>
      <c r="M94" s="83" t="s">
        <v>41</v>
      </c>
      <c r="N94" s="87" t="s">
        <v>681</v>
      </c>
      <c r="O94" s="87" t="s">
        <v>782</v>
      </c>
      <c r="P94" s="84" t="s">
        <v>429</v>
      </c>
      <c r="Q94" s="84"/>
      <c r="R94" s="88"/>
      <c r="S94" s="84"/>
      <c r="T94" s="89"/>
    </row>
    <row r="95" spans="1:20" s="66" customFormat="1" ht="15" customHeight="1" x14ac:dyDescent="0.2">
      <c r="A95" s="81" t="s">
        <v>21</v>
      </c>
      <c r="B95" s="81" t="s">
        <v>677</v>
      </c>
      <c r="C95" s="84" t="s">
        <v>34</v>
      </c>
      <c r="D95" s="84" t="s">
        <v>34</v>
      </c>
      <c r="E95" s="82" t="s">
        <v>79</v>
      </c>
      <c r="F95" s="83" t="s">
        <v>25</v>
      </c>
      <c r="G95" s="164" t="s">
        <v>673</v>
      </c>
      <c r="H95" s="84" t="s">
        <v>34</v>
      </c>
      <c r="I95" s="204">
        <v>2242.8000000000002</v>
      </c>
      <c r="J95" s="85">
        <v>2242.8000000000002</v>
      </c>
      <c r="K95" s="86">
        <v>44098</v>
      </c>
      <c r="L95" s="86">
        <v>44099</v>
      </c>
      <c r="M95" s="83" t="s">
        <v>674</v>
      </c>
      <c r="N95" s="87" t="s">
        <v>680</v>
      </c>
      <c r="O95" s="87" t="s">
        <v>775</v>
      </c>
      <c r="P95" s="84" t="s">
        <v>31</v>
      </c>
      <c r="Q95" s="84" t="s">
        <v>778</v>
      </c>
      <c r="R95" s="88">
        <v>44126</v>
      </c>
      <c r="S95" s="84" t="s">
        <v>34</v>
      </c>
      <c r="T95" s="89"/>
    </row>
    <row r="96" spans="1:20" s="66" customFormat="1" ht="15" customHeight="1" x14ac:dyDescent="0.2">
      <c r="A96" s="81" t="s">
        <v>21</v>
      </c>
      <c r="B96" s="81" t="s">
        <v>675</v>
      </c>
      <c r="C96" s="84" t="s">
        <v>87</v>
      </c>
      <c r="D96" s="84" t="s">
        <v>37</v>
      </c>
      <c r="E96" s="82" t="s">
        <v>79</v>
      </c>
      <c r="F96" s="83" t="s">
        <v>25</v>
      </c>
      <c r="G96" s="164" t="s">
        <v>49</v>
      </c>
      <c r="H96" s="84" t="s">
        <v>676</v>
      </c>
      <c r="I96" s="204">
        <v>1115.0999999999999</v>
      </c>
      <c r="J96" s="236">
        <v>1115.0999999999999</v>
      </c>
      <c r="K96" s="86">
        <v>44098</v>
      </c>
      <c r="L96" s="86">
        <v>44099</v>
      </c>
      <c r="M96" s="83" t="s">
        <v>28</v>
      </c>
      <c r="N96" s="87" t="s">
        <v>821</v>
      </c>
      <c r="O96" s="87" t="s">
        <v>846</v>
      </c>
      <c r="P96" s="84" t="s">
        <v>31</v>
      </c>
      <c r="Q96" s="84" t="s">
        <v>845</v>
      </c>
      <c r="R96" s="88">
        <v>44157</v>
      </c>
      <c r="S96" s="84" t="s">
        <v>364</v>
      </c>
      <c r="T96" s="89" t="s">
        <v>844</v>
      </c>
    </row>
    <row r="97" spans="1:20" s="66" customFormat="1" ht="15" customHeight="1" x14ac:dyDescent="0.2">
      <c r="A97" s="81" t="s">
        <v>21</v>
      </c>
      <c r="B97" s="81" t="s">
        <v>678</v>
      </c>
      <c r="C97" s="84" t="s">
        <v>34</v>
      </c>
      <c r="D97" s="84" t="s">
        <v>34</v>
      </c>
      <c r="E97" s="82" t="s">
        <v>24</v>
      </c>
      <c r="F97" s="83" t="s">
        <v>25</v>
      </c>
      <c r="G97" s="164" t="s">
        <v>673</v>
      </c>
      <c r="H97" s="84" t="s">
        <v>679</v>
      </c>
      <c r="I97" s="204">
        <v>1201.5</v>
      </c>
      <c r="J97" s="85">
        <v>1201.5</v>
      </c>
      <c r="K97" s="86">
        <v>44098</v>
      </c>
      <c r="L97" s="86">
        <v>44104</v>
      </c>
      <c r="M97" s="83" t="s">
        <v>41</v>
      </c>
      <c r="N97" s="87" t="s">
        <v>691</v>
      </c>
      <c r="O97" s="87" t="s">
        <v>783</v>
      </c>
      <c r="P97" s="84" t="s">
        <v>31</v>
      </c>
      <c r="Q97" s="84" t="s">
        <v>827</v>
      </c>
      <c r="R97" s="88">
        <v>44157</v>
      </c>
      <c r="S97" s="84" t="s">
        <v>34</v>
      </c>
      <c r="T97" s="89" t="s">
        <v>841</v>
      </c>
    </row>
    <row r="98" spans="1:20" s="66" customFormat="1" ht="15" customHeight="1" x14ac:dyDescent="0.2">
      <c r="A98" s="81" t="s">
        <v>21</v>
      </c>
      <c r="B98" s="81" t="s">
        <v>682</v>
      </c>
      <c r="C98" s="84" t="s">
        <v>683</v>
      </c>
      <c r="D98" s="84" t="s">
        <v>684</v>
      </c>
      <c r="E98" s="82" t="s">
        <v>24</v>
      </c>
      <c r="F98" s="83" t="s">
        <v>25</v>
      </c>
      <c r="G98" s="164" t="s">
        <v>685</v>
      </c>
      <c r="H98" s="84" t="s">
        <v>690</v>
      </c>
      <c r="I98" s="204">
        <v>9763.6</v>
      </c>
      <c r="J98" s="236">
        <v>9763.6</v>
      </c>
      <c r="K98" s="86">
        <v>44103</v>
      </c>
      <c r="L98" s="86">
        <v>44106</v>
      </c>
      <c r="M98" s="83" t="s">
        <v>41</v>
      </c>
      <c r="N98" s="87" t="s">
        <v>701</v>
      </c>
      <c r="O98" s="87" t="s">
        <v>794</v>
      </c>
      <c r="P98" s="84" t="s">
        <v>429</v>
      </c>
      <c r="Q98" s="84"/>
      <c r="R98" s="88"/>
      <c r="S98" s="84"/>
      <c r="T98" s="89"/>
    </row>
    <row r="99" spans="1:20" s="66" customFormat="1" ht="15" customHeight="1" x14ac:dyDescent="0.2">
      <c r="A99" s="252" t="s">
        <v>216</v>
      </c>
      <c r="B99" s="252" t="s">
        <v>687</v>
      </c>
      <c r="C99" s="253" t="s">
        <v>688</v>
      </c>
      <c r="D99" s="253" t="s">
        <v>689</v>
      </c>
      <c r="E99" s="254" t="s">
        <v>24</v>
      </c>
      <c r="F99" s="255" t="s">
        <v>25</v>
      </c>
      <c r="G99" s="256" t="s">
        <v>685</v>
      </c>
      <c r="H99" s="253" t="s">
        <v>686</v>
      </c>
      <c r="I99" s="257">
        <v>10989</v>
      </c>
      <c r="J99" s="236">
        <v>10989</v>
      </c>
      <c r="K99" s="258">
        <v>44103</v>
      </c>
      <c r="L99" s="258">
        <v>44104</v>
      </c>
      <c r="M99" s="255" t="s">
        <v>28</v>
      </c>
      <c r="N99" s="259"/>
      <c r="O99" s="259"/>
      <c r="P99" s="253" t="s">
        <v>429</v>
      </c>
      <c r="Q99" s="253"/>
      <c r="R99" s="260"/>
      <c r="S99" s="253"/>
      <c r="T99" s="261"/>
    </row>
    <row r="100" spans="1:20" s="66" customFormat="1" ht="15" customHeight="1" x14ac:dyDescent="0.2">
      <c r="A100" s="81" t="s">
        <v>21</v>
      </c>
      <c r="B100" s="81" t="s">
        <v>692</v>
      </c>
      <c r="C100" s="84" t="s">
        <v>34</v>
      </c>
      <c r="D100" s="84" t="s">
        <v>34</v>
      </c>
      <c r="E100" s="84" t="s">
        <v>24</v>
      </c>
      <c r="F100" s="83" t="s">
        <v>25</v>
      </c>
      <c r="G100" s="168" t="s">
        <v>300</v>
      </c>
      <c r="H100" s="84" t="s">
        <v>490</v>
      </c>
      <c r="I100" s="204">
        <v>1250.44</v>
      </c>
      <c r="J100" s="85">
        <v>1250.44</v>
      </c>
      <c r="K100" s="86">
        <v>44104</v>
      </c>
      <c r="L100" s="86">
        <v>44105</v>
      </c>
      <c r="M100" s="83" t="s">
        <v>28</v>
      </c>
      <c r="N100" s="87" t="s">
        <v>720</v>
      </c>
      <c r="O100" s="87" t="s">
        <v>776</v>
      </c>
      <c r="P100" s="84" t="s">
        <v>31</v>
      </c>
      <c r="Q100" s="84" t="s">
        <v>777</v>
      </c>
      <c r="R100" s="88">
        <v>44126</v>
      </c>
      <c r="S100" s="84" t="s">
        <v>34</v>
      </c>
      <c r="T100" s="89" t="s">
        <v>305</v>
      </c>
    </row>
    <row r="101" spans="1:20" s="66" customFormat="1" ht="15" customHeight="1" x14ac:dyDescent="0.2">
      <c r="A101" s="81" t="s">
        <v>21</v>
      </c>
      <c r="B101" s="81" t="s">
        <v>693</v>
      </c>
      <c r="C101" s="84" t="s">
        <v>158</v>
      </c>
      <c r="D101" s="84" t="s">
        <v>694</v>
      </c>
      <c r="E101" s="84" t="s">
        <v>24</v>
      </c>
      <c r="F101" s="83" t="s">
        <v>25</v>
      </c>
      <c r="G101" s="164" t="s">
        <v>695</v>
      </c>
      <c r="H101" s="84" t="s">
        <v>696</v>
      </c>
      <c r="I101" s="204">
        <v>4407.75</v>
      </c>
      <c r="J101" s="85">
        <v>3987</v>
      </c>
      <c r="K101" s="86">
        <v>44105</v>
      </c>
      <c r="L101" s="86">
        <v>44105</v>
      </c>
      <c r="M101" s="83" t="s">
        <v>28</v>
      </c>
      <c r="N101" s="87" t="s">
        <v>784</v>
      </c>
      <c r="O101" s="87" t="s">
        <v>793</v>
      </c>
      <c r="P101" s="84" t="s">
        <v>31</v>
      </c>
      <c r="Q101" s="84" t="s">
        <v>828</v>
      </c>
      <c r="R101" s="88">
        <v>44157</v>
      </c>
      <c r="S101" s="84" t="s">
        <v>218</v>
      </c>
      <c r="T101" s="89" t="s">
        <v>842</v>
      </c>
    </row>
    <row r="102" spans="1:20" s="66" customFormat="1" ht="15" customHeight="1" x14ac:dyDescent="0.2">
      <c r="A102" s="252" t="s">
        <v>216</v>
      </c>
      <c r="B102" s="252" t="s">
        <v>702</v>
      </c>
      <c r="C102" s="253" t="s">
        <v>703</v>
      </c>
      <c r="D102" s="253" t="s">
        <v>704</v>
      </c>
      <c r="E102" s="253" t="s">
        <v>24</v>
      </c>
      <c r="F102" s="255" t="s">
        <v>25</v>
      </c>
      <c r="G102" s="256" t="s">
        <v>49</v>
      </c>
      <c r="H102" s="253" t="s">
        <v>705</v>
      </c>
      <c r="I102" s="257">
        <v>10111.5</v>
      </c>
      <c r="J102" s="236">
        <v>10111.5</v>
      </c>
      <c r="K102" s="258">
        <v>44110</v>
      </c>
      <c r="L102" s="258">
        <v>44118</v>
      </c>
      <c r="M102" s="255" t="s">
        <v>28</v>
      </c>
      <c r="N102" s="259"/>
      <c r="O102" s="259"/>
      <c r="P102" s="253" t="s">
        <v>429</v>
      </c>
      <c r="Q102" s="253"/>
      <c r="R102" s="260"/>
      <c r="S102" s="253"/>
      <c r="T102" s="261"/>
    </row>
    <row r="103" spans="1:20" s="66" customFormat="1" ht="15" customHeight="1" x14ac:dyDescent="0.2">
      <c r="A103" s="81" t="s">
        <v>21</v>
      </c>
      <c r="B103" s="81" t="s">
        <v>706</v>
      </c>
      <c r="C103" s="84" t="s">
        <v>418</v>
      </c>
      <c r="D103" s="84" t="s">
        <v>48</v>
      </c>
      <c r="E103" s="84" t="s">
        <v>24</v>
      </c>
      <c r="F103" s="83" t="s">
        <v>25</v>
      </c>
      <c r="G103" s="164" t="s">
        <v>606</v>
      </c>
      <c r="H103" s="84" t="s">
        <v>707</v>
      </c>
      <c r="I103" s="204">
        <v>4700.6000000000004</v>
      </c>
      <c r="J103" s="85">
        <v>1777.88</v>
      </c>
      <c r="K103" s="86">
        <v>44110</v>
      </c>
      <c r="L103" s="86">
        <v>44117</v>
      </c>
      <c r="M103" s="83" t="s">
        <v>28</v>
      </c>
      <c r="N103" s="87" t="s">
        <v>781</v>
      </c>
      <c r="O103" s="87" t="s">
        <v>798</v>
      </c>
      <c r="P103" s="84" t="s">
        <v>31</v>
      </c>
      <c r="Q103" s="84" t="s">
        <v>836</v>
      </c>
      <c r="R103" s="88">
        <v>44157</v>
      </c>
      <c r="S103" s="84" t="s">
        <v>84</v>
      </c>
      <c r="T103" s="89" t="s">
        <v>843</v>
      </c>
    </row>
    <row r="104" spans="1:20" s="66" customFormat="1" ht="15" customHeight="1" x14ac:dyDescent="0.2">
      <c r="A104" s="81" t="s">
        <v>21</v>
      </c>
      <c r="B104" s="81" t="s">
        <v>708</v>
      </c>
      <c r="C104" s="84" t="s">
        <v>709</v>
      </c>
      <c r="D104" s="84" t="s">
        <v>59</v>
      </c>
      <c r="E104" s="84" t="s">
        <v>24</v>
      </c>
      <c r="F104" s="83" t="s">
        <v>25</v>
      </c>
      <c r="G104" s="164" t="s">
        <v>606</v>
      </c>
      <c r="H104" s="84" t="s">
        <v>710</v>
      </c>
      <c r="I104" s="204">
        <v>5674.5</v>
      </c>
      <c r="J104" s="236">
        <v>5674.5</v>
      </c>
      <c r="K104" s="86">
        <v>44111</v>
      </c>
      <c r="L104" s="86">
        <v>44112</v>
      </c>
      <c r="M104" s="83" t="s">
        <v>28</v>
      </c>
      <c r="N104" s="87" t="s">
        <v>763</v>
      </c>
      <c r="O104" s="87" t="s">
        <v>795</v>
      </c>
      <c r="P104" s="84" t="s">
        <v>429</v>
      </c>
      <c r="Q104" s="84"/>
      <c r="R104" s="88"/>
      <c r="S104" s="84"/>
      <c r="T104" s="89" t="s">
        <v>766</v>
      </c>
    </row>
    <row r="105" spans="1:20" s="66" customFormat="1" ht="15" customHeight="1" x14ac:dyDescent="0.2">
      <c r="A105" s="81" t="s">
        <v>21</v>
      </c>
      <c r="B105" s="81" t="s">
        <v>785</v>
      </c>
      <c r="C105" s="84" t="s">
        <v>519</v>
      </c>
      <c r="D105" s="84" t="s">
        <v>37</v>
      </c>
      <c r="E105" s="84" t="s">
        <v>79</v>
      </c>
      <c r="F105" s="83" t="s">
        <v>25</v>
      </c>
      <c r="G105" s="164" t="s">
        <v>606</v>
      </c>
      <c r="H105" s="84" t="s">
        <v>786</v>
      </c>
      <c r="I105" s="204">
        <v>1602.54</v>
      </c>
      <c r="J105" s="236">
        <v>1602.54</v>
      </c>
      <c r="K105" s="86">
        <v>44123</v>
      </c>
      <c r="L105" s="86">
        <v>44124</v>
      </c>
      <c r="M105" s="83" t="s">
        <v>41</v>
      </c>
      <c r="N105" s="87" t="s">
        <v>823</v>
      </c>
      <c r="O105" s="87"/>
      <c r="P105" s="84" t="s">
        <v>429</v>
      </c>
      <c r="Q105" s="84"/>
      <c r="R105" s="88"/>
      <c r="S105" s="84"/>
      <c r="T105" s="89" t="s">
        <v>824</v>
      </c>
    </row>
    <row r="106" spans="1:20" s="66" customFormat="1" ht="15" customHeight="1" x14ac:dyDescent="0.2">
      <c r="A106" s="81" t="s">
        <v>21</v>
      </c>
      <c r="B106" s="81" t="s">
        <v>788</v>
      </c>
      <c r="C106" s="84" t="s">
        <v>393</v>
      </c>
      <c r="D106" s="84" t="s">
        <v>37</v>
      </c>
      <c r="E106" s="84" t="s">
        <v>79</v>
      </c>
      <c r="F106" s="83" t="s">
        <v>25</v>
      </c>
      <c r="G106" s="164" t="s">
        <v>49</v>
      </c>
      <c r="H106" s="84" t="s">
        <v>789</v>
      </c>
      <c r="I106" s="204">
        <v>1115.0999999999999</v>
      </c>
      <c r="J106" s="236">
        <v>1115.0999999999999</v>
      </c>
      <c r="K106" s="86">
        <v>44120</v>
      </c>
      <c r="L106" s="86">
        <v>44120</v>
      </c>
      <c r="M106" s="83" t="s">
        <v>41</v>
      </c>
      <c r="N106" s="87" t="s">
        <v>792</v>
      </c>
      <c r="O106" s="87" t="s">
        <v>799</v>
      </c>
      <c r="P106" s="84" t="s">
        <v>429</v>
      </c>
      <c r="Q106" s="84"/>
      <c r="R106" s="88"/>
      <c r="S106" s="84"/>
      <c r="T106" s="89"/>
    </row>
    <row r="107" spans="1:20" s="66" customFormat="1" ht="15" customHeight="1" x14ac:dyDescent="0.2">
      <c r="A107" s="81" t="s">
        <v>21</v>
      </c>
      <c r="B107" s="81" t="s">
        <v>790</v>
      </c>
      <c r="C107" s="84" t="s">
        <v>787</v>
      </c>
      <c r="D107" s="84" t="s">
        <v>60</v>
      </c>
      <c r="E107" s="84" t="s">
        <v>24</v>
      </c>
      <c r="F107" s="83" t="s">
        <v>25</v>
      </c>
      <c r="G107" s="164" t="s">
        <v>39</v>
      </c>
      <c r="H107" s="84" t="s">
        <v>791</v>
      </c>
      <c r="I107" s="204">
        <v>6140.8</v>
      </c>
      <c r="J107" s="236">
        <v>6140.8</v>
      </c>
      <c r="K107" s="86">
        <v>44123</v>
      </c>
      <c r="L107" s="86">
        <v>44127</v>
      </c>
      <c r="M107" s="83" t="s">
        <v>28</v>
      </c>
      <c r="N107" s="87" t="s">
        <v>800</v>
      </c>
      <c r="O107" s="87" t="s">
        <v>819</v>
      </c>
      <c r="P107" s="84" t="s">
        <v>429</v>
      </c>
      <c r="Q107" s="84"/>
      <c r="R107" s="88"/>
      <c r="S107" s="84"/>
      <c r="T107" s="89"/>
    </row>
    <row r="108" spans="1:20" s="66" customFormat="1" ht="15" customHeight="1" x14ac:dyDescent="0.2">
      <c r="A108" s="81" t="s">
        <v>21</v>
      </c>
      <c r="B108" s="81" t="s">
        <v>797</v>
      </c>
      <c r="C108" s="84" t="s">
        <v>423</v>
      </c>
      <c r="D108" s="84" t="s">
        <v>48</v>
      </c>
      <c r="E108" s="84" t="s">
        <v>24</v>
      </c>
      <c r="F108" s="83" t="s">
        <v>25</v>
      </c>
      <c r="G108" s="164" t="s">
        <v>241</v>
      </c>
      <c r="H108" s="84" t="s">
        <v>796</v>
      </c>
      <c r="I108" s="204">
        <v>5150.6000000000004</v>
      </c>
      <c r="J108" s="236">
        <v>5150.6000000000004</v>
      </c>
      <c r="K108" s="86">
        <v>44127</v>
      </c>
      <c r="L108" s="86">
        <v>44132</v>
      </c>
      <c r="M108" s="83" t="s">
        <v>28</v>
      </c>
      <c r="N108" s="87" t="s">
        <v>811</v>
      </c>
      <c r="O108" s="87" t="s">
        <v>822</v>
      </c>
      <c r="P108" s="84" t="s">
        <v>429</v>
      </c>
      <c r="Q108" s="84"/>
      <c r="R108" s="88"/>
      <c r="S108" s="84"/>
      <c r="T108" s="89"/>
    </row>
    <row r="109" spans="1:20" s="66" customFormat="1" ht="15" customHeight="1" x14ac:dyDescent="0.2">
      <c r="A109" s="81" t="s">
        <v>21</v>
      </c>
      <c r="B109" s="81" t="s">
        <v>803</v>
      </c>
      <c r="C109" s="84" t="s">
        <v>34</v>
      </c>
      <c r="D109" s="84" t="s">
        <v>34</v>
      </c>
      <c r="E109" s="84" t="s">
        <v>24</v>
      </c>
      <c r="F109" s="83" t="s">
        <v>25</v>
      </c>
      <c r="G109" s="164" t="s">
        <v>492</v>
      </c>
      <c r="H109" s="84" t="s">
        <v>160</v>
      </c>
      <c r="I109" s="204">
        <v>225</v>
      </c>
      <c r="J109" s="236">
        <v>225</v>
      </c>
      <c r="K109" s="86">
        <v>44132</v>
      </c>
      <c r="L109" s="86">
        <v>44138</v>
      </c>
      <c r="M109" s="83" t="s">
        <v>28</v>
      </c>
      <c r="N109" s="87" t="s">
        <v>817</v>
      </c>
      <c r="O109" s="87"/>
      <c r="P109" s="84" t="s">
        <v>429</v>
      </c>
      <c r="Q109" s="84"/>
      <c r="R109" s="88"/>
      <c r="S109" s="84"/>
      <c r="T109" s="89" t="s">
        <v>764</v>
      </c>
    </row>
    <row r="110" spans="1:20" s="66" customFormat="1" ht="15" customHeight="1" x14ac:dyDescent="0.2">
      <c r="A110" s="81" t="s">
        <v>21</v>
      </c>
      <c r="B110" s="81" t="s">
        <v>804</v>
      </c>
      <c r="C110" s="84" t="s">
        <v>34</v>
      </c>
      <c r="D110" s="84" t="s">
        <v>34</v>
      </c>
      <c r="E110" s="84" t="s">
        <v>24</v>
      </c>
      <c r="F110" s="83" t="s">
        <v>25</v>
      </c>
      <c r="G110" s="164" t="s">
        <v>492</v>
      </c>
      <c r="H110" s="84" t="s">
        <v>168</v>
      </c>
      <c r="I110" s="204">
        <v>225</v>
      </c>
      <c r="J110" s="236">
        <v>225</v>
      </c>
      <c r="K110" s="86">
        <v>44132</v>
      </c>
      <c r="L110" s="86">
        <v>44138</v>
      </c>
      <c r="M110" s="83" t="s">
        <v>41</v>
      </c>
      <c r="N110" s="87" t="s">
        <v>818</v>
      </c>
      <c r="O110" s="87"/>
      <c r="P110" s="84" t="s">
        <v>429</v>
      </c>
      <c r="Q110" s="84"/>
      <c r="R110" s="88"/>
      <c r="S110" s="84"/>
      <c r="T110" s="89" t="s">
        <v>764</v>
      </c>
    </row>
    <row r="111" spans="1:20" s="66" customFormat="1" ht="15" customHeight="1" x14ac:dyDescent="0.2">
      <c r="A111" s="81" t="s">
        <v>21</v>
      </c>
      <c r="B111" s="81" t="s">
        <v>805</v>
      </c>
      <c r="C111" s="84" t="s">
        <v>364</v>
      </c>
      <c r="D111" s="84" t="s">
        <v>74</v>
      </c>
      <c r="E111" s="84" t="s">
        <v>24</v>
      </c>
      <c r="F111" s="83" t="s">
        <v>25</v>
      </c>
      <c r="G111" s="164" t="s">
        <v>806</v>
      </c>
      <c r="H111" s="84" t="s">
        <v>807</v>
      </c>
      <c r="I111" s="204">
        <v>4176.34</v>
      </c>
      <c r="J111" s="236">
        <v>4176.34</v>
      </c>
      <c r="K111" s="86">
        <v>44131</v>
      </c>
      <c r="L111" s="86">
        <v>44132</v>
      </c>
      <c r="M111" s="83" t="s">
        <v>28</v>
      </c>
      <c r="N111" s="87" t="s">
        <v>812</v>
      </c>
      <c r="O111" s="87"/>
      <c r="P111" s="84" t="s">
        <v>429</v>
      </c>
      <c r="Q111" s="84"/>
      <c r="R111" s="88"/>
      <c r="S111" s="84"/>
      <c r="T111" s="89"/>
    </row>
    <row r="112" spans="1:20" s="66" customFormat="1" ht="15" customHeight="1" x14ac:dyDescent="0.2">
      <c r="A112" s="81" t="s">
        <v>21</v>
      </c>
      <c r="B112" s="81" t="s">
        <v>825</v>
      </c>
      <c r="C112" s="84" t="s">
        <v>519</v>
      </c>
      <c r="D112" s="84" t="s">
        <v>219</v>
      </c>
      <c r="E112" s="84" t="s">
        <v>24</v>
      </c>
      <c r="F112" s="83" t="s">
        <v>25</v>
      </c>
      <c r="G112" s="164" t="s">
        <v>105</v>
      </c>
      <c r="H112" s="84" t="s">
        <v>808</v>
      </c>
      <c r="I112" s="204">
        <v>5657.1</v>
      </c>
      <c r="J112" s="236">
        <v>5657.1</v>
      </c>
      <c r="K112" s="86">
        <v>44141</v>
      </c>
      <c r="L112" s="86" t="s">
        <v>661</v>
      </c>
      <c r="M112" s="83" t="s">
        <v>41</v>
      </c>
      <c r="N112" s="87"/>
      <c r="O112" s="87"/>
      <c r="P112" s="84" t="s">
        <v>429</v>
      </c>
      <c r="Q112" s="84"/>
      <c r="R112" s="88"/>
      <c r="S112" s="84"/>
      <c r="T112" s="89" t="s">
        <v>826</v>
      </c>
    </row>
    <row r="113" spans="1:20" s="66" customFormat="1" ht="15" customHeight="1" x14ac:dyDescent="0.2">
      <c r="A113" s="252" t="s">
        <v>216</v>
      </c>
      <c r="B113" s="252" t="s">
        <v>809</v>
      </c>
      <c r="C113" s="253" t="s">
        <v>458</v>
      </c>
      <c r="D113" s="253" t="s">
        <v>167</v>
      </c>
      <c r="E113" s="253" t="s">
        <v>24</v>
      </c>
      <c r="F113" s="255" t="s">
        <v>25</v>
      </c>
      <c r="G113" s="256" t="s">
        <v>105</v>
      </c>
      <c r="H113" s="253" t="s">
        <v>810</v>
      </c>
      <c r="I113" s="257">
        <v>3986.25</v>
      </c>
      <c r="J113" s="236">
        <v>3986.25</v>
      </c>
      <c r="K113" s="258">
        <v>44132</v>
      </c>
      <c r="L113" s="258">
        <v>44132</v>
      </c>
      <c r="M113" s="255" t="s">
        <v>41</v>
      </c>
      <c r="N113" s="259"/>
      <c r="O113" s="259"/>
      <c r="P113" s="253" t="s">
        <v>429</v>
      </c>
      <c r="Q113" s="253"/>
      <c r="R113" s="260"/>
      <c r="S113" s="253"/>
      <c r="T113" s="261"/>
    </row>
    <row r="114" spans="1:20" s="66" customFormat="1" ht="15" customHeight="1" x14ac:dyDescent="0.2">
      <c r="A114" s="81" t="s">
        <v>21</v>
      </c>
      <c r="B114" s="81" t="s">
        <v>814</v>
      </c>
      <c r="C114" s="84" t="s">
        <v>34</v>
      </c>
      <c r="D114" s="84" t="s">
        <v>34</v>
      </c>
      <c r="E114" s="84" t="s">
        <v>24</v>
      </c>
      <c r="F114" s="83" t="s">
        <v>25</v>
      </c>
      <c r="G114" s="164" t="s">
        <v>492</v>
      </c>
      <c r="H114" s="84" t="s">
        <v>446</v>
      </c>
      <c r="I114" s="204">
        <v>0</v>
      </c>
      <c r="J114" s="85">
        <v>0</v>
      </c>
      <c r="K114" s="86">
        <v>44138</v>
      </c>
      <c r="L114" s="174" t="s">
        <v>175</v>
      </c>
      <c r="M114" s="83" t="s">
        <v>41</v>
      </c>
      <c r="N114" s="87" t="s">
        <v>34</v>
      </c>
      <c r="O114" s="87" t="s">
        <v>34</v>
      </c>
      <c r="P114" s="87" t="s">
        <v>176</v>
      </c>
      <c r="Q114" s="87" t="s">
        <v>34</v>
      </c>
      <c r="R114" s="87" t="s">
        <v>34</v>
      </c>
      <c r="S114" s="87" t="s">
        <v>34</v>
      </c>
      <c r="T114" s="89" t="s">
        <v>177</v>
      </c>
    </row>
    <row r="115" spans="1:20" s="66" customFormat="1" ht="15" customHeight="1" x14ac:dyDescent="0.2">
      <c r="A115" s="81" t="s">
        <v>21</v>
      </c>
      <c r="B115" s="81" t="s">
        <v>815</v>
      </c>
      <c r="C115" s="84" t="s">
        <v>34</v>
      </c>
      <c r="D115" s="84" t="s">
        <v>34</v>
      </c>
      <c r="E115" s="84" t="s">
        <v>24</v>
      </c>
      <c r="F115" s="83" t="s">
        <v>25</v>
      </c>
      <c r="G115" s="164" t="s">
        <v>492</v>
      </c>
      <c r="H115" s="84" t="s">
        <v>479</v>
      </c>
      <c r="I115" s="204">
        <v>0</v>
      </c>
      <c r="J115" s="85">
        <v>0</v>
      </c>
      <c r="K115" s="86">
        <v>44138</v>
      </c>
      <c r="L115" s="174" t="s">
        <v>175</v>
      </c>
      <c r="M115" s="83" t="s">
        <v>28</v>
      </c>
      <c r="N115" s="87" t="s">
        <v>34</v>
      </c>
      <c r="O115" s="87" t="s">
        <v>34</v>
      </c>
      <c r="P115" s="87" t="s">
        <v>176</v>
      </c>
      <c r="Q115" s="87" t="s">
        <v>34</v>
      </c>
      <c r="R115" s="87" t="s">
        <v>34</v>
      </c>
      <c r="S115" s="87" t="s">
        <v>34</v>
      </c>
      <c r="T115" s="89" t="s">
        <v>177</v>
      </c>
    </row>
    <row r="116" spans="1:20" s="66" customFormat="1" ht="15" customHeight="1" x14ac:dyDescent="0.2">
      <c r="A116" s="81" t="s">
        <v>21</v>
      </c>
      <c r="B116" s="81" t="s">
        <v>816</v>
      </c>
      <c r="C116" s="84" t="s">
        <v>34</v>
      </c>
      <c r="D116" s="84" t="s">
        <v>34</v>
      </c>
      <c r="E116" s="84" t="s">
        <v>24</v>
      </c>
      <c r="F116" s="83" t="s">
        <v>25</v>
      </c>
      <c r="G116" s="164" t="s">
        <v>492</v>
      </c>
      <c r="H116" s="84" t="s">
        <v>609</v>
      </c>
      <c r="I116" s="204">
        <v>225</v>
      </c>
      <c r="J116" s="236">
        <v>225</v>
      </c>
      <c r="K116" s="86">
        <v>44138</v>
      </c>
      <c r="L116" s="86">
        <v>44139</v>
      </c>
      <c r="M116" s="83" t="s">
        <v>28</v>
      </c>
      <c r="N116" s="87" t="s">
        <v>820</v>
      </c>
      <c r="O116" s="87"/>
      <c r="P116" s="84" t="s">
        <v>429</v>
      </c>
      <c r="Q116" s="84"/>
      <c r="R116" s="88"/>
      <c r="S116" s="84"/>
      <c r="T116" s="89" t="s">
        <v>764</v>
      </c>
    </row>
    <row r="117" spans="1:20" s="66" customFormat="1" ht="15" customHeight="1" x14ac:dyDescent="0.2">
      <c r="A117" s="81" t="s">
        <v>21</v>
      </c>
      <c r="B117" s="81" t="s">
        <v>847</v>
      </c>
      <c r="C117" s="84" t="s">
        <v>34</v>
      </c>
      <c r="D117" s="84" t="s">
        <v>34</v>
      </c>
      <c r="E117" s="84" t="s">
        <v>79</v>
      </c>
      <c r="F117" s="83" t="s">
        <v>25</v>
      </c>
      <c r="G117" s="164" t="s">
        <v>848</v>
      </c>
      <c r="H117" s="84" t="s">
        <v>479</v>
      </c>
      <c r="I117" s="204">
        <v>829.5</v>
      </c>
      <c r="J117" s="85">
        <v>829.5</v>
      </c>
      <c r="K117" s="86">
        <v>44145</v>
      </c>
      <c r="L117" s="86">
        <v>44145</v>
      </c>
      <c r="M117" s="83" t="s">
        <v>28</v>
      </c>
      <c r="N117" s="87" t="s">
        <v>849</v>
      </c>
      <c r="O117" s="87"/>
      <c r="P117" s="84" t="s">
        <v>31</v>
      </c>
      <c r="Q117" s="84" t="s">
        <v>831</v>
      </c>
      <c r="R117" s="88">
        <v>44157</v>
      </c>
      <c r="S117" s="84" t="s">
        <v>34</v>
      </c>
      <c r="T117" s="89" t="s">
        <v>850</v>
      </c>
    </row>
    <row r="118" spans="1:20" s="66" customFormat="1" ht="15" customHeight="1" x14ac:dyDescent="0.2">
      <c r="A118" s="81"/>
      <c r="B118" s="81"/>
      <c r="C118" s="84"/>
      <c r="D118" s="84"/>
      <c r="E118" s="84"/>
      <c r="F118" s="83"/>
      <c r="G118" s="164"/>
      <c r="H118" s="84"/>
      <c r="I118" s="204"/>
      <c r="J118" s="236"/>
      <c r="K118" s="86"/>
      <c r="L118" s="86"/>
      <c r="M118" s="83"/>
      <c r="N118" s="87"/>
      <c r="O118" s="87"/>
      <c r="P118" s="84"/>
      <c r="Q118" s="84"/>
      <c r="R118" s="88"/>
      <c r="S118" s="84"/>
      <c r="T118" s="89"/>
    </row>
    <row r="119" spans="1:20" s="66" customFormat="1" ht="15" customHeight="1" x14ac:dyDescent="0.2">
      <c r="A119" s="81"/>
      <c r="B119" s="81"/>
      <c r="C119" s="84"/>
      <c r="D119" s="84"/>
      <c r="E119" s="84"/>
      <c r="F119" s="83"/>
      <c r="G119" s="164"/>
      <c r="H119" s="84"/>
      <c r="I119" s="204"/>
      <c r="J119" s="236"/>
      <c r="K119" s="86"/>
      <c r="L119" s="86"/>
      <c r="M119" s="83"/>
      <c r="N119" s="87"/>
      <c r="O119" s="87"/>
      <c r="P119" s="84"/>
      <c r="Q119" s="84"/>
      <c r="R119" s="88"/>
      <c r="S119" s="84"/>
      <c r="T119" s="89"/>
    </row>
    <row r="120" spans="1:20" s="66" customFormat="1" ht="15" customHeight="1" x14ac:dyDescent="0.2">
      <c r="A120" s="81"/>
      <c r="B120" s="81"/>
      <c r="C120" s="84"/>
      <c r="D120" s="84"/>
      <c r="E120" s="82"/>
      <c r="F120" s="83"/>
      <c r="G120" s="164"/>
      <c r="H120" s="84"/>
      <c r="I120" s="204"/>
      <c r="J120" s="236"/>
      <c r="K120" s="86"/>
      <c r="L120" s="86"/>
      <c r="M120" s="83"/>
      <c r="N120" s="87"/>
      <c r="O120" s="87"/>
      <c r="P120" s="84"/>
      <c r="Q120" s="84"/>
      <c r="R120" s="88"/>
      <c r="S120" s="84"/>
      <c r="T120" s="89"/>
    </row>
    <row r="121" spans="1:20" s="66" customFormat="1" ht="15" customHeight="1" x14ac:dyDescent="0.2">
      <c r="A121" s="238"/>
      <c r="B121" s="249" t="s">
        <v>528</v>
      </c>
      <c r="C121" s="239"/>
      <c r="D121" s="239"/>
      <c r="E121" s="240"/>
      <c r="F121" s="241"/>
      <c r="G121" s="242"/>
      <c r="H121" s="239"/>
      <c r="I121" s="243"/>
      <c r="J121" s="244"/>
      <c r="K121" s="245"/>
      <c r="L121" s="245"/>
      <c r="M121" s="241"/>
      <c r="N121" s="246"/>
      <c r="O121" s="246"/>
      <c r="P121" s="239"/>
      <c r="Q121" s="239"/>
      <c r="R121" s="247"/>
      <c r="S121" s="239"/>
      <c r="T121" s="248"/>
    </row>
    <row r="122" spans="1:20" s="66" customFormat="1" ht="15" customHeight="1" x14ac:dyDescent="0.2">
      <c r="A122" s="81" t="s">
        <v>216</v>
      </c>
      <c r="B122" s="81" t="s">
        <v>503</v>
      </c>
      <c r="C122" s="84" t="s">
        <v>196</v>
      </c>
      <c r="D122" s="84" t="s">
        <v>219</v>
      </c>
      <c r="E122" s="82" t="s">
        <v>24</v>
      </c>
      <c r="F122" s="83" t="s">
        <v>504</v>
      </c>
      <c r="G122" s="164" t="s">
        <v>505</v>
      </c>
      <c r="H122" s="84" t="s">
        <v>578</v>
      </c>
      <c r="I122" s="204">
        <v>14220</v>
      </c>
      <c r="J122" s="85">
        <v>10971</v>
      </c>
      <c r="K122" s="86">
        <v>43899</v>
      </c>
      <c r="L122" s="86">
        <v>43901</v>
      </c>
      <c r="M122" s="83" t="s">
        <v>28</v>
      </c>
      <c r="N122" s="87" t="s">
        <v>506</v>
      </c>
      <c r="O122" s="87" t="s">
        <v>506</v>
      </c>
      <c r="P122" s="84" t="s">
        <v>31</v>
      </c>
      <c r="Q122" s="84" t="s">
        <v>507</v>
      </c>
      <c r="R122" s="88" t="s">
        <v>65</v>
      </c>
      <c r="S122" s="84" t="s">
        <v>277</v>
      </c>
      <c r="T122" s="89" t="s">
        <v>278</v>
      </c>
    </row>
    <row r="123" spans="1:20" s="66" customFormat="1" ht="15" customHeight="1" x14ac:dyDescent="0.2">
      <c r="A123" s="81" t="s">
        <v>57</v>
      </c>
      <c r="B123" s="81" t="s">
        <v>508</v>
      </c>
      <c r="C123" s="115" t="s">
        <v>291</v>
      </c>
      <c r="D123" s="84" t="s">
        <v>509</v>
      </c>
      <c r="E123" s="82" t="s">
        <v>38</v>
      </c>
      <c r="F123" s="83" t="s">
        <v>504</v>
      </c>
      <c r="G123" s="164" t="s">
        <v>49</v>
      </c>
      <c r="H123" s="84" t="s">
        <v>510</v>
      </c>
      <c r="I123" s="204">
        <v>5483.25</v>
      </c>
      <c r="J123" s="85">
        <v>661.05</v>
      </c>
      <c r="K123" s="86">
        <v>44000</v>
      </c>
      <c r="L123" s="86">
        <v>44001</v>
      </c>
      <c r="M123" s="83" t="s">
        <v>28</v>
      </c>
      <c r="N123" s="87" t="s">
        <v>511</v>
      </c>
      <c r="O123" s="87" t="s">
        <v>511</v>
      </c>
      <c r="P123" s="84" t="s">
        <v>31</v>
      </c>
      <c r="Q123" s="84" t="s">
        <v>512</v>
      </c>
      <c r="R123" s="88" t="s">
        <v>267</v>
      </c>
      <c r="S123" s="84" t="s">
        <v>377</v>
      </c>
      <c r="T123" s="89" t="s">
        <v>45</v>
      </c>
    </row>
    <row r="124" spans="1:20" s="70" customFormat="1" ht="15" customHeight="1" x14ac:dyDescent="0.2">
      <c r="A124" s="105" t="s">
        <v>57</v>
      </c>
      <c r="B124" s="105" t="s">
        <v>513</v>
      </c>
      <c r="C124" s="115" t="s">
        <v>47</v>
      </c>
      <c r="D124" s="109" t="s">
        <v>514</v>
      </c>
      <c r="E124" s="74" t="s">
        <v>24</v>
      </c>
      <c r="F124" s="74" t="s">
        <v>504</v>
      </c>
      <c r="G124" s="169" t="s">
        <v>49</v>
      </c>
      <c r="H124" s="75" t="s">
        <v>515</v>
      </c>
      <c r="I124" s="106">
        <v>5879.25</v>
      </c>
      <c r="J124" s="251">
        <v>4295.25</v>
      </c>
      <c r="K124" s="77">
        <v>43997</v>
      </c>
      <c r="L124" s="77">
        <v>43997</v>
      </c>
      <c r="M124" s="107" t="s">
        <v>28</v>
      </c>
      <c r="N124" s="109" t="s">
        <v>602</v>
      </c>
      <c r="O124" s="109" t="s">
        <v>599</v>
      </c>
      <c r="P124" s="222" t="s">
        <v>31</v>
      </c>
      <c r="Q124" s="109" t="s">
        <v>585</v>
      </c>
      <c r="R124" s="110">
        <v>44096</v>
      </c>
      <c r="S124" s="109" t="s">
        <v>59</v>
      </c>
      <c r="T124" s="250" t="s">
        <v>588</v>
      </c>
    </row>
    <row r="125" spans="1:20" s="70" customFormat="1" ht="15" customHeight="1" x14ac:dyDescent="0.2">
      <c r="A125" s="105" t="s">
        <v>57</v>
      </c>
      <c r="B125" s="105" t="s">
        <v>516</v>
      </c>
      <c r="C125" s="115" t="s">
        <v>155</v>
      </c>
      <c r="D125" s="109" t="s">
        <v>37</v>
      </c>
      <c r="E125" s="74" t="s">
        <v>79</v>
      </c>
      <c r="F125" s="74" t="s">
        <v>504</v>
      </c>
      <c r="G125" s="169" t="s">
        <v>49</v>
      </c>
      <c r="H125" s="75" t="s">
        <v>517</v>
      </c>
      <c r="I125" s="106">
        <v>1450.05</v>
      </c>
      <c r="J125" s="251">
        <v>1357.65</v>
      </c>
      <c r="K125" s="77">
        <v>44027</v>
      </c>
      <c r="L125" s="77">
        <v>44033</v>
      </c>
      <c r="M125" s="107" t="s">
        <v>41</v>
      </c>
      <c r="N125" s="109" t="s">
        <v>603</v>
      </c>
      <c r="O125" s="109" t="s">
        <v>600</v>
      </c>
      <c r="P125" s="222" t="s">
        <v>31</v>
      </c>
      <c r="Q125" s="109" t="s">
        <v>586</v>
      </c>
      <c r="R125" s="110">
        <v>44096</v>
      </c>
      <c r="S125" s="109" t="s">
        <v>423</v>
      </c>
      <c r="T125" s="250" t="s">
        <v>589</v>
      </c>
    </row>
    <row r="126" spans="1:20" s="70" customFormat="1" ht="15" customHeight="1" x14ac:dyDescent="0.2">
      <c r="A126" s="105" t="s">
        <v>57</v>
      </c>
      <c r="B126" s="105" t="s">
        <v>518</v>
      </c>
      <c r="C126" s="115" t="s">
        <v>519</v>
      </c>
      <c r="D126" s="109" t="s">
        <v>423</v>
      </c>
      <c r="E126" s="74" t="s">
        <v>79</v>
      </c>
      <c r="F126" s="74" t="s">
        <v>504</v>
      </c>
      <c r="G126" s="169" t="s">
        <v>49</v>
      </c>
      <c r="H126" s="75" t="s">
        <v>520</v>
      </c>
      <c r="I126" s="106">
        <v>1357.65</v>
      </c>
      <c r="J126" s="251">
        <v>1265.25</v>
      </c>
      <c r="K126" s="77">
        <v>44027</v>
      </c>
      <c r="L126" s="77">
        <v>44029</v>
      </c>
      <c r="M126" s="107" t="s">
        <v>28</v>
      </c>
      <c r="N126" s="109" t="s">
        <v>604</v>
      </c>
      <c r="O126" s="109" t="s">
        <v>601</v>
      </c>
      <c r="P126" s="222" t="s">
        <v>31</v>
      </c>
      <c r="Q126" s="109" t="s">
        <v>587</v>
      </c>
      <c r="R126" s="110">
        <v>44096</v>
      </c>
      <c r="S126" s="109" t="s">
        <v>95</v>
      </c>
      <c r="T126" s="250" t="s">
        <v>590</v>
      </c>
    </row>
    <row r="127" spans="1:20" s="70" customFormat="1" ht="15" customHeight="1" x14ac:dyDescent="0.2">
      <c r="A127" s="105" t="s">
        <v>57</v>
      </c>
      <c r="B127" s="105" t="s">
        <v>521</v>
      </c>
      <c r="C127" s="115" t="s">
        <v>519</v>
      </c>
      <c r="D127" s="109" t="s">
        <v>59</v>
      </c>
      <c r="E127" s="74" t="s">
        <v>79</v>
      </c>
      <c r="F127" s="74" t="s">
        <v>504</v>
      </c>
      <c r="G127" s="169" t="s">
        <v>49</v>
      </c>
      <c r="H127" s="75" t="s">
        <v>522</v>
      </c>
      <c r="I127" s="106">
        <v>4295.25</v>
      </c>
      <c r="J127" s="251">
        <v>1450.05</v>
      </c>
      <c r="K127" s="77">
        <v>44033</v>
      </c>
      <c r="L127" s="77">
        <v>44034</v>
      </c>
      <c r="M127" s="107" t="s">
        <v>41</v>
      </c>
      <c r="N127" s="109" t="s">
        <v>627</v>
      </c>
      <c r="O127" s="109" t="s">
        <v>626</v>
      </c>
      <c r="P127" s="84" t="s">
        <v>31</v>
      </c>
      <c r="Q127" s="109" t="s">
        <v>610</v>
      </c>
      <c r="R127" s="110">
        <v>44096</v>
      </c>
      <c r="S127" s="109" t="s">
        <v>37</v>
      </c>
      <c r="T127" s="250" t="s">
        <v>349</v>
      </c>
    </row>
    <row r="128" spans="1:20" s="70" customFormat="1" ht="15" customHeight="1" x14ac:dyDescent="0.2">
      <c r="A128" s="105" t="s">
        <v>57</v>
      </c>
      <c r="B128" s="105" t="s">
        <v>523</v>
      </c>
      <c r="C128" s="109" t="s">
        <v>112</v>
      </c>
      <c r="D128" s="109" t="s">
        <v>87</v>
      </c>
      <c r="E128" s="74" t="s">
        <v>79</v>
      </c>
      <c r="F128" s="74" t="s">
        <v>504</v>
      </c>
      <c r="G128" s="169" t="s">
        <v>49</v>
      </c>
      <c r="H128" s="75" t="s">
        <v>524</v>
      </c>
      <c r="I128" s="106">
        <v>895.65</v>
      </c>
      <c r="J128" s="251">
        <v>895.65</v>
      </c>
      <c r="K128" s="77">
        <v>44055</v>
      </c>
      <c r="L128" s="77">
        <v>44056</v>
      </c>
      <c r="M128" s="107" t="s">
        <v>28</v>
      </c>
      <c r="N128" s="109" t="s">
        <v>629</v>
      </c>
      <c r="O128" s="109" t="s">
        <v>628</v>
      </c>
      <c r="P128" s="84" t="s">
        <v>31</v>
      </c>
      <c r="Q128" s="109" t="s">
        <v>625</v>
      </c>
      <c r="R128" s="110">
        <v>44096</v>
      </c>
      <c r="S128" s="109" t="s">
        <v>87</v>
      </c>
      <c r="T128" s="250" t="s">
        <v>123</v>
      </c>
    </row>
    <row r="129" spans="1:263" s="70" customFormat="1" ht="15" customHeight="1" x14ac:dyDescent="0.2">
      <c r="A129" s="105" t="s">
        <v>216</v>
      </c>
      <c r="B129" s="105" t="s">
        <v>801</v>
      </c>
      <c r="C129" s="109" t="s">
        <v>325</v>
      </c>
      <c r="D129" s="109" t="s">
        <v>126</v>
      </c>
      <c r="E129" s="74" t="s">
        <v>24</v>
      </c>
      <c r="F129" s="74" t="s">
        <v>504</v>
      </c>
      <c r="G129" s="169" t="s">
        <v>49</v>
      </c>
      <c r="H129" s="75" t="s">
        <v>802</v>
      </c>
      <c r="I129" s="210">
        <v>7205.17</v>
      </c>
      <c r="J129" s="210">
        <v>7205.17</v>
      </c>
      <c r="K129" s="77">
        <v>44132</v>
      </c>
      <c r="L129" s="77">
        <v>44133</v>
      </c>
      <c r="M129" s="107"/>
      <c r="N129" s="109"/>
      <c r="O129" s="109"/>
      <c r="P129" s="109" t="s">
        <v>429</v>
      </c>
      <c r="Q129" s="109"/>
      <c r="R129" s="110"/>
      <c r="S129" s="109"/>
      <c r="T129" s="250" t="s">
        <v>813</v>
      </c>
    </row>
    <row r="130" spans="1:263" s="70" customFormat="1" ht="15" customHeight="1" x14ac:dyDescent="0.2">
      <c r="A130" s="105" t="s">
        <v>57</v>
      </c>
      <c r="B130" s="105" t="s">
        <v>801</v>
      </c>
      <c r="C130" s="109" t="s">
        <v>325</v>
      </c>
      <c r="D130" s="109" t="s">
        <v>126</v>
      </c>
      <c r="E130" s="74" t="s">
        <v>24</v>
      </c>
      <c r="F130" s="74" t="s">
        <v>504</v>
      </c>
      <c r="G130" s="169" t="s">
        <v>49</v>
      </c>
      <c r="H130" s="75" t="s">
        <v>802</v>
      </c>
      <c r="I130" s="210">
        <v>4416.08</v>
      </c>
      <c r="J130" s="210">
        <v>4416.08</v>
      </c>
      <c r="K130" s="77">
        <v>44132</v>
      </c>
      <c r="L130" s="77">
        <v>44133</v>
      </c>
      <c r="M130" s="107"/>
      <c r="N130" s="108"/>
      <c r="O130" s="109"/>
      <c r="P130" s="109" t="s">
        <v>429</v>
      </c>
      <c r="Q130" s="109"/>
      <c r="R130" s="110"/>
      <c r="S130" s="109"/>
      <c r="T130" s="250" t="s">
        <v>813</v>
      </c>
    </row>
    <row r="131" spans="1:263" s="70" customFormat="1" ht="15" customHeight="1" x14ac:dyDescent="0.2">
      <c r="A131" s="105"/>
      <c r="B131" s="105"/>
      <c r="C131" s="109"/>
      <c r="D131" s="109"/>
      <c r="E131" s="74"/>
      <c r="F131" s="74"/>
      <c r="G131" s="169"/>
      <c r="H131" s="200"/>
      <c r="I131" s="210"/>
      <c r="J131" s="106"/>
      <c r="K131" s="77"/>
      <c r="L131" s="77"/>
      <c r="M131" s="107"/>
      <c r="N131" s="108"/>
      <c r="O131" s="109"/>
      <c r="P131" s="109"/>
      <c r="Q131" s="109"/>
      <c r="R131" s="110"/>
      <c r="S131" s="109"/>
      <c r="T131" s="109"/>
    </row>
    <row r="132" spans="1:263" s="70" customFormat="1" ht="15" customHeight="1" x14ac:dyDescent="0.2">
      <c r="A132" s="105"/>
      <c r="B132" s="237"/>
      <c r="C132" s="109"/>
      <c r="D132" s="109"/>
      <c r="E132" s="74"/>
      <c r="F132" s="74"/>
      <c r="G132" s="199"/>
      <c r="H132" s="198"/>
      <c r="I132" s="214"/>
      <c r="J132" s="106"/>
      <c r="K132" s="77"/>
      <c r="L132" s="77"/>
      <c r="M132" s="107"/>
      <c r="N132" s="108"/>
      <c r="O132" s="109"/>
      <c r="P132" s="109"/>
      <c r="Q132" s="109"/>
      <c r="R132" s="110"/>
      <c r="S132" s="109"/>
      <c r="T132" s="109"/>
    </row>
    <row r="133" spans="1:263" s="70" customFormat="1" ht="15" customHeight="1" x14ac:dyDescent="0.2">
      <c r="A133" s="105"/>
      <c r="B133" s="105"/>
      <c r="C133" s="109"/>
      <c r="D133" s="109"/>
      <c r="E133" s="74"/>
      <c r="F133" s="74"/>
      <c r="G133" s="169"/>
      <c r="H133" s="115"/>
      <c r="I133" s="210"/>
      <c r="J133" s="106"/>
      <c r="K133" s="77"/>
      <c r="L133" s="77"/>
      <c r="M133" s="107"/>
      <c r="N133" s="108"/>
      <c r="O133" s="109"/>
      <c r="P133" s="109"/>
      <c r="Q133" s="109"/>
      <c r="R133" s="110"/>
      <c r="S133" s="109"/>
      <c r="T133" s="109"/>
    </row>
    <row r="134" spans="1:263" s="70" customFormat="1" ht="15" customHeight="1" x14ac:dyDescent="0.2">
      <c r="A134" s="105"/>
      <c r="B134" s="105"/>
      <c r="C134" s="109"/>
      <c r="D134" s="109"/>
      <c r="E134" s="74"/>
      <c r="F134" s="74"/>
      <c r="G134" s="169"/>
      <c r="H134" s="75"/>
      <c r="I134" s="210"/>
      <c r="J134" s="106"/>
      <c r="K134" s="77"/>
      <c r="L134" s="77"/>
      <c r="M134" s="107"/>
      <c r="N134" s="108"/>
      <c r="O134" s="109"/>
      <c r="P134" s="109"/>
      <c r="Q134" s="109"/>
      <c r="R134" s="110"/>
      <c r="S134" s="109"/>
      <c r="T134" s="109"/>
    </row>
    <row r="135" spans="1:263" s="71" customFormat="1" ht="15.75" customHeight="1" x14ac:dyDescent="0.2">
      <c r="A135" s="274" t="s">
        <v>525</v>
      </c>
      <c r="B135" s="274"/>
      <c r="C135" s="274"/>
      <c r="D135" s="274"/>
      <c r="E135" s="274"/>
      <c r="F135" s="274"/>
      <c r="G135" s="274"/>
      <c r="H135" s="274"/>
      <c r="I135" s="111">
        <f>SUM(I3:$I$134)</f>
        <v>491376.26999999967</v>
      </c>
      <c r="J135" s="111">
        <f>SUM(J3:$J$134)</f>
        <v>515110.14</v>
      </c>
      <c r="K135" s="275"/>
      <c r="L135" s="275"/>
      <c r="M135" s="275"/>
      <c r="N135" s="275"/>
      <c r="O135" s="275"/>
      <c r="P135" s="275"/>
      <c r="Q135" s="275"/>
      <c r="R135" s="275"/>
      <c r="S135" s="275"/>
      <c r="T135" s="275"/>
    </row>
    <row r="136" spans="1:263" s="14" customFormat="1" x14ac:dyDescent="0.2">
      <c r="C136" s="181"/>
      <c r="D136" s="181"/>
      <c r="G136" s="170"/>
      <c r="H136" s="5"/>
      <c r="I136" s="215"/>
      <c r="J136" s="6"/>
      <c r="K136" s="2"/>
      <c r="L136" s="3"/>
      <c r="N136" s="1"/>
      <c r="O136" s="27"/>
      <c r="P136" s="27"/>
      <c r="Q136" s="27"/>
      <c r="R136" s="27"/>
      <c r="S136" s="182"/>
      <c r="T136" s="27"/>
    </row>
    <row r="137" spans="1:263" s="14" customFormat="1" ht="15" customHeight="1" x14ac:dyDescent="0.2">
      <c r="C137" s="5"/>
      <c r="D137" s="5"/>
      <c r="G137" s="170"/>
      <c r="I137" s="215"/>
      <c r="J137" s="278" t="s">
        <v>526</v>
      </c>
      <c r="K137" s="278"/>
      <c r="L137" s="278"/>
      <c r="M137" s="278"/>
      <c r="N137" s="1"/>
      <c r="O137" s="27"/>
      <c r="P137" s="27"/>
      <c r="Q137" s="27"/>
      <c r="R137" s="262"/>
      <c r="S137" s="263"/>
      <c r="T137" s="262"/>
    </row>
    <row r="138" spans="1:263" s="14" customFormat="1" ht="16" x14ac:dyDescent="0.2">
      <c r="A138" s="220"/>
      <c r="B138" s="221" t="s">
        <v>569</v>
      </c>
      <c r="C138" s="181"/>
      <c r="D138" s="181"/>
      <c r="G138" s="170"/>
      <c r="I138" s="215"/>
      <c r="J138" s="276" t="s">
        <v>527</v>
      </c>
      <c r="K138" s="276"/>
      <c r="L138" s="19">
        <f>SUMIFS($J$3:$J$134,$F$3:$F$134,"Editorar")</f>
        <v>482592.99</v>
      </c>
      <c r="M138" s="20">
        <f>L138/L140</f>
        <v>0.93687340342397452</v>
      </c>
      <c r="N138" s="27"/>
      <c r="O138" s="27"/>
      <c r="P138" s="27"/>
      <c r="Q138" s="27"/>
      <c r="R138" s="27"/>
      <c r="S138" s="182"/>
      <c r="T138" s="27"/>
    </row>
    <row r="139" spans="1:263" s="14" customFormat="1" ht="15" customHeight="1" x14ac:dyDescent="0.2">
      <c r="C139" s="181"/>
      <c r="D139" s="181"/>
      <c r="G139" s="170"/>
      <c r="I139" s="215"/>
      <c r="J139" s="276" t="s">
        <v>528</v>
      </c>
      <c r="K139" s="276"/>
      <c r="L139" s="19">
        <f>SUMIFS($J$3:$J$134,$F$3:$F$134,"Icomunicação")</f>
        <v>32517.15</v>
      </c>
      <c r="M139" s="20">
        <f>L139/L140</f>
        <v>6.312659657602547E-2</v>
      </c>
      <c r="N139" s="27"/>
      <c r="O139" s="27"/>
      <c r="P139" s="27"/>
      <c r="Q139" s="27"/>
      <c r="R139" s="27"/>
      <c r="S139" s="182"/>
      <c r="T139" s="27"/>
    </row>
    <row r="140" spans="1:263" x14ac:dyDescent="0.2">
      <c r="A140" s="201"/>
      <c r="F140" s="201"/>
      <c r="J140" s="277" t="s">
        <v>529</v>
      </c>
      <c r="K140" s="277"/>
      <c r="L140" s="21">
        <f>SUM(L138:L139)</f>
        <v>515110.14</v>
      </c>
      <c r="M140" s="22">
        <f>SUM(M138:M139)</f>
        <v>1</v>
      </c>
      <c r="N140" s="27"/>
      <c r="O140" s="27"/>
      <c r="P140" s="27"/>
      <c r="Q140" s="27"/>
      <c r="R140" s="27"/>
      <c r="S140" s="182"/>
      <c r="T140" s="27"/>
    </row>
    <row r="141" spans="1:263" s="4" customFormat="1" x14ac:dyDescent="0.2">
      <c r="A141" s="14"/>
      <c r="B141" s="14"/>
      <c r="C141" s="181"/>
      <c r="D141" s="181"/>
      <c r="E141" s="14"/>
      <c r="F141" s="14"/>
      <c r="G141" s="170"/>
      <c r="H141" s="14"/>
      <c r="I141" s="215"/>
      <c r="J141" s="14"/>
      <c r="K141" s="12"/>
      <c r="L141" s="273"/>
      <c r="M141" s="273"/>
      <c r="N141" s="27"/>
      <c r="O141" s="27"/>
      <c r="P141" s="27"/>
      <c r="Q141" s="27"/>
      <c r="R141" s="27"/>
      <c r="S141" s="182"/>
      <c r="T141" s="27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  <c r="IW141" s="14"/>
      <c r="IX141" s="14"/>
      <c r="IY141" s="14"/>
      <c r="IZ141" s="14"/>
      <c r="JA141" s="14"/>
      <c r="JB141" s="14"/>
      <c r="JC141" s="14"/>
    </row>
    <row r="142" spans="1:263" s="4" customFormat="1" ht="14.25" customHeight="1" x14ac:dyDescent="0.2">
      <c r="A142" s="14"/>
      <c r="B142" s="14"/>
      <c r="C142" s="181"/>
      <c r="D142" s="181"/>
      <c r="E142" s="14"/>
      <c r="F142" s="14"/>
      <c r="G142" s="170"/>
      <c r="H142" s="14"/>
      <c r="I142" s="215"/>
      <c r="J142" s="283" t="s">
        <v>530</v>
      </c>
      <c r="K142" s="283"/>
      <c r="L142" s="283"/>
      <c r="M142" s="283"/>
      <c r="N142" s="27"/>
      <c r="O142" s="27"/>
      <c r="P142" s="27"/>
      <c r="Q142" s="27"/>
      <c r="R142" s="27"/>
      <c r="S142" s="182"/>
      <c r="T142" s="27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  <c r="IV142" s="14"/>
      <c r="IW142" s="14"/>
      <c r="IX142" s="14"/>
      <c r="IY142" s="14"/>
      <c r="IZ142" s="14"/>
      <c r="JA142" s="14"/>
      <c r="JB142" s="14"/>
      <c r="JC142" s="14"/>
    </row>
    <row r="143" spans="1:263" s="4" customFormat="1" x14ac:dyDescent="0.2">
      <c r="A143" s="14"/>
      <c r="B143" s="14"/>
      <c r="C143" s="181"/>
      <c r="D143" s="181"/>
      <c r="E143" s="14"/>
      <c r="F143" s="14"/>
      <c r="G143" s="170"/>
      <c r="H143" s="14"/>
      <c r="I143" s="215"/>
      <c r="J143" s="281" t="s">
        <v>527</v>
      </c>
      <c r="K143" s="281"/>
      <c r="L143" s="23">
        <f>SUM(O150:$P$150)</f>
        <v>246242.52</v>
      </c>
      <c r="M143" s="24">
        <f>L143/L145</f>
        <v>0.88335059372110747</v>
      </c>
      <c r="N143" s="27"/>
      <c r="O143" s="228"/>
      <c r="P143" s="27"/>
      <c r="Q143" s="27"/>
      <c r="R143" s="27"/>
      <c r="S143" s="182"/>
      <c r="T143" s="27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  <c r="IV143" s="14"/>
      <c r="IW143" s="14"/>
      <c r="IX143" s="14"/>
      <c r="IY143" s="14"/>
      <c r="IZ143" s="14"/>
      <c r="JA143" s="14"/>
      <c r="JB143" s="14"/>
      <c r="JC143" s="14"/>
    </row>
    <row r="144" spans="1:263" s="4" customFormat="1" x14ac:dyDescent="0.2">
      <c r="A144" s="14"/>
      <c r="B144" s="14"/>
      <c r="C144" s="181"/>
      <c r="D144" s="181"/>
      <c r="E144" s="14"/>
      <c r="F144" s="14"/>
      <c r="G144" s="170"/>
      <c r="H144" s="14"/>
      <c r="I144" s="215"/>
      <c r="J144" s="281" t="s">
        <v>528</v>
      </c>
      <c r="K144" s="281"/>
      <c r="L144" s="23">
        <f>SUM(O151:P151)</f>
        <v>32517.149999999998</v>
      </c>
      <c r="M144" s="24">
        <f>L144/L145</f>
        <v>0.11664940627889249</v>
      </c>
      <c r="N144" s="27"/>
      <c r="O144" s="27"/>
      <c r="P144" s="27"/>
      <c r="Q144" s="27"/>
      <c r="R144" s="27"/>
      <c r="S144" s="182"/>
      <c r="T144" s="27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  <c r="IV144" s="14"/>
      <c r="IW144" s="14"/>
      <c r="IX144" s="14"/>
      <c r="IY144" s="14"/>
      <c r="IZ144" s="14"/>
      <c r="JA144" s="14"/>
      <c r="JB144" s="14"/>
      <c r="JC144" s="14"/>
    </row>
    <row r="145" spans="1:215" x14ac:dyDescent="0.2">
      <c r="C145" s="182"/>
      <c r="D145" s="182"/>
      <c r="F145" s="201"/>
      <c r="J145" s="282" t="s">
        <v>529</v>
      </c>
      <c r="K145" s="282"/>
      <c r="L145" s="25">
        <f>SUM(L143:L144)</f>
        <v>278759.67</v>
      </c>
      <c r="M145" s="26">
        <f>SUM(M143:M144)</f>
        <v>1</v>
      </c>
      <c r="N145" s="27"/>
      <c r="O145" s="27"/>
      <c r="P145" s="27"/>
      <c r="Q145" s="27"/>
      <c r="R145" s="27"/>
      <c r="S145" s="182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I145" s="27"/>
      <c r="EJ145" s="27"/>
      <c r="EK145" s="27"/>
      <c r="EL145" s="27"/>
      <c r="EM145" s="27"/>
      <c r="EN145" s="27"/>
      <c r="EO145" s="27"/>
      <c r="EP145" s="27"/>
      <c r="EQ145" s="27"/>
      <c r="ER145" s="27"/>
      <c r="ES145" s="27"/>
      <c r="ET145" s="27"/>
      <c r="EU145" s="27"/>
      <c r="EV145" s="27"/>
      <c r="EW145" s="27"/>
      <c r="EX145" s="27"/>
      <c r="EY145" s="27"/>
      <c r="EZ145" s="27"/>
      <c r="FA145" s="27"/>
      <c r="FB145" s="27"/>
      <c r="FC145" s="27"/>
      <c r="FD145" s="27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7"/>
      <c r="FV145" s="27"/>
      <c r="FW145" s="27"/>
      <c r="FX145" s="27"/>
      <c r="FY145" s="27"/>
      <c r="FZ145" s="27"/>
      <c r="GA145" s="27"/>
      <c r="GB145" s="27"/>
      <c r="GC145" s="27"/>
      <c r="GD145" s="27"/>
      <c r="GE145" s="27"/>
      <c r="GF145" s="27"/>
      <c r="GG145" s="27"/>
      <c r="GH145" s="27"/>
      <c r="GI145" s="27"/>
      <c r="GJ145" s="27"/>
      <c r="GK145" s="27"/>
      <c r="GL145" s="27"/>
      <c r="GM145" s="27"/>
      <c r="GN145" s="27"/>
      <c r="GO145" s="27"/>
      <c r="GP145" s="27"/>
      <c r="GQ145" s="27"/>
      <c r="GR145" s="27"/>
      <c r="GS145" s="27"/>
      <c r="GT145" s="27"/>
      <c r="GU145" s="27"/>
      <c r="GV145" s="27"/>
      <c r="GW145" s="27"/>
      <c r="GX145" s="27"/>
      <c r="GY145" s="27"/>
      <c r="GZ145" s="27"/>
      <c r="HA145" s="27"/>
      <c r="HB145" s="27"/>
      <c r="HC145" s="27"/>
      <c r="HD145" s="27"/>
      <c r="HE145" s="27"/>
      <c r="HF145" s="27"/>
      <c r="HG145" s="27"/>
    </row>
    <row r="146" spans="1:215" x14ac:dyDescent="0.2">
      <c r="C146" s="182"/>
      <c r="D146" s="182"/>
      <c r="F146" s="201"/>
      <c r="J146" s="7"/>
      <c r="K146" s="2"/>
      <c r="L146" s="8"/>
      <c r="N146" s="27"/>
      <c r="O146" s="27"/>
      <c r="P146" s="27"/>
      <c r="Q146" s="27"/>
      <c r="R146" s="27"/>
      <c r="S146" s="182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7"/>
      <c r="DS146" s="27"/>
      <c r="DT146" s="27"/>
      <c r="DU146" s="27"/>
      <c r="DV146" s="27"/>
      <c r="DW146" s="27"/>
      <c r="DX146" s="27"/>
      <c r="DY146" s="27"/>
      <c r="DZ146" s="27"/>
      <c r="EA146" s="27"/>
      <c r="EB146" s="27"/>
      <c r="EC146" s="27"/>
      <c r="ED146" s="27"/>
      <c r="EE146" s="27"/>
      <c r="EF146" s="27"/>
      <c r="EG146" s="27"/>
      <c r="EH146" s="27"/>
      <c r="EI146" s="27"/>
      <c r="EJ146" s="27"/>
      <c r="EK146" s="27"/>
      <c r="EL146" s="27"/>
      <c r="EM146" s="27"/>
      <c r="EN146" s="27"/>
      <c r="EO146" s="27"/>
      <c r="EP146" s="27"/>
      <c r="EQ146" s="27"/>
      <c r="ER146" s="27"/>
      <c r="ES146" s="27"/>
      <c r="ET146" s="27"/>
      <c r="EU146" s="27"/>
      <c r="EV146" s="27"/>
      <c r="EW146" s="27"/>
      <c r="EX146" s="27"/>
      <c r="EY146" s="27"/>
      <c r="EZ146" s="27"/>
      <c r="FA146" s="27"/>
      <c r="FB146" s="27"/>
      <c r="FC146" s="27"/>
      <c r="FD146" s="27"/>
      <c r="FE146" s="27"/>
      <c r="FF146" s="27"/>
      <c r="FG146" s="27"/>
      <c r="FH146" s="27"/>
      <c r="FI146" s="27"/>
      <c r="FJ146" s="27"/>
      <c r="FK146" s="27"/>
      <c r="FL146" s="27"/>
      <c r="FM146" s="27"/>
      <c r="FN146" s="27"/>
      <c r="FO146" s="27"/>
      <c r="FP146" s="27"/>
      <c r="FQ146" s="27"/>
      <c r="FR146" s="27"/>
      <c r="FS146" s="27"/>
      <c r="FT146" s="27"/>
      <c r="FU146" s="27"/>
      <c r="FV146" s="27"/>
      <c r="FW146" s="27"/>
      <c r="FX146" s="27"/>
      <c r="FY146" s="27"/>
      <c r="FZ146" s="27"/>
      <c r="GA146" s="27"/>
      <c r="GB146" s="27"/>
      <c r="GC146" s="27"/>
      <c r="GD146" s="27"/>
      <c r="GE146" s="27"/>
      <c r="GF146" s="27"/>
      <c r="GG146" s="27"/>
      <c r="GH146" s="27"/>
      <c r="GI146" s="27"/>
      <c r="GJ146" s="27"/>
      <c r="GK146" s="27"/>
      <c r="GL146" s="27"/>
      <c r="GM146" s="27"/>
      <c r="GN146" s="27"/>
      <c r="GO146" s="27"/>
      <c r="GP146" s="27"/>
      <c r="GQ146" s="27"/>
      <c r="GR146" s="27"/>
      <c r="GS146" s="27"/>
      <c r="GT146" s="27"/>
      <c r="GU146" s="27"/>
      <c r="GV146" s="27"/>
      <c r="GW146" s="27"/>
      <c r="GX146" s="27"/>
      <c r="GY146" s="27"/>
      <c r="GZ146" s="27"/>
      <c r="HA146" s="27"/>
      <c r="HB146" s="27"/>
      <c r="HC146" s="27"/>
      <c r="HD146" s="27"/>
      <c r="HE146" s="27"/>
      <c r="HF146" s="27"/>
      <c r="HG146" s="27"/>
    </row>
    <row r="147" spans="1:215" ht="16" x14ac:dyDescent="0.2">
      <c r="C147" s="183"/>
      <c r="D147" s="183"/>
      <c r="F147" s="201"/>
      <c r="L147" s="17" t="s">
        <v>531</v>
      </c>
      <c r="M147" s="15">
        <f>COUNTIFS(E3:E134,"Baixa")</f>
        <v>42</v>
      </c>
      <c r="N147" s="13"/>
      <c r="O147" s="27"/>
      <c r="P147" s="27"/>
      <c r="Q147" s="27"/>
      <c r="R147" s="27"/>
      <c r="S147" s="182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7"/>
      <c r="DS147" s="27"/>
      <c r="DT147" s="27"/>
      <c r="DU147" s="27"/>
      <c r="DV147" s="27"/>
      <c r="DW147" s="27"/>
      <c r="DX147" s="27"/>
      <c r="DY147" s="27"/>
      <c r="DZ147" s="27"/>
      <c r="EA147" s="27"/>
      <c r="EB147" s="27"/>
      <c r="EC147" s="27"/>
      <c r="ED147" s="27"/>
      <c r="EE147" s="27"/>
      <c r="EF147" s="27"/>
      <c r="EG147" s="27"/>
      <c r="EH147" s="27"/>
      <c r="EI147" s="27"/>
      <c r="EJ147" s="27"/>
      <c r="EK147" s="27"/>
      <c r="EL147" s="27"/>
      <c r="EM147" s="27"/>
      <c r="EN147" s="27"/>
      <c r="EO147" s="27"/>
      <c r="EP147" s="27"/>
      <c r="EQ147" s="27"/>
      <c r="ER147" s="27"/>
      <c r="ES147" s="27"/>
      <c r="ET147" s="27"/>
      <c r="EU147" s="27"/>
      <c r="EV147" s="27"/>
      <c r="EW147" s="27"/>
      <c r="EX147" s="27"/>
      <c r="EY147" s="27"/>
      <c r="EZ147" s="27"/>
      <c r="FA147" s="27"/>
      <c r="FB147" s="27"/>
      <c r="FC147" s="27"/>
      <c r="FD147" s="27"/>
      <c r="FE147" s="27"/>
      <c r="FF147" s="27"/>
      <c r="FG147" s="27"/>
      <c r="FH147" s="27"/>
      <c r="FI147" s="27"/>
      <c r="FJ147" s="27"/>
      <c r="FK147" s="27"/>
      <c r="FL147" s="27"/>
      <c r="FM147" s="27"/>
      <c r="FN147" s="27"/>
      <c r="FO147" s="27"/>
      <c r="FP147" s="27"/>
      <c r="FQ147" s="27"/>
      <c r="FR147" s="27"/>
      <c r="FS147" s="27"/>
      <c r="FT147" s="27"/>
      <c r="FU147" s="27"/>
      <c r="FV147" s="27"/>
      <c r="FW147" s="27"/>
      <c r="FX147" s="27"/>
      <c r="FY147" s="27"/>
      <c r="FZ147" s="27"/>
      <c r="GA147" s="27"/>
      <c r="GB147" s="27"/>
      <c r="GC147" s="27"/>
      <c r="GD147" s="27"/>
      <c r="GE147" s="27"/>
      <c r="GF147" s="27"/>
      <c r="GG147" s="27"/>
      <c r="GH147" s="27"/>
      <c r="GI147" s="27"/>
      <c r="GJ147" s="27"/>
      <c r="GK147" s="27"/>
      <c r="GL147" s="27"/>
      <c r="GM147" s="27"/>
      <c r="GN147" s="27"/>
      <c r="GO147" s="27"/>
      <c r="GP147" s="27"/>
      <c r="GQ147" s="27"/>
      <c r="GR147" s="27"/>
      <c r="GS147" s="27"/>
      <c r="GT147" s="27"/>
      <c r="GU147" s="27"/>
      <c r="GV147" s="27"/>
      <c r="GW147" s="27"/>
      <c r="GX147" s="27"/>
      <c r="GY147" s="27"/>
      <c r="GZ147" s="27"/>
      <c r="HA147" s="27"/>
      <c r="HB147" s="27"/>
      <c r="HC147" s="27"/>
      <c r="HD147" s="27"/>
      <c r="HE147" s="27"/>
      <c r="HF147" s="27"/>
      <c r="HG147" s="27"/>
    </row>
    <row r="148" spans="1:215" ht="16" x14ac:dyDescent="0.2">
      <c r="C148" s="183"/>
      <c r="D148" s="183"/>
      <c r="F148" s="201"/>
      <c r="L148" s="17" t="s">
        <v>532</v>
      </c>
      <c r="M148" s="15">
        <f>COUNTIFS(E3:E134,"Média")</f>
        <v>8</v>
      </c>
      <c r="N148" s="13"/>
      <c r="O148" s="13"/>
      <c r="P148" s="13"/>
      <c r="Q148" s="13"/>
      <c r="R148" s="13"/>
      <c r="S148" s="182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7"/>
      <c r="DS148" s="27"/>
      <c r="DT148" s="27"/>
      <c r="DU148" s="27"/>
      <c r="DV148" s="27"/>
      <c r="DW148" s="27"/>
      <c r="DX148" s="27"/>
      <c r="DY148" s="27"/>
      <c r="DZ148" s="27"/>
      <c r="EA148" s="27"/>
      <c r="EB148" s="27"/>
      <c r="EC148" s="27"/>
      <c r="ED148" s="27"/>
      <c r="EE148" s="27"/>
      <c r="EF148" s="27"/>
      <c r="EG148" s="27"/>
      <c r="EH148" s="27"/>
      <c r="EI148" s="27"/>
      <c r="EJ148" s="27"/>
      <c r="EK148" s="27"/>
      <c r="EL148" s="27"/>
      <c r="EM148" s="27"/>
      <c r="EN148" s="27"/>
      <c r="EO148" s="27"/>
      <c r="EP148" s="27"/>
      <c r="EQ148" s="27"/>
      <c r="ER148" s="27"/>
      <c r="ES148" s="27"/>
      <c r="ET148" s="27"/>
      <c r="EU148" s="27"/>
      <c r="EV148" s="27"/>
      <c r="EW148" s="27"/>
      <c r="EX148" s="27"/>
      <c r="EY148" s="27"/>
      <c r="EZ148" s="27"/>
      <c r="FA148" s="27"/>
      <c r="FB148" s="27"/>
      <c r="FC148" s="27"/>
      <c r="FD148" s="27"/>
      <c r="FE148" s="27"/>
      <c r="FF148" s="27"/>
      <c r="FG148" s="27"/>
      <c r="FH148" s="27"/>
      <c r="FI148" s="27"/>
      <c r="FJ148" s="27"/>
      <c r="FK148" s="27"/>
      <c r="FL148" s="27"/>
      <c r="FM148" s="27"/>
      <c r="FN148" s="27"/>
      <c r="FO148" s="27"/>
      <c r="FP148" s="27"/>
      <c r="FQ148" s="27"/>
      <c r="FR148" s="27"/>
      <c r="FS148" s="27"/>
      <c r="FT148" s="27"/>
      <c r="FU148" s="27"/>
      <c r="FV148" s="27"/>
      <c r="FW148" s="27"/>
      <c r="FX148" s="27"/>
      <c r="FY148" s="27"/>
      <c r="FZ148" s="27"/>
      <c r="GA148" s="27"/>
      <c r="GB148" s="27"/>
      <c r="GC148" s="27"/>
      <c r="GD148" s="27"/>
      <c r="GE148" s="27"/>
      <c r="GF148" s="27"/>
      <c r="GG148" s="27"/>
      <c r="GH148" s="27"/>
      <c r="GI148" s="27"/>
      <c r="GJ148" s="27"/>
      <c r="GK148" s="27"/>
      <c r="GL148" s="27"/>
      <c r="GM148" s="27"/>
      <c r="GN148" s="27"/>
      <c r="GO148" s="27"/>
      <c r="GP148" s="27"/>
      <c r="GQ148" s="27"/>
      <c r="GR148" s="27"/>
      <c r="GS148" s="27"/>
      <c r="GT148" s="27"/>
      <c r="GU148" s="27"/>
      <c r="GV148" s="27"/>
      <c r="GW148" s="27"/>
      <c r="GX148" s="27"/>
      <c r="GY148" s="27"/>
      <c r="GZ148" s="27"/>
      <c r="HA148" s="27"/>
      <c r="HB148" s="27"/>
      <c r="HC148" s="27"/>
      <c r="HD148" s="27"/>
      <c r="HE148" s="27"/>
      <c r="HF148" s="27"/>
      <c r="HG148" s="27"/>
    </row>
    <row r="149" spans="1:215" ht="16" x14ac:dyDescent="0.2">
      <c r="C149" s="183"/>
      <c r="D149" s="183"/>
      <c r="F149" s="201"/>
      <c r="L149" s="17" t="s">
        <v>533</v>
      </c>
      <c r="M149" s="15">
        <f>COUNTIFS(E3:E134,"Alta")</f>
        <v>70</v>
      </c>
      <c r="N149" s="13"/>
      <c r="O149" s="13" t="s">
        <v>216</v>
      </c>
      <c r="P149" s="13" t="s">
        <v>57</v>
      </c>
      <c r="Q149" s="13" t="s">
        <v>21</v>
      </c>
      <c r="R149" s="13" t="s">
        <v>259</v>
      </c>
      <c r="S149" s="182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7"/>
      <c r="DS149" s="27"/>
      <c r="DT149" s="27"/>
      <c r="DU149" s="27"/>
      <c r="DV149" s="27"/>
      <c r="DW149" s="27"/>
      <c r="DX149" s="27"/>
      <c r="DY149" s="27"/>
      <c r="DZ149" s="27"/>
      <c r="EA149" s="27"/>
      <c r="EB149" s="27"/>
      <c r="EC149" s="27"/>
      <c r="ED149" s="27"/>
      <c r="EE149" s="27"/>
      <c r="EF149" s="27"/>
      <c r="EG149" s="27"/>
      <c r="EH149" s="27"/>
      <c r="EI149" s="27"/>
      <c r="EJ149" s="27"/>
      <c r="EK149" s="27"/>
      <c r="EL149" s="27"/>
      <c r="EM149" s="27"/>
      <c r="EN149" s="27"/>
      <c r="EO149" s="27"/>
      <c r="EP149" s="27"/>
      <c r="EQ149" s="27"/>
      <c r="ER149" s="27"/>
      <c r="ES149" s="27"/>
      <c r="ET149" s="27"/>
      <c r="EU149" s="27"/>
      <c r="EV149" s="27"/>
      <c r="EW149" s="27"/>
      <c r="EX149" s="27"/>
      <c r="EY149" s="27"/>
      <c r="EZ149" s="27"/>
      <c r="FA149" s="27"/>
      <c r="FB149" s="27"/>
      <c r="FC149" s="27"/>
      <c r="FD149" s="27"/>
      <c r="FE149" s="27"/>
      <c r="FF149" s="27"/>
      <c r="FG149" s="27"/>
      <c r="FH149" s="27"/>
      <c r="FI149" s="27"/>
      <c r="FJ149" s="27"/>
      <c r="FK149" s="27"/>
      <c r="FL149" s="27"/>
      <c r="FM149" s="27"/>
      <c r="FN149" s="27"/>
      <c r="FO149" s="27"/>
      <c r="FP149" s="27"/>
      <c r="FQ149" s="27"/>
      <c r="FR149" s="27"/>
      <c r="FS149" s="27"/>
      <c r="FT149" s="27"/>
      <c r="FU149" s="27"/>
      <c r="FV149" s="27"/>
      <c r="FW149" s="27"/>
      <c r="FX149" s="27"/>
      <c r="FY149" s="27"/>
      <c r="FZ149" s="27"/>
      <c r="GA149" s="27"/>
      <c r="GB149" s="27"/>
      <c r="GC149" s="27"/>
      <c r="GD149" s="27"/>
      <c r="GE149" s="27"/>
      <c r="GF149" s="27"/>
      <c r="GG149" s="27"/>
      <c r="GH149" s="27"/>
      <c r="GI149" s="27"/>
      <c r="GJ149" s="27"/>
      <c r="GK149" s="27"/>
      <c r="GL149" s="27"/>
      <c r="GM149" s="27"/>
      <c r="GN149" s="27"/>
      <c r="GO149" s="27"/>
      <c r="GP149" s="27"/>
      <c r="GQ149" s="27"/>
      <c r="GR149" s="27"/>
      <c r="GS149" s="27"/>
      <c r="GT149" s="27"/>
      <c r="GU149" s="27"/>
      <c r="GV149" s="27"/>
      <c r="GW149" s="27"/>
      <c r="GX149" s="27"/>
      <c r="GY149" s="27"/>
      <c r="GZ149" s="27"/>
      <c r="HA149" s="27"/>
      <c r="HB149" s="27"/>
      <c r="HC149" s="27"/>
      <c r="HD149" s="27"/>
      <c r="HE149" s="27"/>
      <c r="HF149" s="27"/>
      <c r="HG149" s="27"/>
    </row>
    <row r="150" spans="1:215" ht="16" x14ac:dyDescent="0.2">
      <c r="C150" s="183"/>
      <c r="D150" s="183"/>
      <c r="F150" s="201"/>
      <c r="L150" s="18" t="s">
        <v>529</v>
      </c>
      <c r="M150" s="16">
        <f>SUM($M$147:$M$149)</f>
        <v>120</v>
      </c>
      <c r="N150" s="13" t="s">
        <v>527</v>
      </c>
      <c r="O150" s="59">
        <f>SUMIFS($J$3:$J$134,$F$3:$F$134,"Editorar",$A$3:$A$134,"SESI")</f>
        <v>137484.16999999998</v>
      </c>
      <c r="P150" s="59">
        <f>SUMIFS($J$3:$J$134,$F$3:$F$134,"Editorar",$A$3:$A$134,"SENAI")</f>
        <v>108758.35</v>
      </c>
      <c r="Q150" s="59">
        <f>SUMIFS($J$3:$J$134,$F$3:$F$134,"Editorar",$A$3:$A$134,"CNI")</f>
        <v>236350.47000000012</v>
      </c>
      <c r="R150" s="59">
        <f>SUMIFS($J$3:$J$134,$F$3:$F$134,"Editorar",$A$3:$A$134,"IEL")</f>
        <v>0</v>
      </c>
      <c r="S150" s="182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7"/>
      <c r="DS150" s="27"/>
      <c r="DT150" s="27"/>
      <c r="DU150" s="27"/>
      <c r="DV150" s="27"/>
      <c r="DW150" s="27"/>
      <c r="DX150" s="27"/>
      <c r="DY150" s="27"/>
      <c r="DZ150" s="27"/>
      <c r="EA150" s="27"/>
      <c r="EB150" s="27"/>
      <c r="EC150" s="27"/>
      <c r="ED150" s="27"/>
      <c r="EE150" s="27"/>
      <c r="EF150" s="27"/>
      <c r="EG150" s="27"/>
      <c r="EH150" s="27"/>
      <c r="EI150" s="27"/>
      <c r="EJ150" s="27"/>
      <c r="EK150" s="27"/>
      <c r="EL150" s="27"/>
      <c r="EM150" s="27"/>
      <c r="EN150" s="27"/>
      <c r="EO150" s="27"/>
      <c r="EP150" s="27"/>
      <c r="EQ150" s="27"/>
      <c r="ER150" s="27"/>
      <c r="ES150" s="27"/>
      <c r="ET150" s="27"/>
      <c r="EU150" s="27"/>
      <c r="EV150" s="27"/>
      <c r="EW150" s="27"/>
      <c r="EX150" s="27"/>
      <c r="EY150" s="27"/>
      <c r="EZ150" s="27"/>
      <c r="FA150" s="27"/>
      <c r="FB150" s="27"/>
      <c r="FC150" s="27"/>
      <c r="FD150" s="27"/>
      <c r="FE150" s="27"/>
      <c r="FF150" s="27"/>
      <c r="FG150" s="27"/>
      <c r="FH150" s="27"/>
      <c r="FI150" s="27"/>
      <c r="FJ150" s="27"/>
      <c r="FK150" s="27"/>
      <c r="FL150" s="27"/>
      <c r="FM150" s="27"/>
      <c r="FN150" s="27"/>
      <c r="FO150" s="27"/>
      <c r="FP150" s="27"/>
      <c r="FQ150" s="27"/>
      <c r="FR150" s="27"/>
      <c r="FS150" s="27"/>
      <c r="FT150" s="27"/>
      <c r="FU150" s="27"/>
      <c r="FV150" s="27"/>
      <c r="FW150" s="27"/>
      <c r="FX150" s="27"/>
      <c r="FY150" s="27"/>
      <c r="FZ150" s="27"/>
      <c r="GA150" s="27"/>
      <c r="GB150" s="27"/>
      <c r="GC150" s="27"/>
      <c r="GD150" s="27"/>
      <c r="GE150" s="27"/>
      <c r="GF150" s="27"/>
      <c r="GG150" s="27"/>
      <c r="GH150" s="27"/>
      <c r="GI150" s="27"/>
      <c r="GJ150" s="27"/>
      <c r="GK150" s="27"/>
      <c r="GL150" s="27"/>
      <c r="GM150" s="27"/>
      <c r="GN150" s="27"/>
      <c r="GO150" s="27"/>
      <c r="GP150" s="27"/>
      <c r="GQ150" s="27"/>
      <c r="GR150" s="27"/>
      <c r="GS150" s="27"/>
      <c r="GT150" s="27"/>
      <c r="GU150" s="27"/>
      <c r="GV150" s="27"/>
      <c r="GW150" s="27"/>
      <c r="GX150" s="27"/>
      <c r="GY150" s="27"/>
      <c r="GZ150" s="27"/>
      <c r="HA150" s="27"/>
      <c r="HB150" s="27"/>
      <c r="HC150" s="27"/>
      <c r="HD150" s="27"/>
      <c r="HE150" s="27"/>
      <c r="HF150" s="27"/>
      <c r="HG150" s="27"/>
    </row>
    <row r="151" spans="1:215" ht="16" x14ac:dyDescent="0.2">
      <c r="C151" s="183"/>
      <c r="D151" s="183"/>
      <c r="F151" s="201"/>
      <c r="N151" s="13" t="s">
        <v>528</v>
      </c>
      <c r="O151" s="59">
        <f>SUMIFS($J$3:$J$134,$F$3:$F$134,"Icomunicação",$A$3:$A$134,"SESI")</f>
        <v>18176.169999999998</v>
      </c>
      <c r="P151" s="59">
        <f>SUMIFS($J$3:$J$134,$F$3:$F$134,"Icomunicação",$A$3:$A$134,"SENAI")</f>
        <v>14340.98</v>
      </c>
      <c r="Q151" s="59">
        <f>SUMIFS($J$3:$J$134,$F$3:$F$134,"Icomunicação",$A$3:$A$134,"CNI")</f>
        <v>0</v>
      </c>
      <c r="R151" s="59">
        <f>SUMIFS($J$3:$J$134,$F$3:$F$134,"Icomunicação",$A$3:$A$134,"IEL")</f>
        <v>0</v>
      </c>
      <c r="S151" s="182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7"/>
      <c r="DS151" s="27"/>
      <c r="DT151" s="27"/>
      <c r="DU151" s="27"/>
      <c r="DV151" s="27"/>
      <c r="DW151" s="27"/>
      <c r="DX151" s="27"/>
      <c r="DY151" s="27"/>
      <c r="DZ151" s="27"/>
      <c r="EA151" s="27"/>
      <c r="EB151" s="27"/>
      <c r="EC151" s="27"/>
      <c r="ED151" s="27"/>
      <c r="EE151" s="27"/>
      <c r="EF151" s="27"/>
      <c r="EG151" s="27"/>
      <c r="EH151" s="27"/>
      <c r="EI151" s="27"/>
      <c r="EJ151" s="27"/>
      <c r="EK151" s="27"/>
      <c r="EL151" s="27"/>
      <c r="EM151" s="27"/>
      <c r="EN151" s="27"/>
      <c r="EO151" s="27"/>
      <c r="EP151" s="27"/>
      <c r="EQ151" s="27"/>
      <c r="ER151" s="27"/>
      <c r="ES151" s="27"/>
      <c r="ET151" s="27"/>
      <c r="EU151" s="27"/>
      <c r="EV151" s="27"/>
      <c r="EW151" s="27"/>
      <c r="EX151" s="27"/>
      <c r="EY151" s="27"/>
      <c r="EZ151" s="27"/>
      <c r="FA151" s="27"/>
      <c r="FB151" s="27"/>
      <c r="FC151" s="27"/>
      <c r="FD151" s="27"/>
      <c r="FE151" s="27"/>
      <c r="FF151" s="27"/>
      <c r="FG151" s="27"/>
      <c r="FH151" s="27"/>
      <c r="FI151" s="27"/>
      <c r="FJ151" s="27"/>
      <c r="FK151" s="27"/>
      <c r="FL151" s="27"/>
      <c r="FM151" s="27"/>
      <c r="FN151" s="27"/>
      <c r="FO151" s="27"/>
      <c r="FP151" s="27"/>
      <c r="FQ151" s="27"/>
      <c r="FR151" s="27"/>
      <c r="FS151" s="27"/>
      <c r="FT151" s="27"/>
      <c r="FU151" s="27"/>
      <c r="FV151" s="27"/>
      <c r="FW151" s="27"/>
      <c r="FX151" s="27"/>
      <c r="FY151" s="27"/>
      <c r="FZ151" s="27"/>
      <c r="GA151" s="27"/>
      <c r="GB151" s="27"/>
      <c r="GC151" s="27"/>
      <c r="GD151" s="27"/>
      <c r="GE151" s="27"/>
      <c r="GF151" s="27"/>
      <c r="GG151" s="27"/>
      <c r="GH151" s="27"/>
      <c r="GI151" s="27"/>
      <c r="GJ151" s="27"/>
      <c r="GK151" s="27"/>
      <c r="GL151" s="27"/>
      <c r="GM151" s="27"/>
      <c r="GN151" s="27"/>
      <c r="GO151" s="27"/>
      <c r="GP151" s="27"/>
      <c r="GQ151" s="27"/>
      <c r="GR151" s="27"/>
      <c r="GS151" s="27"/>
      <c r="GT151" s="27"/>
      <c r="GU151" s="27"/>
      <c r="GV151" s="27"/>
      <c r="GW151" s="27"/>
      <c r="GX151" s="27"/>
      <c r="GY151" s="27"/>
      <c r="GZ151" s="27"/>
      <c r="HA151" s="27"/>
      <c r="HB151" s="27"/>
      <c r="HC151" s="27"/>
      <c r="HD151" s="27"/>
      <c r="HE151" s="27"/>
      <c r="HF151" s="27"/>
      <c r="HG151" s="27"/>
    </row>
    <row r="152" spans="1:215" x14ac:dyDescent="0.2">
      <c r="A152" s="279" t="s">
        <v>534</v>
      </c>
      <c r="B152" s="279"/>
      <c r="C152" s="279"/>
      <c r="D152" s="279"/>
      <c r="E152" s="279"/>
      <c r="F152" s="279"/>
      <c r="G152" s="279"/>
      <c r="H152" s="280"/>
      <c r="I152" s="280"/>
      <c r="J152" s="279"/>
      <c r="K152" s="279"/>
      <c r="L152" s="279"/>
      <c r="M152" s="279"/>
      <c r="N152" s="13"/>
      <c r="O152" s="13"/>
      <c r="P152" s="13"/>
      <c r="Q152" s="13"/>
      <c r="R152" s="13"/>
      <c r="S152" s="182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7"/>
      <c r="DS152" s="27"/>
      <c r="DT152" s="27"/>
      <c r="DU152" s="27"/>
      <c r="DV152" s="27"/>
      <c r="DW152" s="27"/>
      <c r="DX152" s="27"/>
      <c r="DY152" s="27"/>
      <c r="DZ152" s="27"/>
      <c r="EA152" s="27"/>
      <c r="EB152" s="27"/>
      <c r="EC152" s="27"/>
      <c r="ED152" s="27"/>
      <c r="EE152" s="27"/>
      <c r="EF152" s="27"/>
      <c r="EG152" s="27"/>
      <c r="EH152" s="27"/>
      <c r="EI152" s="27"/>
      <c r="EJ152" s="27"/>
      <c r="EK152" s="27"/>
      <c r="EL152" s="27"/>
      <c r="EM152" s="27"/>
      <c r="EN152" s="27"/>
      <c r="EO152" s="27"/>
      <c r="EP152" s="27"/>
      <c r="EQ152" s="27"/>
      <c r="ER152" s="27"/>
      <c r="ES152" s="27"/>
      <c r="ET152" s="27"/>
      <c r="EU152" s="27"/>
      <c r="EV152" s="27"/>
      <c r="EW152" s="27"/>
      <c r="EX152" s="27"/>
      <c r="EY152" s="27"/>
      <c r="EZ152" s="27"/>
      <c r="FA152" s="27"/>
      <c r="FB152" s="27"/>
      <c r="FC152" s="27"/>
      <c r="FD152" s="27"/>
      <c r="FE152" s="27"/>
      <c r="FF152" s="27"/>
      <c r="FG152" s="27"/>
      <c r="FH152" s="27"/>
      <c r="FI152" s="27"/>
      <c r="FJ152" s="27"/>
      <c r="FK152" s="27"/>
      <c r="FL152" s="27"/>
      <c r="FM152" s="27"/>
      <c r="FN152" s="27"/>
      <c r="FO152" s="27"/>
      <c r="FP152" s="27"/>
      <c r="FQ152" s="27"/>
      <c r="FR152" s="27"/>
      <c r="FS152" s="27"/>
      <c r="FT152" s="27"/>
      <c r="FU152" s="27"/>
      <c r="FV152" s="27"/>
      <c r="FW152" s="27"/>
      <c r="FX152" s="27"/>
      <c r="FY152" s="27"/>
      <c r="FZ152" s="27"/>
      <c r="GA152" s="27"/>
      <c r="GB152" s="27"/>
      <c r="GC152" s="27"/>
      <c r="GD152" s="27"/>
      <c r="GE152" s="27"/>
      <c r="GF152" s="27"/>
      <c r="GG152" s="27"/>
      <c r="GH152" s="27"/>
      <c r="GI152" s="27"/>
      <c r="GJ152" s="27"/>
      <c r="GK152" s="27"/>
      <c r="GL152" s="27"/>
      <c r="GM152" s="27"/>
      <c r="GN152" s="27"/>
      <c r="GO152" s="27"/>
      <c r="GP152" s="27"/>
      <c r="GQ152" s="27"/>
      <c r="GR152" s="27"/>
      <c r="GS152" s="27"/>
      <c r="GT152" s="27"/>
      <c r="GU152" s="27"/>
      <c r="GV152" s="27"/>
      <c r="GW152" s="27"/>
      <c r="GX152" s="27"/>
      <c r="GY152" s="27"/>
      <c r="GZ152" s="27"/>
      <c r="HA152" s="27"/>
      <c r="HB152" s="27"/>
      <c r="HC152" s="27"/>
      <c r="HD152" s="27"/>
      <c r="HE152" s="27"/>
      <c r="HF152" s="27"/>
      <c r="HG152" s="27"/>
    </row>
    <row r="153" spans="1:215" s="191" customFormat="1" x14ac:dyDescent="0.2">
      <c r="C153" s="192"/>
      <c r="D153" s="192"/>
      <c r="F153" s="193"/>
      <c r="G153" s="194"/>
      <c r="H153" s="195"/>
      <c r="I153" s="217"/>
      <c r="J153" s="189"/>
      <c r="K153" s="190"/>
      <c r="N153" s="229"/>
      <c r="O153" s="229"/>
      <c r="P153" s="229"/>
      <c r="Q153" s="229"/>
      <c r="R153" s="229"/>
      <c r="S153" s="265"/>
      <c r="T153" s="264"/>
    </row>
    <row r="154" spans="1:215" s="191" customFormat="1" x14ac:dyDescent="0.2">
      <c r="C154" s="192"/>
      <c r="D154" s="230"/>
      <c r="E154" s="231"/>
      <c r="F154" s="232"/>
      <c r="G154" s="233"/>
      <c r="H154" s="195"/>
      <c r="I154" s="217"/>
      <c r="J154" s="189"/>
      <c r="K154" s="190"/>
      <c r="N154" s="229"/>
      <c r="O154" s="264"/>
      <c r="P154" s="264"/>
      <c r="Q154" s="264"/>
      <c r="R154" s="264"/>
      <c r="S154" s="265"/>
      <c r="T154" s="264"/>
    </row>
    <row r="155" spans="1:215" s="191" customFormat="1" ht="16" x14ac:dyDescent="0.2">
      <c r="C155" s="192"/>
      <c r="D155" s="230"/>
      <c r="E155" s="231" t="s">
        <v>21</v>
      </c>
      <c r="F155" s="234">
        <f>SUMIFS($J$3:$J$124,$A$3:$A$124,"CNI")</f>
        <v>236350.47000000012</v>
      </c>
      <c r="G155" s="233"/>
      <c r="H155" s="195"/>
      <c r="I155" s="217"/>
      <c r="J155" s="189"/>
      <c r="K155" s="196"/>
      <c r="O155" s="264"/>
      <c r="P155" s="264"/>
      <c r="Q155" s="264"/>
      <c r="R155" s="264"/>
      <c r="S155" s="265"/>
      <c r="T155" s="264"/>
    </row>
    <row r="156" spans="1:215" s="191" customFormat="1" ht="16" x14ac:dyDescent="0.2">
      <c r="C156" s="192"/>
      <c r="D156" s="230"/>
      <c r="E156" s="231" t="s">
        <v>216</v>
      </c>
      <c r="F156" s="234">
        <f>SUMIFS($J$3:$J$124,$A$3:$A$124,"SESI")</f>
        <v>148455.16999999998</v>
      </c>
      <c r="G156" s="233"/>
      <c r="H156" s="195"/>
      <c r="I156" s="217"/>
      <c r="J156" s="189"/>
      <c r="K156" s="196"/>
      <c r="O156" s="264"/>
      <c r="P156" s="264"/>
      <c r="Q156" s="264"/>
      <c r="R156" s="264"/>
      <c r="S156" s="265"/>
      <c r="T156" s="264"/>
    </row>
    <row r="157" spans="1:215" s="191" customFormat="1" ht="16" x14ac:dyDescent="0.2">
      <c r="C157" s="192"/>
      <c r="D157" s="230"/>
      <c r="E157" s="231" t="s">
        <v>57</v>
      </c>
      <c r="F157" s="234">
        <f>SUMIFS($J$3:$J$124,$A$3:$A$124,"SENAI")</f>
        <v>113714.65000000001</v>
      </c>
      <c r="G157" s="233"/>
      <c r="H157" s="195"/>
      <c r="I157" s="217"/>
      <c r="J157" s="189"/>
      <c r="K157" s="196"/>
      <c r="O157" s="264"/>
      <c r="P157" s="264"/>
      <c r="Q157" s="264"/>
      <c r="R157" s="264"/>
      <c r="S157" s="265"/>
      <c r="T157" s="264"/>
    </row>
    <row r="158" spans="1:215" s="191" customFormat="1" ht="16" x14ac:dyDescent="0.2">
      <c r="C158" s="192"/>
      <c r="D158" s="230"/>
      <c r="E158" s="231" t="s">
        <v>259</v>
      </c>
      <c r="F158" s="234">
        <f>SUMIFS($J$3:$J$124,$A$3:$A$124,"IEL")</f>
        <v>0</v>
      </c>
      <c r="G158" s="233"/>
      <c r="H158" s="195"/>
      <c r="I158" s="217"/>
      <c r="J158" s="189"/>
      <c r="K158" s="196"/>
      <c r="O158" s="264"/>
      <c r="P158" s="264"/>
      <c r="Q158" s="264"/>
      <c r="R158" s="264"/>
      <c r="S158" s="265"/>
      <c r="T158" s="264"/>
    </row>
    <row r="159" spans="1:215" s="191" customFormat="1" x14ac:dyDescent="0.2">
      <c r="C159" s="192"/>
      <c r="D159" s="230"/>
      <c r="E159" s="231"/>
      <c r="F159" s="232"/>
      <c r="G159" s="233"/>
      <c r="H159" s="195"/>
      <c r="I159" s="217"/>
      <c r="J159" s="189"/>
      <c r="K159" s="196"/>
      <c r="O159" s="264"/>
      <c r="P159" s="264"/>
      <c r="Q159" s="264"/>
      <c r="R159" s="264"/>
      <c r="S159" s="265"/>
      <c r="T159" s="264"/>
    </row>
    <row r="160" spans="1:215" x14ac:dyDescent="0.2">
      <c r="B160" s="60"/>
      <c r="C160" s="182"/>
      <c r="D160" s="235"/>
      <c r="E160" s="60"/>
      <c r="F160" s="62"/>
      <c r="G160" s="172"/>
      <c r="N160" s="27"/>
      <c r="O160" s="27"/>
      <c r="P160" s="27"/>
      <c r="Q160" s="27"/>
      <c r="R160" s="27"/>
      <c r="S160" s="182"/>
      <c r="T160" s="27"/>
    </row>
    <row r="161" spans="3:20" x14ac:dyDescent="0.2">
      <c r="C161" s="182"/>
      <c r="D161" s="182"/>
      <c r="F161" s="201"/>
      <c r="N161" s="27"/>
      <c r="O161" s="27"/>
      <c r="P161" s="27"/>
      <c r="Q161" s="27"/>
      <c r="R161" s="27"/>
      <c r="S161" s="182"/>
      <c r="T161" s="27"/>
    </row>
    <row r="162" spans="3:20" x14ac:dyDescent="0.2">
      <c r="C162" s="182"/>
      <c r="D162" s="182"/>
      <c r="F162" s="201"/>
      <c r="N162" s="27"/>
      <c r="O162" s="27"/>
      <c r="P162" s="27"/>
      <c r="Q162" s="27"/>
      <c r="R162" s="27"/>
      <c r="S162" s="182"/>
      <c r="T162" s="27"/>
    </row>
    <row r="163" spans="3:20" x14ac:dyDescent="0.2">
      <c r="C163" s="182"/>
      <c r="D163" s="182"/>
      <c r="F163" s="201"/>
      <c r="N163" s="27"/>
      <c r="O163" s="27"/>
      <c r="P163" s="27"/>
      <c r="Q163" s="27"/>
      <c r="R163" s="27"/>
      <c r="S163" s="182"/>
      <c r="T163" s="27"/>
    </row>
    <row r="164" spans="3:20" x14ac:dyDescent="0.2">
      <c r="C164" s="182"/>
      <c r="D164" s="182"/>
      <c r="F164" s="201"/>
      <c r="N164" s="27"/>
      <c r="O164" s="27"/>
      <c r="P164" s="27"/>
      <c r="Q164" s="27"/>
      <c r="R164" s="27"/>
      <c r="S164" s="182"/>
      <c r="T164" s="27"/>
    </row>
    <row r="165" spans="3:20" x14ac:dyDescent="0.2">
      <c r="C165" s="182"/>
      <c r="D165" s="182"/>
      <c r="F165" s="201"/>
      <c r="N165" s="27"/>
      <c r="O165" s="27"/>
      <c r="P165" s="27"/>
      <c r="Q165" s="27"/>
      <c r="R165" s="27"/>
      <c r="S165" s="182"/>
      <c r="T165" s="27"/>
    </row>
    <row r="166" spans="3:20" x14ac:dyDescent="0.2">
      <c r="C166" s="182"/>
      <c r="D166" s="182"/>
      <c r="F166" s="201"/>
      <c r="N166" s="27"/>
      <c r="O166" s="27"/>
      <c r="P166" s="27"/>
      <c r="Q166" s="27"/>
      <c r="R166" s="27"/>
      <c r="S166" s="182"/>
      <c r="T166" s="27"/>
    </row>
    <row r="167" spans="3:20" x14ac:dyDescent="0.2">
      <c r="C167" s="182"/>
      <c r="D167" s="182"/>
      <c r="F167" s="201"/>
      <c r="N167" s="27"/>
      <c r="O167" s="27"/>
      <c r="P167" s="27"/>
      <c r="Q167" s="27"/>
      <c r="R167" s="27"/>
      <c r="S167" s="182"/>
      <c r="T167" s="27"/>
    </row>
    <row r="168" spans="3:20" x14ac:dyDescent="0.2">
      <c r="C168" s="182"/>
      <c r="D168" s="182"/>
      <c r="F168" s="201"/>
      <c r="N168" s="27"/>
      <c r="O168" s="27"/>
      <c r="P168" s="27"/>
      <c r="Q168" s="27"/>
      <c r="R168" s="27"/>
      <c r="S168" s="182"/>
      <c r="T168" s="27"/>
    </row>
    <row r="169" spans="3:20" x14ac:dyDescent="0.2">
      <c r="C169" s="182"/>
      <c r="D169" s="182"/>
      <c r="F169" s="201"/>
      <c r="N169" s="27"/>
      <c r="O169" s="27"/>
      <c r="P169" s="27"/>
      <c r="Q169" s="27"/>
      <c r="R169" s="27"/>
      <c r="S169" s="182"/>
      <c r="T169" s="27"/>
    </row>
    <row r="170" spans="3:20" x14ac:dyDescent="0.2">
      <c r="C170" s="182"/>
      <c r="D170" s="182"/>
      <c r="F170" s="201"/>
      <c r="N170" s="27"/>
      <c r="O170" s="27"/>
      <c r="P170" s="27"/>
      <c r="Q170" s="27"/>
      <c r="R170" s="27"/>
      <c r="S170" s="182"/>
      <c r="T170" s="27"/>
    </row>
    <row r="171" spans="3:20" x14ac:dyDescent="0.2">
      <c r="C171" s="182"/>
      <c r="D171" s="182"/>
      <c r="F171" s="201"/>
      <c r="N171" s="27"/>
      <c r="O171" s="27"/>
      <c r="P171" s="27"/>
      <c r="Q171" s="27"/>
      <c r="R171" s="27"/>
      <c r="S171" s="182"/>
      <c r="T171" s="27"/>
    </row>
    <row r="172" spans="3:20" x14ac:dyDescent="0.2">
      <c r="F172" s="201"/>
    </row>
    <row r="173" spans="3:20" x14ac:dyDescent="0.2">
      <c r="F173" s="201"/>
    </row>
    <row r="174" spans="3:20" x14ac:dyDescent="0.2">
      <c r="F174" s="201"/>
    </row>
    <row r="175" spans="3:20" x14ac:dyDescent="0.2">
      <c r="F175" s="201"/>
    </row>
    <row r="176" spans="3:20" x14ac:dyDescent="0.2">
      <c r="F176" s="201"/>
    </row>
    <row r="177" spans="6:6" x14ac:dyDescent="0.2">
      <c r="F177" s="201"/>
    </row>
  </sheetData>
  <sheetProtection formatCells="0" formatColumns="0" formatRows="0" insertColumns="0" insertRows="0" insertHyperlinks="0" deleteColumns="0" deleteRows="0" sort="0" autoFilter="0" pivotTables="0"/>
  <autoFilter ref="A2:T113" xr:uid="{B1A6EAC9-026C-45A5-8020-722D571B5ECD}"/>
  <sortState xmlns:xlrd2="http://schemas.microsoft.com/office/spreadsheetml/2017/richdata2" ref="A3:T17">
    <sortCondition ref="H3"/>
  </sortState>
  <mergeCells count="15">
    <mergeCell ref="A152:M152"/>
    <mergeCell ref="J143:K143"/>
    <mergeCell ref="J144:K144"/>
    <mergeCell ref="J145:K145"/>
    <mergeCell ref="J142:M142"/>
    <mergeCell ref="A23:B23"/>
    <mergeCell ref="A36:B36"/>
    <mergeCell ref="A1:L1"/>
    <mergeCell ref="L141:M141"/>
    <mergeCell ref="A135:H135"/>
    <mergeCell ref="K135:T135"/>
    <mergeCell ref="J138:K138"/>
    <mergeCell ref="J139:K139"/>
    <mergeCell ref="J140:K140"/>
    <mergeCell ref="J137:M13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26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tabColor rgb="FF92D050"/>
    <pageSetUpPr fitToPage="1"/>
  </sheetPr>
  <dimension ref="C1:H42"/>
  <sheetViews>
    <sheetView showGridLines="0" zoomScale="75" zoomScaleNormal="75" workbookViewId="0">
      <selection activeCell="K16" sqref="K16"/>
    </sheetView>
  </sheetViews>
  <sheetFormatPr baseColWidth="10" defaultColWidth="9.1640625" defaultRowHeight="15" x14ac:dyDescent="0.2"/>
  <cols>
    <col min="1" max="1" width="5.1640625" style="44" customWidth="1"/>
    <col min="2" max="2" width="4" style="44" customWidth="1"/>
    <col min="3" max="3" width="38" style="44" customWidth="1"/>
    <col min="4" max="4" width="43" style="44" bestFit="1" customWidth="1"/>
    <col min="5" max="5" width="29.33203125" style="44" customWidth="1"/>
    <col min="6" max="6" width="27.6640625" style="44" customWidth="1"/>
    <col min="7" max="7" width="4" style="44" customWidth="1"/>
    <col min="8" max="8" width="17.6640625" style="44" bestFit="1" customWidth="1"/>
    <col min="9" max="9" width="12.5" style="44" customWidth="1"/>
    <col min="10" max="12" width="13.5" style="44" customWidth="1"/>
    <col min="13" max="13" width="9.33203125" style="44" customWidth="1"/>
    <col min="14" max="14" width="10.1640625" style="44" bestFit="1" customWidth="1"/>
    <col min="15" max="15" width="12.5" style="44" bestFit="1" customWidth="1"/>
    <col min="16" max="16" width="14.83203125" style="44" bestFit="1" customWidth="1"/>
    <col min="17" max="17" width="11.6640625" style="44" bestFit="1" customWidth="1"/>
    <col min="18" max="18" width="10.1640625" style="44" bestFit="1" customWidth="1"/>
    <col min="19" max="19" width="11.6640625" style="44" bestFit="1" customWidth="1"/>
    <col min="20" max="20" width="14.83203125" style="44" bestFit="1" customWidth="1"/>
    <col min="21" max="23" width="10.1640625" style="44" customWidth="1"/>
    <col min="24" max="24" width="14.83203125" style="44" bestFit="1" customWidth="1"/>
    <col min="25" max="25" width="11.6640625" style="44" bestFit="1" customWidth="1"/>
    <col min="26" max="26" width="10.1640625" style="44" customWidth="1"/>
    <col min="27" max="27" width="11.6640625" style="44" bestFit="1" customWidth="1"/>
    <col min="28" max="28" width="14.83203125" style="44" bestFit="1" customWidth="1"/>
    <col min="29" max="29" width="11.6640625" style="44" bestFit="1" customWidth="1"/>
    <col min="30" max="30" width="10.1640625" style="44" bestFit="1" customWidth="1"/>
    <col min="31" max="31" width="11.6640625" style="44" customWidth="1"/>
    <col min="32" max="32" width="12.6640625" style="44" customWidth="1"/>
    <col min="33" max="33" width="12.6640625" style="44" bestFit="1" customWidth="1"/>
    <col min="34" max="16384" width="9.1640625" style="44"/>
  </cols>
  <sheetData>
    <row r="1" spans="3:6" x14ac:dyDescent="0.2">
      <c r="D1" s="287"/>
      <c r="E1" s="287"/>
    </row>
    <row r="2" spans="3:6" x14ac:dyDescent="0.2">
      <c r="D2" s="287"/>
      <c r="E2" s="287"/>
    </row>
    <row r="3" spans="3:6" x14ac:dyDescent="0.2">
      <c r="D3" s="287"/>
      <c r="E3" s="287"/>
    </row>
    <row r="4" spans="3:6" x14ac:dyDescent="0.2">
      <c r="D4" s="287"/>
      <c r="E4" s="287"/>
    </row>
    <row r="5" spans="3:6" ht="24.75" customHeight="1" x14ac:dyDescent="0.2">
      <c r="D5" s="287"/>
      <c r="E5" s="287"/>
    </row>
    <row r="6" spans="3:6" ht="26.25" customHeight="1" x14ac:dyDescent="0.2">
      <c r="C6" s="288" t="s">
        <v>549</v>
      </c>
      <c r="D6" s="288"/>
      <c r="E6" s="288"/>
      <c r="F6" s="288"/>
    </row>
    <row r="7" spans="3:6" x14ac:dyDescent="0.2">
      <c r="F7" s="45">
        <f ca="1">TODAY()</f>
        <v>44155</v>
      </c>
    </row>
    <row r="9" spans="3:6" ht="19" x14ac:dyDescent="0.25">
      <c r="C9" s="46" t="s">
        <v>550</v>
      </c>
    </row>
    <row r="10" spans="3:6" ht="19" x14ac:dyDescent="0.25">
      <c r="C10" s="46" t="s">
        <v>551</v>
      </c>
    </row>
    <row r="11" spans="3:6" ht="19" x14ac:dyDescent="0.25">
      <c r="C11" s="46" t="s">
        <v>540</v>
      </c>
    </row>
    <row r="12" spans="3:6" ht="19" x14ac:dyDescent="0.25">
      <c r="C12" s="46" t="s">
        <v>552</v>
      </c>
    </row>
    <row r="13" spans="3:6" ht="118.5" customHeight="1" x14ac:dyDescent="0.2">
      <c r="C13" s="284" t="s">
        <v>553</v>
      </c>
      <c r="D13" s="284"/>
      <c r="E13" s="284"/>
      <c r="F13" s="284"/>
    </row>
    <row r="14" spans="3:6" ht="12" customHeight="1" x14ac:dyDescent="0.2"/>
    <row r="15" spans="3:6" ht="19" x14ac:dyDescent="0.25">
      <c r="C15" s="46" t="s">
        <v>542</v>
      </c>
    </row>
    <row r="18" spans="3:8" ht="19" x14ac:dyDescent="0.2">
      <c r="C18" s="47" t="s">
        <v>554</v>
      </c>
      <c r="D18" s="47" t="s">
        <v>543</v>
      </c>
      <c r="E18" s="47" t="s">
        <v>544</v>
      </c>
      <c r="F18" s="47" t="s">
        <v>555</v>
      </c>
    </row>
    <row r="19" spans="3:8" ht="16" x14ac:dyDescent="0.2">
      <c r="C19" s="48">
        <v>2000000</v>
      </c>
      <c r="D19" s="48">
        <v>253672.92</v>
      </c>
      <c r="E19" s="49">
        <f>F29-D19</f>
        <v>25086.749999999971</v>
      </c>
      <c r="F19" s="49">
        <f>C19-D19-E19</f>
        <v>1721240.33</v>
      </c>
    </row>
    <row r="20" spans="3:8" ht="24.75" customHeight="1" x14ac:dyDescent="0.2"/>
    <row r="21" spans="3:8" ht="31.5" customHeight="1" x14ac:dyDescent="0.2">
      <c r="C21" s="285" t="s">
        <v>545</v>
      </c>
      <c r="D21" s="285"/>
      <c r="E21" s="285"/>
      <c r="F21" s="285"/>
    </row>
    <row r="24" spans="3:8" ht="24.75" customHeight="1" x14ac:dyDescent="0.25">
      <c r="C24" s="46" t="s">
        <v>546</v>
      </c>
    </row>
    <row r="25" spans="3:8" s="50" customFormat="1" ht="27" customHeight="1" x14ac:dyDescent="0.2">
      <c r="C25" s="44"/>
      <c r="D25" s="44"/>
      <c r="E25" s="44"/>
      <c r="F25" s="44"/>
    </row>
    <row r="26" spans="3:8" ht="19" x14ac:dyDescent="0.2">
      <c r="C26" s="47" t="s">
        <v>1</v>
      </c>
      <c r="D26" s="47" t="s">
        <v>527</v>
      </c>
      <c r="E26" s="47" t="s">
        <v>528</v>
      </c>
      <c r="F26" s="47" t="s">
        <v>529</v>
      </c>
    </row>
    <row r="27" spans="3:8" ht="16" x14ac:dyDescent="0.2">
      <c r="C27" s="51" t="s">
        <v>216</v>
      </c>
      <c r="D27" s="52">
        <f>ACOMPANHAMENTO!O150</f>
        <v>137484.16999999998</v>
      </c>
      <c r="E27" s="52">
        <f>ACOMPANHAMENTO!O151</f>
        <v>18176.169999999998</v>
      </c>
      <c r="F27" s="52">
        <f t="shared" ref="F27:F29" si="0">SUM(D27:E27)</f>
        <v>155660.33999999997</v>
      </c>
      <c r="H27" s="53">
        <f>7239704.86+2033056.1+7363271.46+1996974.38</f>
        <v>18633006.800000001</v>
      </c>
    </row>
    <row r="28" spans="3:8" ht="16" x14ac:dyDescent="0.2">
      <c r="C28" s="51" t="s">
        <v>57</v>
      </c>
      <c r="D28" s="52">
        <f>ACOMPANHAMENTO!P150</f>
        <v>108758.35</v>
      </c>
      <c r="E28" s="52">
        <f>ACOMPANHAMENTO!P151</f>
        <v>14340.98</v>
      </c>
      <c r="F28" s="52">
        <f t="shared" si="0"/>
        <v>123099.33</v>
      </c>
    </row>
    <row r="29" spans="3:8" ht="16" x14ac:dyDescent="0.2">
      <c r="C29" s="54" t="s">
        <v>529</v>
      </c>
      <c r="D29" s="48">
        <f>SUM(D27:D28)</f>
        <v>246242.52</v>
      </c>
      <c r="E29" s="49">
        <f>SUM(E27:E28)</f>
        <v>32517.149999999998</v>
      </c>
      <c r="F29" s="49">
        <f t="shared" si="0"/>
        <v>278759.67</v>
      </c>
    </row>
    <row r="30" spans="3:8" ht="36.75" customHeight="1" x14ac:dyDescent="0.2"/>
    <row r="31" spans="3:8" ht="16" x14ac:dyDescent="0.2">
      <c r="C31" s="55" t="s">
        <v>547</v>
      </c>
      <c r="D31" s="56"/>
      <c r="E31" s="56"/>
      <c r="F31" s="57"/>
    </row>
    <row r="32" spans="3:8" ht="15.75" customHeight="1" x14ac:dyDescent="0.2">
      <c r="C32" s="286" t="s">
        <v>556</v>
      </c>
      <c r="D32" s="286"/>
    </row>
    <row r="33" spans="3:8" ht="15.75" customHeight="1" x14ac:dyDescent="0.2">
      <c r="C33" s="286"/>
      <c r="D33" s="286"/>
    </row>
    <row r="34" spans="3:8" ht="30.75" customHeight="1" x14ac:dyDescent="0.2">
      <c r="C34" s="286"/>
      <c r="D34" s="286"/>
    </row>
    <row r="35" spans="3:8" s="50" customFormat="1" x14ac:dyDescent="0.2">
      <c r="D35" s="44"/>
      <c r="E35" s="44"/>
      <c r="F35" s="44"/>
    </row>
    <row r="36" spans="3:8" ht="16" x14ac:dyDescent="0.2">
      <c r="H36" s="53">
        <v>593224.34</v>
      </c>
    </row>
    <row r="37" spans="3:8" ht="16" x14ac:dyDescent="0.2">
      <c r="H37" s="53">
        <v>647505</v>
      </c>
    </row>
    <row r="38" spans="3:8" ht="16" x14ac:dyDescent="0.2">
      <c r="H38" s="53">
        <v>400000</v>
      </c>
    </row>
    <row r="39" spans="3:8" ht="16" x14ac:dyDescent="0.2">
      <c r="H39" s="53">
        <v>650000</v>
      </c>
    </row>
    <row r="40" spans="3:8" ht="16" x14ac:dyDescent="0.2">
      <c r="H40" s="53">
        <v>2411611.87</v>
      </c>
    </row>
    <row r="41" spans="3:8" x14ac:dyDescent="0.2">
      <c r="H41" s="58"/>
    </row>
    <row r="42" spans="3:8" x14ac:dyDescent="0.2">
      <c r="H42" s="58"/>
    </row>
  </sheetData>
  <mergeCells count="9">
    <mergeCell ref="C13:F13"/>
    <mergeCell ref="C21:F21"/>
    <mergeCell ref="C32:D34"/>
    <mergeCell ref="D1:E1"/>
    <mergeCell ref="D2:E2"/>
    <mergeCell ref="D3:E3"/>
    <mergeCell ref="D4:E4"/>
    <mergeCell ref="D5:E5"/>
    <mergeCell ref="C6:F6"/>
  </mergeCells>
  <conditionalFormatting sqref="F27:F28">
    <cfRule type="cellIs" dxfId="2" priority="1" operator="lessThan">
      <formula>0</formula>
    </cfRule>
  </conditionalFormatting>
  <printOptions horizontalCentered="1"/>
  <pageMargins left="0.31496062992125984" right="0.31496062992125984" top="0.74803149606299213" bottom="0.15748031496062992" header="0.31496062992125984" footer="0.31496062992125984"/>
  <pageSetup paperSize="9" scale="7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9E45-D696-4F1A-828B-2D4169DDAB48}">
  <sheetPr codeName="Planilha3">
    <tabColor rgb="FF92D050"/>
    <pageSetUpPr fitToPage="1"/>
  </sheetPr>
  <dimension ref="C1:H43"/>
  <sheetViews>
    <sheetView showGridLines="0" topLeftCell="A4" zoomScale="70" zoomScaleNormal="70" workbookViewId="0">
      <selection activeCell="D18" sqref="D18"/>
    </sheetView>
  </sheetViews>
  <sheetFormatPr baseColWidth="10" defaultColWidth="9.1640625" defaultRowHeight="15" x14ac:dyDescent="0.2"/>
  <cols>
    <col min="1" max="1" width="5.1640625" style="44" customWidth="1"/>
    <col min="2" max="2" width="4" style="44" customWidth="1"/>
    <col min="3" max="3" width="38" style="44" customWidth="1"/>
    <col min="4" max="4" width="43" style="44" bestFit="1" customWidth="1"/>
    <col min="5" max="5" width="29.33203125" style="44" customWidth="1"/>
    <col min="6" max="6" width="27.6640625" style="44" customWidth="1"/>
    <col min="7" max="7" width="4" style="44" customWidth="1"/>
    <col min="8" max="8" width="17.6640625" style="44" bestFit="1" customWidth="1"/>
    <col min="9" max="9" width="12.5" style="44" customWidth="1"/>
    <col min="10" max="12" width="13.5" style="44" customWidth="1"/>
    <col min="13" max="13" width="9.33203125" style="44" customWidth="1"/>
    <col min="14" max="14" width="10.1640625" style="44" bestFit="1" customWidth="1"/>
    <col min="15" max="15" width="12.5" style="44" bestFit="1" customWidth="1"/>
    <col min="16" max="16" width="14.83203125" style="44" bestFit="1" customWidth="1"/>
    <col min="17" max="17" width="11.6640625" style="44" bestFit="1" customWidth="1"/>
    <col min="18" max="18" width="10.1640625" style="44" bestFit="1" customWidth="1"/>
    <col min="19" max="19" width="11.6640625" style="44" bestFit="1" customWidth="1"/>
    <col min="20" max="20" width="14.83203125" style="44" bestFit="1" customWidth="1"/>
    <col min="21" max="23" width="10.1640625" style="44" customWidth="1"/>
    <col min="24" max="24" width="14.83203125" style="44" bestFit="1" customWidth="1"/>
    <col min="25" max="25" width="11.6640625" style="44" bestFit="1" customWidth="1"/>
    <col min="26" max="26" width="10.1640625" style="44" customWidth="1"/>
    <col min="27" max="27" width="11.6640625" style="44" bestFit="1" customWidth="1"/>
    <col min="28" max="28" width="14.83203125" style="44" bestFit="1" customWidth="1"/>
    <col min="29" max="29" width="11.6640625" style="44" bestFit="1" customWidth="1"/>
    <col min="30" max="30" width="10.1640625" style="44" bestFit="1" customWidth="1"/>
    <col min="31" max="31" width="11.6640625" style="44" customWidth="1"/>
    <col min="32" max="32" width="12.6640625" style="44" customWidth="1"/>
    <col min="33" max="33" width="12.6640625" style="44" bestFit="1" customWidth="1"/>
    <col min="34" max="16384" width="9.1640625" style="44"/>
  </cols>
  <sheetData>
    <row r="1" spans="3:6" x14ac:dyDescent="0.2">
      <c r="D1" s="287"/>
      <c r="E1" s="287"/>
    </row>
    <row r="2" spans="3:6" x14ac:dyDescent="0.2">
      <c r="D2" s="289"/>
      <c r="E2" s="289"/>
      <c r="F2" s="218"/>
    </row>
    <row r="3" spans="3:6" x14ac:dyDescent="0.2">
      <c r="D3" s="218"/>
      <c r="E3" s="290" t="s">
        <v>535</v>
      </c>
      <c r="F3" s="290"/>
    </row>
    <row r="4" spans="3:6" x14ac:dyDescent="0.2">
      <c r="D4" s="218"/>
      <c r="E4" s="290" t="s">
        <v>536</v>
      </c>
      <c r="F4" s="290"/>
    </row>
    <row r="5" spans="3:6" x14ac:dyDescent="0.2">
      <c r="D5" s="218"/>
      <c r="E5" s="290" t="s">
        <v>537</v>
      </c>
      <c r="F5" s="290"/>
    </row>
    <row r="6" spans="3:6" ht="8.25" customHeight="1" x14ac:dyDescent="0.2">
      <c r="D6" s="289"/>
      <c r="E6" s="289"/>
      <c r="F6" s="218"/>
    </row>
    <row r="7" spans="3:6" ht="26.25" customHeight="1" x14ac:dyDescent="0.2">
      <c r="C7" s="288" t="s">
        <v>538</v>
      </c>
      <c r="D7" s="288"/>
      <c r="E7" s="288"/>
      <c r="F7" s="288"/>
    </row>
    <row r="8" spans="3:6" x14ac:dyDescent="0.2">
      <c r="F8" s="45">
        <f ca="1">TODAY()</f>
        <v>44155</v>
      </c>
    </row>
    <row r="10" spans="3:6" ht="19" x14ac:dyDescent="0.25">
      <c r="C10" s="46" t="s">
        <v>539</v>
      </c>
    </row>
    <row r="11" spans="3:6" ht="19" x14ac:dyDescent="0.25">
      <c r="C11" s="46" t="s">
        <v>540</v>
      </c>
    </row>
    <row r="12" spans="3:6" ht="19" x14ac:dyDescent="0.25">
      <c r="C12" s="46" t="s">
        <v>541</v>
      </c>
    </row>
    <row r="13" spans="3:6" ht="12" customHeight="1" x14ac:dyDescent="0.2"/>
    <row r="14" spans="3:6" ht="19" x14ac:dyDescent="0.25">
      <c r="C14" s="46" t="s">
        <v>542</v>
      </c>
    </row>
    <row r="17" spans="3:8" ht="19" x14ac:dyDescent="0.2">
      <c r="C17" s="223" t="s">
        <v>543</v>
      </c>
      <c r="D17" s="223" t="s">
        <v>544</v>
      </c>
      <c r="E17" s="223" t="s">
        <v>529</v>
      </c>
    </row>
    <row r="18" spans="3:8" ht="16" x14ac:dyDescent="0.2">
      <c r="C18" s="225">
        <v>420765.19</v>
      </c>
      <c r="D18" s="225">
        <f>F30-C18</f>
        <v>94344.950000000128</v>
      </c>
      <c r="E18" s="225">
        <f>SUM(C18:D18)</f>
        <v>515110.14000000013</v>
      </c>
    </row>
    <row r="19" spans="3:8" ht="24.75" customHeight="1" x14ac:dyDescent="0.2"/>
    <row r="20" spans="3:8" ht="31.5" customHeight="1" x14ac:dyDescent="0.2">
      <c r="C20" s="285" t="s">
        <v>545</v>
      </c>
      <c r="D20" s="285"/>
      <c r="E20" s="285"/>
      <c r="F20" s="285"/>
    </row>
    <row r="23" spans="3:8" ht="24.75" customHeight="1" x14ac:dyDescent="0.25">
      <c r="C23" s="46" t="s">
        <v>546</v>
      </c>
    </row>
    <row r="24" spans="3:8" s="50" customFormat="1" ht="27" customHeight="1" x14ac:dyDescent="0.2">
      <c r="C24" s="44"/>
      <c r="D24" s="44"/>
      <c r="E24" s="44"/>
      <c r="F24" s="44"/>
    </row>
    <row r="25" spans="3:8" ht="19" x14ac:dyDescent="0.2">
      <c r="C25" s="223" t="s">
        <v>1</v>
      </c>
      <c r="D25" s="223" t="s">
        <v>527</v>
      </c>
      <c r="E25" s="223" t="s">
        <v>528</v>
      </c>
      <c r="F25" s="223" t="s">
        <v>529</v>
      </c>
    </row>
    <row r="26" spans="3:8" ht="16" x14ac:dyDescent="0.2">
      <c r="C26" s="226" t="s">
        <v>21</v>
      </c>
      <c r="D26" s="52">
        <f>ACOMPANHAMENTO!Q150</f>
        <v>236350.47000000012</v>
      </c>
      <c r="E26" s="52">
        <f>ACOMPANHAMENTO!Q151</f>
        <v>0</v>
      </c>
      <c r="F26" s="52">
        <f t="shared" ref="F26:F27" si="0">SUM(D26:E26)</f>
        <v>236350.47000000012</v>
      </c>
      <c r="H26" s="53">
        <f>7239704.86+2033056.1+7363271.46+1996974.38</f>
        <v>18633006.800000001</v>
      </c>
    </row>
    <row r="27" spans="3:8" ht="16" x14ac:dyDescent="0.2">
      <c r="C27" s="226" t="s">
        <v>216</v>
      </c>
      <c r="D27" s="52">
        <f>ACOMPANHAMENTO!O150</f>
        <v>137484.16999999998</v>
      </c>
      <c r="E27" s="52">
        <f>ACOMPANHAMENTO!O151</f>
        <v>18176.169999999998</v>
      </c>
      <c r="F27" s="52">
        <f t="shared" si="0"/>
        <v>155660.33999999997</v>
      </c>
    </row>
    <row r="28" spans="3:8" ht="16" x14ac:dyDescent="0.2">
      <c r="C28" s="226" t="s">
        <v>57</v>
      </c>
      <c r="D28" s="52">
        <f>ACOMPANHAMENTO!P150</f>
        <v>108758.35</v>
      </c>
      <c r="E28" s="52">
        <f>ACOMPANHAMENTO!P151</f>
        <v>14340.98</v>
      </c>
      <c r="F28" s="52">
        <f t="shared" ref="F28:F30" si="1">SUM(D28:E28)</f>
        <v>123099.33</v>
      </c>
      <c r="H28" s="53">
        <f>7239704.86+2033056.1+7363271.46+1996974.38</f>
        <v>18633006.800000001</v>
      </c>
    </row>
    <row r="29" spans="3:8" ht="16" x14ac:dyDescent="0.2">
      <c r="C29" s="226" t="s">
        <v>259</v>
      </c>
      <c r="D29" s="52">
        <f>ACOMPANHAMENTO!R150</f>
        <v>0</v>
      </c>
      <c r="E29" s="52">
        <f>ACOMPANHAMENTO!R151</f>
        <v>0</v>
      </c>
      <c r="F29" s="52">
        <f t="shared" si="1"/>
        <v>0</v>
      </c>
    </row>
    <row r="30" spans="3:8" ht="16" x14ac:dyDescent="0.2">
      <c r="C30" s="227" t="s">
        <v>529</v>
      </c>
      <c r="D30" s="224">
        <f>SUM(D26:D29)</f>
        <v>482592.99000000011</v>
      </c>
      <c r="E30" s="225">
        <f>SUM(E26:E29)</f>
        <v>32517.149999999998</v>
      </c>
      <c r="F30" s="225">
        <f t="shared" si="1"/>
        <v>515110.14000000013</v>
      </c>
    </row>
    <row r="31" spans="3:8" ht="36.75" customHeight="1" x14ac:dyDescent="0.2"/>
    <row r="32" spans="3:8" ht="16" x14ac:dyDescent="0.2">
      <c r="C32" s="55" t="s">
        <v>547</v>
      </c>
      <c r="D32" s="56"/>
      <c r="E32" s="56"/>
      <c r="F32" s="57"/>
    </row>
    <row r="33" spans="3:8" ht="15.75" customHeight="1" x14ac:dyDescent="0.2">
      <c r="C33" s="286" t="s">
        <v>548</v>
      </c>
      <c r="D33" s="286"/>
    </row>
    <row r="34" spans="3:8" ht="15.75" customHeight="1" x14ac:dyDescent="0.2">
      <c r="C34" s="286"/>
      <c r="D34" s="286"/>
    </row>
    <row r="35" spans="3:8" ht="44.25" customHeight="1" x14ac:dyDescent="0.2">
      <c r="C35" s="286"/>
      <c r="D35" s="286"/>
    </row>
    <row r="36" spans="3:8" s="50" customFormat="1" x14ac:dyDescent="0.2">
      <c r="D36" s="44"/>
      <c r="E36" s="44"/>
      <c r="F36" s="44"/>
    </row>
    <row r="37" spans="3:8" ht="16" x14ac:dyDescent="0.2">
      <c r="H37" s="53">
        <v>593224.34</v>
      </c>
    </row>
    <row r="38" spans="3:8" ht="16" x14ac:dyDescent="0.2">
      <c r="H38" s="53">
        <v>647505</v>
      </c>
    </row>
    <row r="39" spans="3:8" ht="16" x14ac:dyDescent="0.2">
      <c r="H39" s="53">
        <v>400000</v>
      </c>
    </row>
    <row r="40" spans="3:8" ht="16" x14ac:dyDescent="0.2">
      <c r="H40" s="53">
        <v>650000</v>
      </c>
    </row>
    <row r="41" spans="3:8" ht="16" x14ac:dyDescent="0.2">
      <c r="H41" s="53">
        <v>2411611.87</v>
      </c>
    </row>
    <row r="42" spans="3:8" x14ac:dyDescent="0.2">
      <c r="H42" s="58"/>
    </row>
    <row r="43" spans="3:8" x14ac:dyDescent="0.2">
      <c r="H43" s="58"/>
    </row>
  </sheetData>
  <mergeCells count="9">
    <mergeCell ref="C7:F7"/>
    <mergeCell ref="C20:F20"/>
    <mergeCell ref="C33:D35"/>
    <mergeCell ref="D1:E1"/>
    <mergeCell ref="D2:E2"/>
    <mergeCell ref="E3:F3"/>
    <mergeCell ref="E4:F4"/>
    <mergeCell ref="E5:F5"/>
    <mergeCell ref="D6:E6"/>
  </mergeCells>
  <conditionalFormatting sqref="F28:F29">
    <cfRule type="cellIs" dxfId="1" priority="2" operator="lessThan">
      <formula>0</formula>
    </cfRule>
  </conditionalFormatting>
  <conditionalFormatting sqref="F26:F27">
    <cfRule type="cellIs" dxfId="0" priority="1" operator="lessThan">
      <formula>0</formula>
    </cfRule>
  </conditionalFormatting>
  <printOptions horizontalCentered="1"/>
  <pageMargins left="0.31496062992125984" right="0.31496062992125984" top="0.74803149606299213" bottom="0.15748031496062992" header="0.31496062992125984" footer="0.31496062992125984"/>
  <pageSetup paperSize="9"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>
    <pageSetUpPr fitToPage="1"/>
  </sheetPr>
  <dimension ref="A1:R46"/>
  <sheetViews>
    <sheetView showGridLines="0" workbookViewId="0">
      <selection activeCell="C26" sqref="C26"/>
    </sheetView>
  </sheetViews>
  <sheetFormatPr baseColWidth="10" defaultColWidth="0" defaultRowHeight="15" zeroHeight="1" x14ac:dyDescent="0.2"/>
  <cols>
    <col min="1" max="1" width="9.1640625" customWidth="1"/>
    <col min="2" max="2" width="18.83203125" customWidth="1"/>
    <col min="3" max="3" width="17.5" customWidth="1"/>
    <col min="4" max="6" width="9.1640625" customWidth="1"/>
    <col min="7" max="7" width="11.5" customWidth="1"/>
    <col min="8" max="8" width="2.1640625" customWidth="1"/>
    <col min="9" max="9" width="27.1640625" customWidth="1"/>
    <col min="10" max="10" width="18" customWidth="1"/>
    <col min="11" max="15" width="9.1640625" customWidth="1"/>
    <col min="16" max="17" width="9.1640625" hidden="1" customWidth="1"/>
    <col min="18" max="18" width="4.33203125" hidden="1" customWidth="1"/>
    <col min="19" max="16384" width="9.1640625" hidden="1"/>
  </cols>
  <sheetData>
    <row r="1" spans="2:14" x14ac:dyDescent="0.2"/>
    <row r="2" spans="2:14" ht="15" customHeight="1" x14ac:dyDescent="0.2">
      <c r="K2" s="290" t="s">
        <v>535</v>
      </c>
      <c r="L2" s="290"/>
      <c r="M2" s="290"/>
      <c r="N2" s="290"/>
    </row>
    <row r="3" spans="2:14" ht="17.25" customHeight="1" x14ac:dyDescent="0.2">
      <c r="K3" s="290" t="s">
        <v>536</v>
      </c>
      <c r="L3" s="290"/>
      <c r="M3" s="290"/>
      <c r="N3" s="290"/>
    </row>
    <row r="4" spans="2:14" ht="15" customHeight="1" x14ac:dyDescent="0.2">
      <c r="K4" s="290" t="s">
        <v>537</v>
      </c>
      <c r="L4" s="290"/>
      <c r="M4" s="290"/>
      <c r="N4" s="290"/>
    </row>
    <row r="5" spans="2:14" ht="18.75" customHeight="1" x14ac:dyDescent="0.2">
      <c r="B5" s="291" t="s">
        <v>557</v>
      </c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</row>
    <row r="6" spans="2:14" x14ac:dyDescent="0.2">
      <c r="B6" s="291"/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291"/>
    </row>
    <row r="7" spans="2:14" x14ac:dyDescent="0.2">
      <c r="B7" s="292">
        <f ca="1">TODAY()</f>
        <v>44155</v>
      </c>
      <c r="C7" s="293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</row>
    <row r="8" spans="2:14" x14ac:dyDescent="0.2">
      <c r="B8" s="294" t="s">
        <v>558</v>
      </c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</row>
    <row r="9" spans="2:14" x14ac:dyDescent="0.2"/>
    <row r="10" spans="2:14" ht="19" x14ac:dyDescent="0.25">
      <c r="B10" s="302" t="s">
        <v>559</v>
      </c>
      <c r="C10" s="302"/>
      <c r="D10" s="302"/>
      <c r="E10" s="302"/>
      <c r="F10" s="302"/>
      <c r="G10" s="302"/>
      <c r="I10" s="299" t="s">
        <v>560</v>
      </c>
      <c r="J10" s="300"/>
      <c r="K10" s="300"/>
      <c r="L10" s="300"/>
      <c r="M10" s="300"/>
      <c r="N10" s="301"/>
    </row>
    <row r="11" spans="2:14" x14ac:dyDescent="0.2">
      <c r="B11" s="28"/>
      <c r="C11" s="28"/>
      <c r="D11" s="28"/>
      <c r="E11" s="28"/>
      <c r="F11" s="28"/>
      <c r="G11" s="28"/>
      <c r="I11" s="36"/>
      <c r="J11" s="35"/>
      <c r="K11" s="35"/>
      <c r="L11" s="35"/>
      <c r="M11" s="35"/>
      <c r="N11" s="37"/>
    </row>
    <row r="12" spans="2:14" x14ac:dyDescent="0.2">
      <c r="B12" s="28"/>
      <c r="C12" s="28"/>
      <c r="D12" s="28"/>
      <c r="E12" s="28"/>
      <c r="F12" s="28"/>
      <c r="G12" s="28"/>
      <c r="I12" s="36"/>
      <c r="J12" s="35"/>
      <c r="K12" s="35"/>
      <c r="L12" s="35"/>
      <c r="M12" s="35"/>
      <c r="N12" s="37"/>
    </row>
    <row r="13" spans="2:14" x14ac:dyDescent="0.2">
      <c r="B13" s="28"/>
      <c r="C13" s="28"/>
      <c r="D13" s="28"/>
      <c r="E13" s="28"/>
      <c r="F13" s="28"/>
      <c r="G13" s="28"/>
      <c r="I13" s="36"/>
      <c r="J13" s="35"/>
      <c r="K13" s="35"/>
      <c r="L13" s="35"/>
      <c r="M13" s="35"/>
      <c r="N13" s="37"/>
    </row>
    <row r="14" spans="2:14" x14ac:dyDescent="0.2">
      <c r="B14" s="303" t="s">
        <v>561</v>
      </c>
      <c r="C14" s="303"/>
      <c r="D14" s="28"/>
      <c r="E14" s="28"/>
      <c r="F14" s="28"/>
      <c r="G14" s="28"/>
      <c r="I14" s="297" t="s">
        <v>562</v>
      </c>
      <c r="J14" s="298"/>
      <c r="K14" s="35"/>
      <c r="L14" s="35"/>
      <c r="M14" s="35"/>
      <c r="N14" s="37"/>
    </row>
    <row r="15" spans="2:14" x14ac:dyDescent="0.2">
      <c r="B15" s="29" t="s">
        <v>79</v>
      </c>
      <c r="C15" s="30">
        <f>ACOMPANHAMENTO!M147</f>
        <v>42</v>
      </c>
      <c r="D15" s="28"/>
      <c r="E15" s="28"/>
      <c r="F15" s="28"/>
      <c r="G15" s="28"/>
      <c r="I15" s="38" t="s">
        <v>25</v>
      </c>
      <c r="J15" s="33">
        <f>SUMIFS(ACOMPANHAMENTO!J3:J134,ACOMPANHAMENTO!F3:F134,"Editorar")</f>
        <v>482592.99</v>
      </c>
      <c r="K15" s="35"/>
      <c r="L15" s="35"/>
      <c r="M15" s="35"/>
      <c r="N15" s="37"/>
    </row>
    <row r="16" spans="2:14" x14ac:dyDescent="0.2">
      <c r="B16" s="29" t="s">
        <v>38</v>
      </c>
      <c r="C16" s="30">
        <f>ACOMPANHAMENTO!M148</f>
        <v>8</v>
      </c>
      <c r="D16" s="28"/>
      <c r="E16" s="28"/>
      <c r="F16" s="28"/>
      <c r="G16" s="28"/>
      <c r="I16" s="38" t="s">
        <v>504</v>
      </c>
      <c r="J16" s="33">
        <f>SUMIFS(ACOMPANHAMENTO!J3:J134,ACOMPANHAMENTO!F3:F134,"Icomunicação")</f>
        <v>32517.15</v>
      </c>
      <c r="K16" s="35"/>
      <c r="L16" s="35"/>
      <c r="M16" s="35"/>
      <c r="N16" s="37"/>
    </row>
    <row r="17" spans="2:14" x14ac:dyDescent="0.2">
      <c r="B17" s="29" t="s">
        <v>24</v>
      </c>
      <c r="C17" s="30">
        <f>ACOMPANHAMENTO!M149</f>
        <v>70</v>
      </c>
      <c r="D17" s="28"/>
      <c r="E17" s="28"/>
      <c r="F17" s="28"/>
      <c r="G17" s="28"/>
      <c r="I17" s="39" t="s">
        <v>563</v>
      </c>
      <c r="J17" s="34">
        <f>SUM(J15:J16)</f>
        <v>515110.14</v>
      </c>
      <c r="K17" s="35"/>
      <c r="L17" s="35"/>
      <c r="M17" s="35"/>
      <c r="N17" s="37"/>
    </row>
    <row r="18" spans="2:14" x14ac:dyDescent="0.2">
      <c r="B18" s="31" t="s">
        <v>563</v>
      </c>
      <c r="C18" s="32">
        <f>SUM(C15:C17)</f>
        <v>120</v>
      </c>
      <c r="D18" s="28"/>
      <c r="E18" s="28"/>
      <c r="F18" s="28"/>
      <c r="G18" s="28"/>
      <c r="I18" s="36"/>
      <c r="J18" s="35"/>
      <c r="K18" s="35"/>
      <c r="L18" s="35"/>
      <c r="M18" s="35"/>
      <c r="N18" s="37"/>
    </row>
    <row r="19" spans="2:14" x14ac:dyDescent="0.2">
      <c r="B19" s="28"/>
      <c r="C19" s="28"/>
      <c r="D19" s="28"/>
      <c r="E19" s="28"/>
      <c r="F19" s="28"/>
      <c r="G19" s="28"/>
      <c r="I19" s="36"/>
      <c r="J19" s="35"/>
      <c r="K19" s="35"/>
      <c r="L19" s="35"/>
      <c r="M19" s="35"/>
      <c r="N19" s="37"/>
    </row>
    <row r="20" spans="2:14" x14ac:dyDescent="0.2">
      <c r="B20" s="28"/>
      <c r="C20" s="28"/>
      <c r="D20" s="28"/>
      <c r="E20" s="28"/>
      <c r="F20" s="28"/>
      <c r="G20" s="28"/>
      <c r="I20" s="36"/>
      <c r="J20" s="35"/>
      <c r="K20" s="35"/>
      <c r="L20" s="35"/>
      <c r="M20" s="35"/>
      <c r="N20" s="37"/>
    </row>
    <row r="21" spans="2:14" x14ac:dyDescent="0.2">
      <c r="B21" s="28"/>
      <c r="C21" s="28"/>
      <c r="D21" s="28"/>
      <c r="E21" s="28"/>
      <c r="F21" s="28"/>
      <c r="G21" s="28"/>
      <c r="I21" s="36"/>
      <c r="J21" s="35"/>
      <c r="K21" s="35"/>
      <c r="L21" s="35"/>
      <c r="M21" s="35"/>
      <c r="N21" s="37"/>
    </row>
    <row r="22" spans="2:14" x14ac:dyDescent="0.2">
      <c r="B22" s="28"/>
      <c r="C22" s="28"/>
      <c r="D22" s="28"/>
      <c r="E22" s="28"/>
      <c r="F22" s="28"/>
      <c r="G22" s="28"/>
      <c r="I22" s="36"/>
      <c r="J22" s="35"/>
      <c r="K22" s="35"/>
      <c r="L22" s="35"/>
      <c r="M22" s="35"/>
      <c r="N22" s="37"/>
    </row>
    <row r="23" spans="2:14" x14ac:dyDescent="0.2">
      <c r="B23" s="28"/>
      <c r="C23" s="28"/>
      <c r="D23" s="28"/>
      <c r="E23" s="28"/>
      <c r="F23" s="28"/>
      <c r="G23" s="28"/>
      <c r="I23" s="36"/>
      <c r="J23" s="35"/>
      <c r="K23" s="35"/>
      <c r="L23" s="35"/>
      <c r="M23" s="35"/>
      <c r="N23" s="37"/>
    </row>
    <row r="24" spans="2:14" x14ac:dyDescent="0.2">
      <c r="B24" s="28"/>
      <c r="C24" s="28"/>
      <c r="D24" s="28"/>
      <c r="E24" s="28"/>
      <c r="F24" s="28"/>
      <c r="G24" s="28"/>
      <c r="I24" s="36"/>
      <c r="J24" s="35"/>
      <c r="K24" s="35"/>
      <c r="L24" s="35"/>
      <c r="M24" s="35"/>
      <c r="N24" s="37"/>
    </row>
    <row r="25" spans="2:14" x14ac:dyDescent="0.2">
      <c r="B25" s="303" t="s">
        <v>564</v>
      </c>
      <c r="C25" s="303"/>
      <c r="D25" s="28"/>
      <c r="E25" s="28"/>
      <c r="F25" s="28"/>
      <c r="G25" s="28"/>
      <c r="I25" s="297" t="s">
        <v>565</v>
      </c>
      <c r="J25" s="298"/>
      <c r="K25" s="35"/>
      <c r="L25" s="35"/>
      <c r="M25" s="35"/>
      <c r="N25" s="37"/>
    </row>
    <row r="26" spans="2:14" x14ac:dyDescent="0.2">
      <c r="B26" s="29" t="s">
        <v>25</v>
      </c>
      <c r="C26" s="30">
        <f>COUNTIFS(ACOMPANHAMENTO!E3:E135,"Baixa",ACOMPANHAMENTO!F3:F135,"Editorar")+COUNTIFS(ACOMPANHAMENTO!E3:E135,"Alta",ACOMPANHAMENTO!F3:F135,"Editorar")+COUNTIFS(ACOMPANHAMENTO!E3:E135,"Média",ACOMPANHAMENTO!F3:F135,"Editorar")</f>
        <v>111</v>
      </c>
      <c r="D26" s="28"/>
      <c r="E26" s="28"/>
      <c r="F26" s="28"/>
      <c r="G26" s="28"/>
      <c r="I26" s="38" t="s">
        <v>25</v>
      </c>
      <c r="J26" s="33">
        <f>SUMIFS(ACOMPANHAMENTO!J3:J134,ACOMPANHAMENTO!F3:F134,"Editorar",ACOMPANHAMENTO!A3:A134,"SESI")+SUMIFS(ACOMPANHAMENTO!J3:J134,ACOMPANHAMENTO!F3:F134,"Editorar",ACOMPANHAMENTO!A3:A134,"SENAI")</f>
        <v>246242.52</v>
      </c>
      <c r="K26" s="35"/>
      <c r="L26" s="35"/>
      <c r="M26" s="35"/>
      <c r="N26" s="37"/>
    </row>
    <row r="27" spans="2:14" x14ac:dyDescent="0.2">
      <c r="B27" s="29" t="s">
        <v>504</v>
      </c>
      <c r="C27" s="30">
        <f>COUNTIFS(ACOMPANHAMENTO!E3:E135,"Baixa",ACOMPANHAMENTO!F3:F135,"Icomunicação")+COUNTIFS(ACOMPANHAMENTO!E3:E135,"Alta",ACOMPANHAMENTO!F3:F135,"Icomunicação")+COUNTIFS(ACOMPANHAMENTO!E3:E135,"Média",ACOMPANHAMENTO!F3:F135,"Icomunicação")</f>
        <v>9</v>
      </c>
      <c r="D27" s="28"/>
      <c r="E27" s="28"/>
      <c r="F27" s="28"/>
      <c r="G27" s="28"/>
      <c r="I27" s="38" t="s">
        <v>504</v>
      </c>
      <c r="J27" s="33">
        <f>SUMIFS(ACOMPANHAMENTO!J3:J134,ACOMPANHAMENTO!F3:F134,"Icomunicação",ACOMPANHAMENTO!A3:A134,"SESI")+SUMIFS(ACOMPANHAMENTO!J3:J134,ACOMPANHAMENTO!F3:F134,"Icomunicação",ACOMPANHAMENTO!A3:A134,"SENAI")</f>
        <v>32517.149999999998</v>
      </c>
      <c r="K27" s="35"/>
      <c r="L27" s="35"/>
      <c r="M27" s="35"/>
      <c r="N27" s="37"/>
    </row>
    <row r="28" spans="2:14" x14ac:dyDescent="0.2">
      <c r="B28" s="31" t="s">
        <v>563</v>
      </c>
      <c r="C28" s="32">
        <f>SUM(C26:C27)</f>
        <v>120</v>
      </c>
      <c r="D28" s="28"/>
      <c r="E28" s="28"/>
      <c r="F28" s="28"/>
      <c r="G28" s="28"/>
      <c r="I28" s="39" t="s">
        <v>563</v>
      </c>
      <c r="J28" s="34">
        <f>SUM(J26:J27)</f>
        <v>278759.67</v>
      </c>
      <c r="K28" s="35"/>
      <c r="L28" s="35"/>
      <c r="M28" s="35"/>
      <c r="N28" s="37"/>
    </row>
    <row r="29" spans="2:14" x14ac:dyDescent="0.2">
      <c r="B29" s="28"/>
      <c r="C29" s="28"/>
      <c r="D29" s="28"/>
      <c r="E29" s="28"/>
      <c r="F29" s="28"/>
      <c r="G29" s="28"/>
      <c r="I29" s="36"/>
      <c r="J29" s="35"/>
      <c r="K29" s="35"/>
      <c r="L29" s="35"/>
      <c r="M29" s="35"/>
      <c r="N29" s="37"/>
    </row>
    <row r="30" spans="2:14" x14ac:dyDescent="0.2">
      <c r="B30" s="28"/>
      <c r="C30" s="28"/>
      <c r="D30" s="28"/>
      <c r="E30" s="28"/>
      <c r="F30" s="28"/>
      <c r="G30" s="28"/>
      <c r="I30" s="36"/>
      <c r="J30" s="35"/>
      <c r="K30" s="35"/>
      <c r="L30" s="35"/>
      <c r="M30" s="35"/>
      <c r="N30" s="37"/>
    </row>
    <row r="31" spans="2:14" x14ac:dyDescent="0.2">
      <c r="B31" s="28"/>
      <c r="C31" s="28"/>
      <c r="D31" s="28"/>
      <c r="E31" s="28"/>
      <c r="F31" s="28"/>
      <c r="G31" s="28"/>
      <c r="I31" s="36"/>
      <c r="J31" s="35"/>
      <c r="K31" s="35"/>
      <c r="L31" s="35"/>
      <c r="M31" s="35"/>
      <c r="N31" s="37"/>
    </row>
    <row r="32" spans="2:14" x14ac:dyDescent="0.2">
      <c r="B32" s="28"/>
      <c r="C32" s="28"/>
      <c r="D32" s="28"/>
      <c r="E32" s="28"/>
      <c r="F32" s="28"/>
      <c r="G32" s="28"/>
      <c r="I32" s="36"/>
      <c r="J32" s="35"/>
      <c r="K32" s="35"/>
      <c r="L32" s="35"/>
      <c r="M32" s="35"/>
      <c r="N32" s="37"/>
    </row>
    <row r="33" spans="2:14" x14ac:dyDescent="0.2">
      <c r="B33" s="28"/>
      <c r="C33" s="28"/>
      <c r="D33" s="28"/>
      <c r="E33" s="28"/>
      <c r="F33" s="28"/>
      <c r="G33" s="28"/>
      <c r="I33" s="36"/>
      <c r="J33" s="35"/>
      <c r="K33" s="35"/>
      <c r="L33" s="35"/>
      <c r="M33" s="35"/>
      <c r="N33" s="37"/>
    </row>
    <row r="34" spans="2:14" x14ac:dyDescent="0.2">
      <c r="B34" s="28"/>
      <c r="C34" s="28"/>
      <c r="D34" s="28"/>
      <c r="E34" s="28"/>
      <c r="F34" s="28"/>
      <c r="G34" s="28"/>
      <c r="I34" s="36"/>
      <c r="J34" s="35"/>
      <c r="K34" s="35"/>
      <c r="L34" s="35"/>
      <c r="M34" s="35"/>
      <c r="N34" s="37"/>
    </row>
    <row r="35" spans="2:14" x14ac:dyDescent="0.2">
      <c r="B35" s="303" t="s">
        <v>566</v>
      </c>
      <c r="C35" s="303"/>
      <c r="D35" s="28"/>
      <c r="E35" s="28"/>
      <c r="F35" s="28"/>
      <c r="G35" s="28"/>
      <c r="I35" s="297" t="s">
        <v>567</v>
      </c>
      <c r="J35" s="298"/>
      <c r="K35" s="35"/>
      <c r="L35" s="35"/>
      <c r="M35" s="35"/>
      <c r="N35" s="37"/>
    </row>
    <row r="36" spans="2:14" x14ac:dyDescent="0.2">
      <c r="B36" s="29" t="s">
        <v>21</v>
      </c>
      <c r="C36" s="30">
        <f>COUNTIFS(ACOMPANHAMENTO!A3:A134,"CNI",ACOMPANHAMENTO!E3:E134,"Baixa")+COUNTIFS(ACOMPANHAMENTO!A3:A134,"CNI",ACOMPANHAMENTO!E3:E134,"Alta")+COUNTIFS(ACOMPANHAMENTO!A3:A134,"CNI",ACOMPANHAMENTO!E3:E134,"Média")</f>
        <v>82</v>
      </c>
      <c r="D36" s="28"/>
      <c r="E36" s="28"/>
      <c r="F36" s="28"/>
      <c r="G36" s="28"/>
      <c r="I36" s="38" t="s">
        <v>21</v>
      </c>
      <c r="J36" s="33">
        <f>SUMIFS(ACOMPANHAMENTO!$J$3:$J$134,ACOMPANHAMENTO!$A$3:$A$134,"CNI")</f>
        <v>236350.47000000012</v>
      </c>
      <c r="K36" s="35"/>
      <c r="L36" s="35"/>
      <c r="M36" s="35"/>
      <c r="N36" s="37"/>
    </row>
    <row r="37" spans="2:14" x14ac:dyDescent="0.2">
      <c r="B37" s="29" t="s">
        <v>216</v>
      </c>
      <c r="C37" s="30">
        <f>COUNTIFS(ACOMPANHAMENTO!A3:A135,"SESI",ACOMPANHAMENTO!E3:E135,"Baixa")+COUNTIFS(ACOMPANHAMENTO!A3:A135,"SESI",ACOMPANHAMENTO!E3:E135,"Alta")+COUNTIFS(ACOMPANHAMENTO!A3:A135,"SESI",ACOMPANHAMENTO!E3:E135,"Média")</f>
        <v>19</v>
      </c>
      <c r="D37" s="28"/>
      <c r="E37" s="28"/>
      <c r="F37" s="28"/>
      <c r="G37" s="28"/>
      <c r="I37" s="38" t="s">
        <v>216</v>
      </c>
      <c r="J37" s="33">
        <f>SUMIFS(ACOMPANHAMENTO!$J$3:$J$134,ACOMPANHAMENTO!$A$3:$A$134,"SESI")</f>
        <v>155660.34</v>
      </c>
      <c r="K37" s="35"/>
      <c r="L37" s="35"/>
      <c r="M37" s="35"/>
      <c r="N37" s="37"/>
    </row>
    <row r="38" spans="2:14" x14ac:dyDescent="0.2">
      <c r="B38" s="29" t="s">
        <v>57</v>
      </c>
      <c r="C38" s="30">
        <f>COUNTIFS(ACOMPANHAMENTO!A3:A134,"SENAI",ACOMPANHAMENTO!E3:E134,"Baixa")+COUNTIFS(ACOMPANHAMENTO!A3:A134,"SENAI",ACOMPANHAMENTO!E3:E134,"Alta")+COUNTIFS(ACOMPANHAMENTO!A3:A134,"SENAI",ACOMPANHAMENTO!E3:E134,"Média")</f>
        <v>19</v>
      </c>
      <c r="D38" s="28"/>
      <c r="E38" s="28"/>
      <c r="F38" s="28"/>
      <c r="G38" s="28"/>
      <c r="I38" s="38" t="s">
        <v>57</v>
      </c>
      <c r="J38" s="33">
        <f>SUMIFS(ACOMPANHAMENTO!$J$3:$J$134,ACOMPANHAMENTO!$A$3:$A$134,"SENAI")</f>
        <v>123099.33</v>
      </c>
      <c r="K38" s="35"/>
      <c r="L38" s="35"/>
      <c r="M38" s="35"/>
      <c r="N38" s="37"/>
    </row>
    <row r="39" spans="2:14" x14ac:dyDescent="0.2">
      <c r="B39" s="29" t="s">
        <v>259</v>
      </c>
      <c r="C39" s="30">
        <f>COUNTIFS(ACOMPANHAMENTO!A3:A134,"IEL",ACOMPANHAMENTO!E3:E134,"Baixa")+COUNTIFS(ACOMPANHAMENTO!A3:A134,"IEL",ACOMPANHAMENTO!E3:E134,"Alta")+COUNTIFS(ACOMPANHAMENTO!A3:A134,"IEL",ACOMPANHAMENTO!E3:E134,"Média")</f>
        <v>0</v>
      </c>
      <c r="D39" s="28"/>
      <c r="E39" s="28"/>
      <c r="F39" s="28"/>
      <c r="G39" s="28"/>
      <c r="I39" s="38" t="s">
        <v>259</v>
      </c>
      <c r="J39" s="33">
        <f>SUMIFS(ACOMPANHAMENTO!$J$3:$J$134,ACOMPANHAMENTO!$A$3:$A$134,"IEL")</f>
        <v>0</v>
      </c>
      <c r="K39" s="35"/>
      <c r="L39" s="35"/>
      <c r="M39" s="35"/>
      <c r="N39" s="37"/>
    </row>
    <row r="40" spans="2:14" x14ac:dyDescent="0.2">
      <c r="B40" s="31" t="s">
        <v>563</v>
      </c>
      <c r="C40" s="32">
        <f>SUM(C36:C39)</f>
        <v>120</v>
      </c>
      <c r="D40" s="28"/>
      <c r="E40" s="28"/>
      <c r="F40" s="28"/>
      <c r="G40" s="28"/>
      <c r="I40" s="39" t="s">
        <v>563</v>
      </c>
      <c r="J40" s="34">
        <f>SUM(J36:J39)</f>
        <v>515110.14000000013</v>
      </c>
      <c r="K40" s="35"/>
      <c r="L40" s="35"/>
      <c r="M40" s="35"/>
      <c r="N40" s="37"/>
    </row>
    <row r="41" spans="2:14" x14ac:dyDescent="0.2">
      <c r="B41" s="28"/>
      <c r="C41" s="28"/>
      <c r="D41" s="28"/>
      <c r="E41" s="28"/>
      <c r="F41" s="28"/>
      <c r="G41" s="28"/>
      <c r="I41" s="36"/>
      <c r="J41" s="35"/>
      <c r="K41" s="35"/>
      <c r="L41" s="35"/>
      <c r="M41" s="35"/>
      <c r="N41" s="37"/>
    </row>
    <row r="42" spans="2:14" x14ac:dyDescent="0.2">
      <c r="B42" s="28"/>
      <c r="C42" s="28"/>
      <c r="D42" s="28"/>
      <c r="E42" s="28"/>
      <c r="F42" s="28"/>
      <c r="G42" s="28"/>
      <c r="I42" s="36"/>
      <c r="J42" s="35"/>
      <c r="K42" s="35"/>
      <c r="L42" s="35"/>
      <c r="M42" s="35"/>
      <c r="N42" s="37"/>
    </row>
    <row r="43" spans="2:14" x14ac:dyDescent="0.2">
      <c r="B43" s="28"/>
      <c r="C43" s="28"/>
      <c r="D43" s="28"/>
      <c r="E43" s="28"/>
      <c r="F43" s="28"/>
      <c r="G43" s="28"/>
      <c r="I43" s="40"/>
      <c r="J43" s="41"/>
      <c r="K43" s="41"/>
      <c r="L43" s="41"/>
      <c r="M43" s="41"/>
      <c r="N43" s="42"/>
    </row>
    <row r="44" spans="2:14" x14ac:dyDescent="0.2"/>
    <row r="45" spans="2:14" x14ac:dyDescent="0.2">
      <c r="B45" s="296" t="s">
        <v>568</v>
      </c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</row>
    <row r="46" spans="2:14" x14ac:dyDescent="0.2"/>
  </sheetData>
  <sheetProtection formatCells="0" formatColumns="0" formatRows="0" insertColumns="0" insertRows="0" insertHyperlinks="0" deleteColumns="0" deleteRows="0" sort="0" autoFilter="0" pivotTables="0"/>
  <mergeCells count="15">
    <mergeCell ref="B8:N8"/>
    <mergeCell ref="B45:N45"/>
    <mergeCell ref="I14:J14"/>
    <mergeCell ref="I10:N10"/>
    <mergeCell ref="B10:G10"/>
    <mergeCell ref="B14:C14"/>
    <mergeCell ref="B25:C25"/>
    <mergeCell ref="B35:C35"/>
    <mergeCell ref="I25:J25"/>
    <mergeCell ref="I35:J35"/>
    <mergeCell ref="K2:N2"/>
    <mergeCell ref="K3:N3"/>
    <mergeCell ref="K4:N4"/>
    <mergeCell ref="B5:N6"/>
    <mergeCell ref="B7:N7"/>
  </mergeCells>
  <printOptions horizontalCentered="1" verticalCentered="1"/>
  <pageMargins left="0.31496062992125984" right="0.31496062992125984" top="0.59055118110236227" bottom="0.59055118110236227" header="0.31496062992125984" footer="0.31496062992125984"/>
  <pageSetup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7</vt:i4>
      </vt:variant>
    </vt:vector>
  </HeadingPairs>
  <TitlesOfParts>
    <vt:vector size="11" baseType="lpstr">
      <vt:lpstr>ACOMPANHAMENTO</vt:lpstr>
      <vt:lpstr>EXTRATO CONTRATO</vt:lpstr>
      <vt:lpstr>EXTRATO SISTEMA INDUSTRIA</vt:lpstr>
      <vt:lpstr>Números</vt:lpstr>
      <vt:lpstr>ACOMPANHAMENTO!Area_de_impressao</vt:lpstr>
      <vt:lpstr>'EXTRATO CONTRATO'!Area_de_impressao</vt:lpstr>
      <vt:lpstr>'EXTRATO SISTEMA INDUSTRIA'!Area_de_impressao</vt:lpstr>
      <vt:lpstr>Números!Area_de_impressao</vt:lpstr>
      <vt:lpstr>ACOMPANHAMENTO!Titulos_de_impressao</vt:lpstr>
      <vt:lpstr>'EXTRATO CONTRATO'!Titulos_de_impressao</vt:lpstr>
      <vt:lpstr>'EXTRATO SISTEMA INDUSTRIA'!Titulos_de_impressao</vt:lpstr>
    </vt:vector>
  </TitlesOfParts>
  <Manager/>
  <Company>SCNI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jcunha</dc:creator>
  <cp:keywords/>
  <dc:description/>
  <cp:lastModifiedBy>Microsoft Office User</cp:lastModifiedBy>
  <cp:revision/>
  <cp:lastPrinted>2020-10-30T14:13:22Z</cp:lastPrinted>
  <dcterms:created xsi:type="dcterms:W3CDTF">2009-11-04T11:28:19Z</dcterms:created>
  <dcterms:modified xsi:type="dcterms:W3CDTF">2020-11-20T13:00:14Z</dcterms:modified>
  <cp:category/>
  <cp:contentStatus/>
</cp:coreProperties>
</file>