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/Users/wpessoa/repositorios/Fluxo_Editorial/dados/"/>
    </mc:Choice>
  </mc:AlternateContent>
  <xr:revisionPtr revIDLastSave="0" documentId="13_ncr:1_{930D3B8D-C1D9-B548-988C-7D11218B337F}" xr6:coauthVersionLast="45" xr6:coauthVersionMax="45" xr10:uidLastSave="{00000000-0000-0000-0000-000000000000}"/>
  <bookViews>
    <workbookView xWindow="2920" yWindow="2260" windowWidth="29040" windowHeight="16440" activeTab="1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2" i="3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2" i="4"/>
  <c r="W88" i="3" l="1"/>
  <c r="W72" i="4"/>
  <c r="W73" i="4" s="1"/>
  <c r="W71" i="4"/>
  <c r="W87" i="3"/>
  <c r="W89" i="3" s="1"/>
  <c r="T51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T100" i="3" s="1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U50" i="3"/>
  <c r="T50" i="3"/>
  <c r="U49" i="3"/>
  <c r="T49" i="3"/>
  <c r="U48" i="3"/>
  <c r="T48" i="3"/>
  <c r="E86" i="3"/>
  <c r="E85" i="3"/>
  <c r="E84" i="3"/>
  <c r="E83" i="3"/>
  <c r="E82" i="3"/>
  <c r="E81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U47" i="3"/>
  <c r="T47" i="3"/>
  <c r="U46" i="3"/>
  <c r="T46" i="3"/>
  <c r="U45" i="3"/>
  <c r="T45" i="3"/>
  <c r="U44" i="3"/>
  <c r="T44" i="3"/>
  <c r="U43" i="3"/>
  <c r="T43" i="3"/>
  <c r="U42" i="3"/>
  <c r="T42" i="3"/>
  <c r="T69" i="4" l="1"/>
  <c r="T68" i="4"/>
  <c r="E68" i="4"/>
  <c r="E92" i="4" s="1"/>
  <c r="E70" i="4"/>
  <c r="E69" i="4"/>
  <c r="T60" i="4"/>
  <c r="T2" i="2"/>
  <c r="U69" i="4"/>
  <c r="U68" i="4"/>
  <c r="U42" i="4"/>
  <c r="T42" i="4"/>
  <c r="E42" i="4"/>
  <c r="U41" i="4"/>
  <c r="T41" i="4"/>
  <c r="E41" i="4"/>
  <c r="U40" i="4"/>
  <c r="T40" i="4"/>
  <c r="E40" i="4"/>
  <c r="U39" i="4"/>
  <c r="T39" i="4"/>
  <c r="E39" i="4"/>
  <c r="U38" i="4"/>
  <c r="T38" i="4"/>
  <c r="E38" i="4"/>
  <c r="U37" i="4"/>
  <c r="T37" i="4"/>
  <c r="E37" i="4"/>
  <c r="U36" i="4"/>
  <c r="T36" i="4"/>
  <c r="E36" i="4"/>
  <c r="U35" i="4"/>
  <c r="T35" i="4"/>
  <c r="E35" i="4"/>
  <c r="U34" i="4"/>
  <c r="T34" i="4"/>
  <c r="E34" i="4"/>
  <c r="U33" i="4"/>
  <c r="T33" i="4"/>
  <c r="E33" i="4"/>
  <c r="U32" i="4"/>
  <c r="T32" i="4"/>
  <c r="E32" i="4"/>
  <c r="U31" i="4"/>
  <c r="T31" i="4"/>
  <c r="E31" i="4"/>
  <c r="U30" i="4"/>
  <c r="T30" i="4"/>
  <c r="E30" i="4"/>
  <c r="U29" i="4"/>
  <c r="T29" i="4"/>
  <c r="E29" i="4"/>
  <c r="U28" i="4"/>
  <c r="T28" i="4"/>
  <c r="E28" i="4"/>
  <c r="U27" i="4"/>
  <c r="T27" i="4"/>
  <c r="E27" i="4"/>
  <c r="U26" i="4"/>
  <c r="T26" i="4"/>
  <c r="E26" i="4"/>
  <c r="U25" i="4"/>
  <c r="T25" i="4"/>
  <c r="E25" i="4"/>
  <c r="U24" i="4"/>
  <c r="T24" i="4"/>
  <c r="E24" i="4"/>
  <c r="U23" i="4"/>
  <c r="T23" i="4"/>
  <c r="E23" i="4"/>
  <c r="U22" i="4"/>
  <c r="T22" i="4"/>
  <c r="E22" i="4"/>
  <c r="U21" i="4"/>
  <c r="T21" i="4"/>
  <c r="E21" i="4"/>
  <c r="U20" i="4"/>
  <c r="T20" i="4"/>
  <c r="E20" i="4"/>
  <c r="U19" i="4"/>
  <c r="T19" i="4"/>
  <c r="E19" i="4"/>
  <c r="U18" i="4"/>
  <c r="T18" i="4"/>
  <c r="E18" i="4"/>
  <c r="U17" i="4"/>
  <c r="T17" i="4"/>
  <c r="E17" i="4"/>
  <c r="U16" i="4"/>
  <c r="T16" i="4"/>
  <c r="E16" i="4"/>
  <c r="U15" i="4"/>
  <c r="T15" i="4"/>
  <c r="E15" i="4"/>
  <c r="U14" i="4"/>
  <c r="T14" i="4"/>
  <c r="E14" i="4"/>
  <c r="U13" i="4"/>
  <c r="T13" i="4"/>
  <c r="E13" i="4"/>
  <c r="U12" i="4"/>
  <c r="T12" i="4"/>
  <c r="E12" i="4"/>
  <c r="U11" i="4"/>
  <c r="T11" i="4"/>
  <c r="E11" i="4"/>
  <c r="U10" i="4"/>
  <c r="T10" i="4"/>
  <c r="E10" i="4"/>
  <c r="U9" i="4"/>
  <c r="T9" i="4"/>
  <c r="E9" i="4"/>
  <c r="U8" i="4"/>
  <c r="T8" i="4"/>
  <c r="E8" i="4"/>
  <c r="U7" i="4"/>
  <c r="T7" i="4"/>
  <c r="E7" i="4"/>
  <c r="U6" i="4"/>
  <c r="T6" i="4"/>
  <c r="E6" i="4"/>
  <c r="U5" i="4"/>
  <c r="T5" i="4"/>
  <c r="E5" i="4"/>
  <c r="U4" i="4"/>
  <c r="T4" i="4"/>
  <c r="E4" i="4"/>
  <c r="U3" i="4"/>
  <c r="T3" i="4"/>
  <c r="E3" i="4"/>
  <c r="U70" i="4"/>
  <c r="U67" i="4"/>
  <c r="T67" i="4"/>
  <c r="E67" i="4"/>
  <c r="U66" i="4"/>
  <c r="T66" i="4"/>
  <c r="E66" i="4"/>
  <c r="U65" i="4"/>
  <c r="T65" i="4"/>
  <c r="E65" i="4"/>
  <c r="U64" i="4"/>
  <c r="T64" i="4"/>
  <c r="E64" i="4"/>
  <c r="U63" i="4"/>
  <c r="T63" i="4"/>
  <c r="E63" i="4"/>
  <c r="U62" i="4"/>
  <c r="T62" i="4"/>
  <c r="E62" i="4"/>
  <c r="U61" i="4"/>
  <c r="T61" i="4"/>
  <c r="E61" i="4"/>
  <c r="U60" i="4"/>
  <c r="E60" i="4"/>
  <c r="U59" i="4"/>
  <c r="T59" i="4"/>
  <c r="E59" i="4"/>
  <c r="U58" i="4"/>
  <c r="T58" i="4"/>
  <c r="E58" i="4"/>
  <c r="U57" i="4"/>
  <c r="T57" i="4"/>
  <c r="E57" i="4"/>
  <c r="U56" i="4"/>
  <c r="T56" i="4"/>
  <c r="E56" i="4"/>
  <c r="U55" i="4"/>
  <c r="T55" i="4"/>
  <c r="E55" i="4"/>
  <c r="U54" i="4"/>
  <c r="T54" i="4"/>
  <c r="E54" i="4"/>
  <c r="U53" i="4"/>
  <c r="T53" i="4"/>
  <c r="E53" i="4"/>
  <c r="U52" i="4"/>
  <c r="T52" i="4"/>
  <c r="E52" i="4"/>
  <c r="U51" i="4"/>
  <c r="T51" i="4"/>
  <c r="E51" i="4"/>
  <c r="U50" i="4"/>
  <c r="T50" i="4"/>
  <c r="E50" i="4"/>
  <c r="U49" i="4"/>
  <c r="T49" i="4"/>
  <c r="E49" i="4"/>
  <c r="U48" i="4"/>
  <c r="T48" i="4"/>
  <c r="E48" i="4"/>
  <c r="U47" i="4"/>
  <c r="T47" i="4"/>
  <c r="E47" i="4"/>
  <c r="U46" i="4"/>
  <c r="T46" i="4"/>
  <c r="E46" i="4"/>
  <c r="U45" i="4"/>
  <c r="T45" i="4"/>
  <c r="E45" i="4"/>
  <c r="U44" i="4"/>
  <c r="T44" i="4"/>
  <c r="E44" i="4"/>
  <c r="U43" i="4"/>
  <c r="T43" i="4"/>
  <c r="E43" i="4"/>
  <c r="U2" i="4"/>
  <c r="T2" i="4"/>
  <c r="E2" i="4"/>
  <c r="E91" i="4" l="1"/>
  <c r="T91" i="4"/>
  <c r="E90" i="4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E6" i="3"/>
  <c r="E4" i="3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T40" i="3"/>
  <c r="E17" i="2"/>
  <c r="U2" i="2"/>
  <c r="T48" i="2"/>
  <c r="T47" i="2"/>
  <c r="E80" i="3"/>
  <c r="E100" i="3" s="1"/>
  <c r="U41" i="3"/>
  <c r="T41" i="3"/>
  <c r="U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E7" i="3"/>
  <c r="U6" i="3"/>
  <c r="T6" i="3"/>
  <c r="U5" i="3"/>
  <c r="T5" i="3"/>
  <c r="E5" i="3"/>
  <c r="U4" i="3"/>
  <c r="T4" i="3"/>
  <c r="U3" i="3"/>
  <c r="T3" i="3"/>
  <c r="E3" i="3"/>
  <c r="U2" i="3"/>
  <c r="T2" i="3"/>
  <c r="E2" i="3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E98" i="3" l="1"/>
  <c r="E99" i="3"/>
  <c r="T99" i="3"/>
  <c r="T98" i="3"/>
  <c r="U32" i="2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T92" i="4"/>
  <c r="T70" i="4"/>
  <c r="T90" i="4"/>
</calcChain>
</file>

<file path=xl/sharedStrings.xml><?xml version="1.0" encoding="utf-8"?>
<sst xmlns="http://schemas.openxmlformats.org/spreadsheetml/2006/main" count="3713" uniqueCount="650">
  <si>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</si>
  <si>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</si>
  <si>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</si>
  <si>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</si>
  <si>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</si>
  <si>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</si>
  <si>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</si>
  <si>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</si>
  <si>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</si>
  <si>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</si>
  <si>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</si>
  <si>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</si>
  <si>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</si>
  <si>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</si>
  <si>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</si>
  <si>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</si>
  <si>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</si>
  <si>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</si>
  <si>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</si>
  <si>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</si>
  <si>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</si>
  <si>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</si>
  <si>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</si>
  <si>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</si>
  <si>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</si>
  <si>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</si>
  <si>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</si>
  <si>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</si>
  <si>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</si>
  <si>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</si>
  <si>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</si>
  <si>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</si>
  <si>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</si>
  <si>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</si>
  <si>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</si>
  <si>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</si>
  <si>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</si>
  <si>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</si>
  <si>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</si>
  <si>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</si>
  <si>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</si>
  <si>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</si>
  <si>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</si>
  <si>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</si>
  <si>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</si>
  <si>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</si>
  <si>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</si>
  <si>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</si>
  <si>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</si>
  <si>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</si>
  <si>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</si>
  <si>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</si>
  <si>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</si>
  <si>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</si>
  <si>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</si>
  <si>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</si>
  <si>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</si>
  <si>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</si>
  <si>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</si>
  <si>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</si>
  <si>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</si>
  <si>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</si>
  <si>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</si>
  <si>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</si>
  <si>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</si>
  <si>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</si>
  <si>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</si>
  <si>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</si>
  <si>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</si>
  <si>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</si>
  <si>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</si>
  <si>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</si>
  <si>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</si>
  <si>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</si>
  <si>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</si>
  <si>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</si>
  <si>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</si>
  <si>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</si>
  <si>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</si>
  <si>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</si>
  <si>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</si>
  <si>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</si>
  <si>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</si>
  <si>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</si>
  <si>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</si>
  <si>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</si>
  <si>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</si>
  <si>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</si>
  <si>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</si>
  <si>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</si>
  <si>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</si>
  <si>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</si>
  <si>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</si>
  <si>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</si>
  <si>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</si>
  <si>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</si>
  <si>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</si>
  <si>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</si>
  <si>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</si>
  <si>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</si>
  <si>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</si>
  <si>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</si>
  <si>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</si>
  <si>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</si>
  <si>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</si>
  <si>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</si>
  <si>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</si>
  <si>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</si>
  <si>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</si>
  <si>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</si>
  <si>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</si>
  <si>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</si>
  <si>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</si>
  <si>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</si>
  <si>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</si>
  <si>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</si>
  <si>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</si>
  <si>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</si>
  <si>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</si>
  <si>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</si>
  <si>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</si>
  <si>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</si>
  <si>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</si>
  <si>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</si>
  <si>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</si>
  <si>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</si>
  <si>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</si>
  <si>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</si>
  <si>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</si>
  <si>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</si>
  <si>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</si>
  <si>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</si>
  <si>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</si>
  <si>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</si>
  <si>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</si>
  <si>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</si>
  <si>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</si>
  <si>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</si>
  <si>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</si>
  <si>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</si>
  <si>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</si>
  <si>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</si>
  <si>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</si>
  <si>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</si>
  <si>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</si>
  <si>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</si>
  <si>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</si>
  <si>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</si>
  <si>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</si>
  <si>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</si>
  <si>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</si>
  <si>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</si>
  <si>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</si>
  <si>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</si>
  <si>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</si>
  <si>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</si>
  <si>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</si>
  <si>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</si>
  <si>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</si>
  <si>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</si>
  <si>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</si>
  <si>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</si>
  <si>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</si>
  <si>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</si>
  <si>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</si>
  <si>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</si>
  <si>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</si>
  <si>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</si>
  <si>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</si>
  <si>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</si>
  <si>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</si>
  <si>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</si>
  <si>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</si>
  <si>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</si>
  <si>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</si>
  <si>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</si>
  <si>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</si>
  <si>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</si>
  <si>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</si>
  <si>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</si>
  <si>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</si>
  <si>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</si>
  <si>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</si>
  <si>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</si>
  <si>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</si>
  <si>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</si>
  <si>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</si>
  <si>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</si>
  <si>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</si>
  <si>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</si>
  <si>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</si>
  <si>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</si>
  <si>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</si>
  <si>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</si>
  <si>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</si>
  <si>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</si>
  <si>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</si>
  <si>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</si>
  <si>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</si>
  <si>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</si>
  <si>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</si>
  <si>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</si>
  <si>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</si>
  <si>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</si>
  <si>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</si>
  <si>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</si>
  <si>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</si>
  <si>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</si>
  <si>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</si>
  <si>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</si>
  <si>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</si>
  <si>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</si>
  <si>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</si>
  <si>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</si>
  <si>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</si>
  <si>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</si>
  <si>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</si>
  <si>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</si>
  <si>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</si>
  <si>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</si>
  <si>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</si>
  <si>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</si>
  <si>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</si>
  <si>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</si>
  <si>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</si>
  <si>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</si>
  <si>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</si>
  <si>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</si>
  <si>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</si>
  <si>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</si>
  <si>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</si>
  <si>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</si>
  <si>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</si>
  <si>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</si>
  <si>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</si>
  <si>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</si>
  <si>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</si>
  <si>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</si>
  <si>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</si>
  <si>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</si>
  <si>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</si>
  <si>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</si>
  <si>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</si>
  <si>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</si>
  <si>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</si>
  <si>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</si>
  <si>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</si>
  <si>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</si>
  <si>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</si>
  <si>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</si>
  <si>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</si>
  <si>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</si>
  <si>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</si>
  <si>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</si>
  <si>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</si>
  <si>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</si>
  <si>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</si>
  <si>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</si>
  <si>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</si>
  <si>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</si>
  <si>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</si>
  <si>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</si>
  <si>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</si>
  <si>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</si>
  <si>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</si>
  <si>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</si>
  <si>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</si>
  <si>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</si>
  <si>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</si>
  <si>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</si>
  <si>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</si>
  <si>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</si>
  <si>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</si>
  <si>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</si>
  <si>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</si>
  <si>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</si>
  <si>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</si>
  <si>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</si>
  <si>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</si>
  <si>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</si>
  <si>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</si>
  <si>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</si>
  <si>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</si>
  <si>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</si>
  <si>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</si>
  <si>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</si>
  <si>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</si>
  <si>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</si>
  <si>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</si>
  <si>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</si>
  <si>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</si>
  <si>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</si>
  <si>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</si>
  <si>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</si>
  <si>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</si>
  <si>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</si>
  <si>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</si>
  <si>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</si>
  <si>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</si>
  <si>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</si>
  <si>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</si>
  <si>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</si>
  <si>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</si>
  <si>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</si>
  <si>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</si>
  <si>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</si>
  <si>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</si>
  <si>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</si>
  <si>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</si>
  <si>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</si>
  <si>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</si>
  <si>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</si>
  <si>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</si>
  <si>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</si>
  <si>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</si>
  <si>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</si>
  <si>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</si>
  <si>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</si>
  <si>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</si>
  <si>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</si>
  <si>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</si>
  <si>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</si>
  <si>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</si>
  <si>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</si>
  <si>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</si>
  <si>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</si>
  <si>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</si>
  <si>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</si>
  <si>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</si>
  <si>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</si>
  <si>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</si>
  <si>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</si>
  <si>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</si>
  <si>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</si>
  <si>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</si>
  <si>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</si>
  <si>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</si>
  <si>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</si>
  <si>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</si>
  <si>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</si>
  <si>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</si>
  <si>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</si>
  <si>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</si>
  <si>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</si>
  <si>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</si>
  <si>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</si>
  <si>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</si>
  <si>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</si>
  <si>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</si>
  <si>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</si>
  <si>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</si>
  <si>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</si>
  <si>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</si>
  <si>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</si>
  <si>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</si>
  <si>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</si>
  <si>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</si>
  <si>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</si>
  <si>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</si>
  <si>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</si>
  <si>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</si>
  <si>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</si>
  <si>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</si>
  <si>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</si>
  <si>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</si>
  <si>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</si>
  <si>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</si>
  <si>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</si>
  <si>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</si>
  <si>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</si>
  <si>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</si>
  <si>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</si>
  <si>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</si>
  <si>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</si>
  <si>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</si>
  <si>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</si>
  <si>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</si>
  <si>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</si>
  <si>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</si>
  <si>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</si>
  <si>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</si>
  <si>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</si>
  <si>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</si>
  <si>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</si>
  <si>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</si>
  <si>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</si>
  <si>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</si>
  <si>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</si>
  <si>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</si>
  <si>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</si>
  <si>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</si>
  <si>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</si>
  <si>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</si>
  <si>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</si>
  <si>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</si>
  <si>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</si>
  <si>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</si>
  <si>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</si>
  <si>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</si>
  <si>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</si>
  <si>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</si>
  <si>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</si>
  <si>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</si>
  <si>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</si>
  <si>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</si>
  <si>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</si>
  <si>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</si>
  <si>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</si>
  <si>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</si>
  <si>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</si>
  <si>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</si>
  <si>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</si>
  <si>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</si>
  <si>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</si>
  <si>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</si>
  <si>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</si>
  <si>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</si>
  <si>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</si>
  <si>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</si>
  <si>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</si>
  <si>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</si>
  <si>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</si>
  <si>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</si>
  <si>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</si>
  <si>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</si>
  <si>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</si>
  <si>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</si>
  <si>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</si>
  <si>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</si>
  <si>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</si>
  <si>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</si>
  <si>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</si>
  <si>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</si>
  <si>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</si>
  <si>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</si>
  <si>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</si>
  <si>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</si>
  <si>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</si>
  <si>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</si>
  <si>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</si>
  <si>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</si>
  <si>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</si>
  <si>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</si>
  <si>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</si>
  <si>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</si>
  <si>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</si>
  <si>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</si>
  <si>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</si>
  <si>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</si>
  <si>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</si>
  <si>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</si>
  <si>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</si>
  <si>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</si>
  <si>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</si>
  <si>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</si>
  <si>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</si>
  <si>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</si>
  <si>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</si>
  <si>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</si>
  <si>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</si>
  <si>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</si>
  <si>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</si>
  <si>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</si>
  <si>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</si>
  <si>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</si>
  <si>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</si>
  <si>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</si>
  <si>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</si>
  <si>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</si>
  <si>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</si>
  <si>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</si>
  <si>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</si>
  <si>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</si>
  <si>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</si>
  <si>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</si>
  <si>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</si>
  <si>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</si>
  <si>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</si>
  <si>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</si>
  <si>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</si>
  <si>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</si>
  <si>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</si>
  <si>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</si>
  <si>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</si>
  <si>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</si>
  <si>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</si>
  <si>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</si>
  <si>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</si>
  <si>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</si>
  <si>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</si>
  <si>
    <t>NF 793</t>
  </si>
  <si>
    <t>22/08/2020</t>
  </si>
  <si>
    <t>29</t>
  </si>
  <si>
    <t>NF 794</t>
  </si>
  <si>
    <t>75</t>
  </si>
  <si>
    <t>39</t>
  </si>
  <si>
    <t>NF 795</t>
  </si>
  <si>
    <t>NF 797</t>
  </si>
  <si>
    <t>NF 796</t>
  </si>
  <si>
    <t>44</t>
  </si>
  <si>
    <t>190727</t>
  </si>
  <si>
    <t>NF 802</t>
  </si>
  <si>
    <t>62</t>
  </si>
  <si>
    <t>NF 801</t>
  </si>
  <si>
    <t>73</t>
  </si>
  <si>
    <t>NF 790</t>
  </si>
  <si>
    <t>Mecanismo de desenvolvimento sustentável e competitividade industrial</t>
  </si>
  <si>
    <t>64</t>
  </si>
  <si>
    <t>90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</si>
  <si>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</si>
  <si>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</si>
  <si>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</si>
  <si>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</si>
  <si>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</si>
  <si>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</si>
  <si>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</si>
  <si>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</si>
  <si>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</si>
  <si>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</si>
  <si>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</si>
  <si>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NF 805</t>
  </si>
  <si>
    <t>Agenda for the BRICS Countries</t>
  </si>
  <si>
    <t>235811</t>
  </si>
  <si>
    <t>044216</t>
  </si>
  <si>
    <t>190729</t>
  </si>
  <si>
    <t>NF 803</t>
  </si>
  <si>
    <t>Agenda para a Índia</t>
  </si>
  <si>
    <t>235812</t>
  </si>
  <si>
    <t>12-Ago</t>
  </si>
  <si>
    <t>044336</t>
  </si>
  <si>
    <t>191128</t>
  </si>
  <si>
    <t>NF 804</t>
  </si>
  <si>
    <t>Desempenho exportador das multinacionais brasileiras</t>
  </si>
  <si>
    <t>235831</t>
  </si>
  <si>
    <t>07-Ago</t>
  </si>
  <si>
    <t>10-Ago</t>
  </si>
  <si>
    <t>044293</t>
  </si>
  <si>
    <t>190890</t>
  </si>
  <si>
    <t>NF 806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</si>
  <si>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</si>
  <si>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</si>
  <si>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</si>
  <si>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</si>
  <si>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</si>
  <si>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</si>
  <si>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</si>
  <si>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044441</t>
  </si>
  <si>
    <t>191679</t>
  </si>
  <si>
    <t>26-Ago</t>
  </si>
  <si>
    <t>235876</t>
  </si>
  <si>
    <t>25-Ago</t>
  </si>
  <si>
    <t>044469</t>
  </si>
  <si>
    <t>191255</t>
  </si>
  <si>
    <t>Estudo sobre o impacto econômico</t>
  </si>
  <si>
    <t>235878</t>
  </si>
  <si>
    <t>044500</t>
  </si>
  <si>
    <t>191284</t>
  </si>
  <si>
    <t>27-Ago</t>
  </si>
  <si>
    <t>26</t>
  </si>
  <si>
    <t>235880</t>
  </si>
  <si>
    <t>044488</t>
  </si>
  <si>
    <t>191280</t>
  </si>
  <si>
    <t>Agenda para o Reino Unido</t>
  </si>
  <si>
    <t>235881</t>
  </si>
  <si>
    <t>044490</t>
  </si>
  <si>
    <t>191281</t>
  </si>
  <si>
    <t>Agenda para a França</t>
  </si>
  <si>
    <t>235883</t>
  </si>
  <si>
    <t>044494</t>
  </si>
  <si>
    <t>191283</t>
  </si>
  <si>
    <t>Agenda para Coreia do Sul</t>
  </si>
  <si>
    <t>235882</t>
  </si>
  <si>
    <t>044492</t>
  </si>
  <si>
    <t>191282</t>
  </si>
  <si>
    <t>Mineração no Brasil</t>
  </si>
  <si>
    <t>142</t>
  </si>
  <si>
    <t>198</t>
  </si>
  <si>
    <t>235798</t>
  </si>
  <si>
    <t>044633</t>
  </si>
  <si>
    <t>191720</t>
  </si>
  <si>
    <t xml:space="preserve">Proposta de regime para desonerar as importações </t>
  </si>
  <si>
    <t>Adaptação de projeto gráfico, editoração e finalização, infográficos e PDF interativo</t>
  </si>
  <si>
    <t>235905</t>
  </si>
  <si>
    <t>044756</t>
  </si>
  <si>
    <t>Nova Camex</t>
  </si>
  <si>
    <t>235909</t>
  </si>
  <si>
    <t>044665</t>
  </si>
  <si>
    <t>Teletrabalho no Brasil e mundo</t>
  </si>
  <si>
    <t>235964</t>
  </si>
  <si>
    <t>044681</t>
  </si>
  <si>
    <t>Educação Infantil 3 anos</t>
  </si>
  <si>
    <t>45</t>
  </si>
  <si>
    <t>235979</t>
  </si>
  <si>
    <t>Educação Infantil 4 e 5 anos</t>
  </si>
  <si>
    <t>81</t>
  </si>
  <si>
    <t>114</t>
  </si>
  <si>
    <t>235980</t>
  </si>
  <si>
    <t>EJA - Anos Finais</t>
  </si>
  <si>
    <t>235981</t>
  </si>
  <si>
    <t>EJA B - Anos Finais</t>
  </si>
  <si>
    <t>Editoração e finalização</t>
  </si>
  <si>
    <t>235981B</t>
  </si>
  <si>
    <t>EJA - Ensino Médio</t>
  </si>
  <si>
    <t>235984</t>
  </si>
  <si>
    <t>EJA B  - Ensino Médio</t>
  </si>
  <si>
    <t>235984B</t>
  </si>
  <si>
    <t>Ensino Fundamental - Anos Finais</t>
  </si>
  <si>
    <t>424</t>
  </si>
  <si>
    <t>460</t>
  </si>
  <si>
    <t>235985</t>
  </si>
  <si>
    <t>Ensino Fundamental - Anos Iniciais</t>
  </si>
  <si>
    <t>373</t>
  </si>
  <si>
    <t>420</t>
  </si>
  <si>
    <t>235986</t>
  </si>
  <si>
    <t>EJA - Anos Iniciais</t>
  </si>
  <si>
    <t>235983</t>
  </si>
  <si>
    <t>EJA B - Anos Iniciais</t>
  </si>
  <si>
    <t>235983B</t>
  </si>
  <si>
    <t>Agenda for Japan</t>
  </si>
  <si>
    <t>236021</t>
  </si>
  <si>
    <t>044827</t>
  </si>
  <si>
    <t>Fortalecimento da defesa comercial</t>
  </si>
  <si>
    <t>236025</t>
  </si>
  <si>
    <t>49</t>
  </si>
  <si>
    <t>342301</t>
  </si>
  <si>
    <t>NF 1350</t>
  </si>
  <si>
    <t>56</t>
  </si>
  <si>
    <t>006176</t>
  </si>
  <si>
    <t>342420</t>
  </si>
  <si>
    <t>NF 1360</t>
  </si>
  <si>
    <t>006164</t>
  </si>
  <si>
    <t>342408</t>
  </si>
  <si>
    <t>NF 1361</t>
  </si>
  <si>
    <t>33</t>
  </si>
  <si>
    <t>006165</t>
  </si>
  <si>
    <t>342409</t>
  </si>
  <si>
    <t>NF 1362</t>
  </si>
  <si>
    <t>006198</t>
  </si>
  <si>
    <t>342455</t>
  </si>
  <si>
    <t>NF 1365</t>
  </si>
  <si>
    <t>Introdução ao método do emprego apoiado</t>
  </si>
  <si>
    <t>12</t>
  </si>
  <si>
    <t>235813</t>
  </si>
  <si>
    <t>006209</t>
  </si>
  <si>
    <t>342474</t>
  </si>
  <si>
    <t>NF 1366</t>
  </si>
  <si>
    <t>Diferança</t>
  </si>
  <si>
    <t>Soma Quadrado</t>
  </si>
  <si>
    <t>Quantidade</t>
  </si>
  <si>
    <t>RMSE Editorar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</si>
</sst>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5" fillId="9" borderId="7" xfId="0" applyNumberFormat="1" applyFont="1" applyFill="1" applyBorder="1" applyAlignment="1">
      <alignment horizontal="center" vertical="center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164" fontId="2" fillId="2" borderId="18" xfId="2" applyFont="1" applyFill="1" applyBorder="1" applyAlignment="1">
      <alignment horizontal="center" vertical="center" wrapText="1"/>
    </xf>
    <xf numFmtId="165" fontId="2" fillId="2" borderId="18" xfId="0" applyNumberFormat="1" applyFont="1" applyFill="1" applyBorder="1" applyAlignment="1">
      <alignment horizontal="center" vertical="center" wrapText="1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  <xf numFmtId="49" fontId="5" fillId="11" borderId="7" xfId="0" quotePrefix="1" applyNumberFormat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 wrapText="1"/>
    </xf>
    <xf numFmtId="49" fontId="5" fillId="11" borderId="6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center" vertical="center" wrapText="1"/>
    </xf>
    <xf numFmtId="9" fontId="5" fillId="11" borderId="7" xfId="1" applyFont="1" applyFill="1" applyBorder="1" applyAlignment="1">
      <alignment horizontal="center" vertical="center" wrapText="1"/>
    </xf>
    <xf numFmtId="0" fontId="5" fillId="11" borderId="7" xfId="0" quotePrefix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/>
    </xf>
    <xf numFmtId="166" fontId="0" fillId="11" borderId="7" xfId="2" applyNumberFormat="1" applyFont="1" applyFill="1" applyBorder="1" applyAlignment="1">
      <alignment horizontal="center" vertical="center" wrapText="1"/>
    </xf>
    <xf numFmtId="16" fontId="5" fillId="11" borderId="7" xfId="0" applyNumberFormat="1" applyFont="1" applyFill="1" applyBorder="1" applyAlignment="1">
      <alignment horizontal="center" vertical="center" wrapText="1"/>
    </xf>
    <xf numFmtId="14" fontId="5" fillId="11" borderId="7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left" vertical="center" wrapText="1"/>
    </xf>
    <xf numFmtId="166" fontId="1" fillId="11" borderId="7" xfId="2" applyNumberFormat="1" applyFont="1" applyFill="1" applyBorder="1" applyAlignment="1">
      <alignment horizontal="center" wrapText="1"/>
    </xf>
    <xf numFmtId="49" fontId="5" fillId="11" borderId="7" xfId="0" applyNumberFormat="1" applyFont="1" applyFill="1" applyBorder="1" applyAlignment="1">
      <alignment horizontal="center" vertical="center"/>
    </xf>
    <xf numFmtId="0" fontId="5" fillId="11" borderId="6" xfId="0" applyNumberFormat="1" applyFont="1" applyFill="1" applyBorder="1" applyAlignment="1">
      <alignment horizontal="center" vertical="center" wrapText="1"/>
    </xf>
    <xf numFmtId="0" fontId="5" fillId="11" borderId="7" xfId="0" applyNumberFormat="1" applyFont="1" applyFill="1" applyBorder="1" applyAlignment="1">
      <alignment horizontal="center" vertical="center"/>
    </xf>
    <xf numFmtId="2" fontId="5" fillId="11" borderId="7" xfId="0" applyNumberFormat="1" applyFont="1" applyFill="1" applyBorder="1" applyAlignment="1">
      <alignment horizontal="center" vertical="center"/>
    </xf>
    <xf numFmtId="0" fontId="0" fillId="11" borderId="0" xfId="0" applyFill="1"/>
    <xf numFmtId="0" fontId="5" fillId="11" borderId="0" xfId="0" applyFont="1" applyFill="1" applyAlignment="1">
      <alignment wrapText="1"/>
    </xf>
    <xf numFmtId="0" fontId="5" fillId="11" borderId="8" xfId="0" applyFont="1" applyFill="1" applyBorder="1" applyAlignment="1">
      <alignment horizontal="left" vertical="center"/>
    </xf>
    <xf numFmtId="167" fontId="0" fillId="11" borderId="7" xfId="2" applyNumberFormat="1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49" fontId="5" fillId="11" borderId="10" xfId="0" applyNumberFormat="1" applyFont="1" applyFill="1" applyBorder="1" applyAlignment="1">
      <alignment horizontal="center" vertical="center" wrapText="1"/>
    </xf>
    <xf numFmtId="166" fontId="0" fillId="11" borderId="6" xfId="2" applyNumberFormat="1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left" vertical="center"/>
    </xf>
    <xf numFmtId="167" fontId="5" fillId="11" borderId="7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right"/>
    </xf>
    <xf numFmtId="49" fontId="2" fillId="7" borderId="0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5" fillId="0" borderId="19" xfId="0" applyFont="1" applyFill="1" applyBorder="1" applyAlignment="1">
      <alignment horizontal="center" vertical="center" wrapText="1"/>
    </xf>
    <xf numFmtId="9" fontId="5" fillId="11" borderId="8" xfId="1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right"/>
    </xf>
    <xf numFmtId="0" fontId="0" fillId="0" borderId="11" xfId="0" applyBorder="1"/>
    <xf numFmtId="1" fontId="0" fillId="0" borderId="11" xfId="0" applyNumberFormat="1" applyBorder="1"/>
    <xf numFmtId="0" fontId="9" fillId="12" borderId="11" xfId="0" applyFont="1" applyFill="1" applyBorder="1" applyAlignment="1">
      <alignment horizontal="center" vertical="top"/>
    </xf>
    <xf numFmtId="0" fontId="0" fillId="13" borderId="11" xfId="0" applyFill="1" applyBorder="1"/>
  </cellXfs>
  <cellStyles count="3">
    <cellStyle name="Moeda 2" xfId="2" xr:uid="{CE53C7A1-FD52-450C-AB02-8D3EDFA83129}"/>
    <cellStyle name="Normal" xfId="0" builtinId="0"/>
    <cellStyle name="Porcentagem" xfId="1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sheetPr codeName="Planilha1"/>
  <dimension ref="A1:W92"/>
  <sheetViews>
    <sheetView workbookViewId="0">
      <selection activeCell="F70" sqref="F2:F70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5" hidden="1" customWidth="1"/>
    <col min="21" max="21" width="23.33203125" hidden="1" customWidth="1"/>
    <col min="22" max="22" width="109.1640625" hidden="1" customWidth="1"/>
  </cols>
  <sheetData>
    <row r="1" spans="1:23" ht="65" thickBot="1" x14ac:dyDescent="0.25">
      <c r="A1" s="159" t="s">
        <v>0</v>
      </c>
      <c r="B1" s="160" t="s">
        <v>1</v>
      </c>
      <c r="C1" s="161" t="s">
        <v>2</v>
      </c>
      <c r="D1" s="161" t="s">
        <v>3</v>
      </c>
      <c r="E1" s="161" t="s">
        <v>397</v>
      </c>
      <c r="F1" s="162" t="s">
        <v>4</v>
      </c>
      <c r="G1" s="163" t="s">
        <v>5</v>
      </c>
      <c r="H1" s="164" t="s">
        <v>6</v>
      </c>
      <c r="I1" s="165" t="s">
        <v>7</v>
      </c>
      <c r="J1" s="166" t="s">
        <v>8</v>
      </c>
      <c r="K1" s="167" t="s">
        <v>9</v>
      </c>
      <c r="L1" s="163" t="s">
        <v>10</v>
      </c>
      <c r="M1" s="163" t="s">
        <v>11</v>
      </c>
      <c r="N1" s="163" t="s">
        <v>12</v>
      </c>
      <c r="O1" s="163" t="s">
        <v>13</v>
      </c>
      <c r="P1" s="163" t="s">
        <v>14</v>
      </c>
      <c r="Q1" s="163" t="s">
        <v>15</v>
      </c>
      <c r="R1" s="163" t="s">
        <v>16</v>
      </c>
      <c r="S1" s="168" t="s">
        <v>17</v>
      </c>
      <c r="T1" s="168" t="s">
        <v>394</v>
      </c>
      <c r="U1" s="168" t="s">
        <v>393</v>
      </c>
      <c r="V1" s="9" t="s">
        <v>18</v>
      </c>
      <c r="W1" s="218" t="s">
        <v>646</v>
      </c>
    </row>
    <row r="2" spans="1:23" ht="16" x14ac:dyDescent="0.2">
      <c r="A2" s="189" t="s">
        <v>19</v>
      </c>
      <c r="B2" s="189" t="s">
        <v>398</v>
      </c>
      <c r="C2" s="66">
        <v>87</v>
      </c>
      <c r="D2" s="66">
        <v>140</v>
      </c>
      <c r="E2" s="169">
        <f t="shared" ref="E2:E47" si="0">SUM(D2-C2)/C2*100%</f>
        <v>0.60919540229885061</v>
      </c>
      <c r="F2" s="170" t="s">
        <v>22</v>
      </c>
      <c r="G2" s="66" t="s">
        <v>23</v>
      </c>
      <c r="H2" s="171" t="s">
        <v>24</v>
      </c>
      <c r="I2" s="172" t="s">
        <v>25</v>
      </c>
      <c r="J2" s="173">
        <v>1584</v>
      </c>
      <c r="K2" s="174">
        <v>43808</v>
      </c>
      <c r="L2" s="174">
        <v>43809</v>
      </c>
      <c r="M2" s="66" t="s">
        <v>26</v>
      </c>
      <c r="N2" s="175" t="s">
        <v>27</v>
      </c>
      <c r="O2" s="175" t="s">
        <v>28</v>
      </c>
      <c r="P2" s="172" t="s">
        <v>29</v>
      </c>
      <c r="Q2" s="172" t="s">
        <v>30</v>
      </c>
      <c r="R2" s="172" t="s">
        <v>31</v>
      </c>
      <c r="S2" s="172" t="s">
        <v>399</v>
      </c>
      <c r="T2" s="169">
        <f t="shared" ref="T2:T67" si="1">SUM(S2-C2)/C2*100%</f>
        <v>0.60919540229885061</v>
      </c>
      <c r="U2" s="169">
        <f t="shared" ref="U2:U70" si="2">SUM(D2-S2)/D2*100%</f>
        <v>0</v>
      </c>
      <c r="V2" s="152" t="s">
        <v>32</v>
      </c>
      <c r="W2" s="219">
        <f>IF(COUNTA(S2)=1,D2-S2,"")</f>
        <v>0</v>
      </c>
    </row>
    <row r="3" spans="1:23" ht="16" x14ac:dyDescent="0.2">
      <c r="A3" s="189" t="s">
        <v>19</v>
      </c>
      <c r="B3" s="189" t="s">
        <v>400</v>
      </c>
      <c r="C3" s="66">
        <v>82</v>
      </c>
      <c r="D3" s="66">
        <v>122</v>
      </c>
      <c r="E3" s="169">
        <f t="shared" ref="E3:E7" si="3">SUM(D3-C3)/C3*100%</f>
        <v>0.48780487804878048</v>
      </c>
      <c r="F3" s="170" t="s">
        <v>22</v>
      </c>
      <c r="G3" s="66" t="s">
        <v>23</v>
      </c>
      <c r="H3" s="171" t="s">
        <v>36</v>
      </c>
      <c r="I3" s="172" t="s">
        <v>37</v>
      </c>
      <c r="J3" s="173">
        <v>797.4</v>
      </c>
      <c r="K3" s="174">
        <v>43837</v>
      </c>
      <c r="L3" s="174">
        <v>43843</v>
      </c>
      <c r="M3" s="66" t="s">
        <v>38</v>
      </c>
      <c r="N3" s="175" t="s">
        <v>39</v>
      </c>
      <c r="O3" s="175" t="s">
        <v>40</v>
      </c>
      <c r="P3" s="172" t="s">
        <v>29</v>
      </c>
      <c r="Q3" s="172" t="s">
        <v>41</v>
      </c>
      <c r="R3" s="172" t="s">
        <v>31</v>
      </c>
      <c r="S3" s="172" t="s">
        <v>463</v>
      </c>
      <c r="T3" s="169">
        <f t="shared" ref="T3:T42" si="4">SUM(S3-C3)/C3*100%</f>
        <v>0.48780487804878048</v>
      </c>
      <c r="U3" s="169">
        <f t="shared" ref="U3:U42" si="5">SUM(D3-S3)/D3*100%</f>
        <v>0</v>
      </c>
      <c r="V3" s="153" t="s">
        <v>42</v>
      </c>
      <c r="W3" s="219">
        <f t="shared" ref="W3:W66" si="6">IF(COUNTA(S3)=1,D3-S3,"")</f>
        <v>0</v>
      </c>
    </row>
    <row r="4" spans="1:23" ht="16" x14ac:dyDescent="0.2">
      <c r="A4" s="189" t="s">
        <v>19</v>
      </c>
      <c r="B4" s="189" t="s">
        <v>401</v>
      </c>
      <c r="C4" s="66">
        <v>41</v>
      </c>
      <c r="D4" s="66">
        <v>70</v>
      </c>
      <c r="E4" s="169">
        <f t="shared" si="3"/>
        <v>0.70731707317073167</v>
      </c>
      <c r="F4" s="170" t="s">
        <v>35</v>
      </c>
      <c r="G4" s="66" t="s">
        <v>23</v>
      </c>
      <c r="H4" s="171" t="s">
        <v>44</v>
      </c>
      <c r="I4" s="172" t="s">
        <v>45</v>
      </c>
      <c r="J4" s="173">
        <v>2835</v>
      </c>
      <c r="K4" s="174">
        <v>43864</v>
      </c>
      <c r="L4" s="174">
        <v>43865</v>
      </c>
      <c r="M4" s="66" t="s">
        <v>38</v>
      </c>
      <c r="N4" s="175" t="s">
        <v>46</v>
      </c>
      <c r="O4" s="175" t="s">
        <v>47</v>
      </c>
      <c r="P4" s="172" t="s">
        <v>29</v>
      </c>
      <c r="Q4" s="172" t="s">
        <v>48</v>
      </c>
      <c r="R4" s="176" t="s">
        <v>49</v>
      </c>
      <c r="S4" s="172" t="s">
        <v>464</v>
      </c>
      <c r="T4" s="169">
        <f t="shared" si="4"/>
        <v>0.26829268292682928</v>
      </c>
      <c r="U4" s="169">
        <f t="shared" si="5"/>
        <v>0.25714285714285712</v>
      </c>
      <c r="V4" s="153" t="s">
        <v>51</v>
      </c>
      <c r="W4" s="219">
        <f t="shared" si="6"/>
        <v>18</v>
      </c>
    </row>
    <row r="5" spans="1:23" ht="16" x14ac:dyDescent="0.2">
      <c r="A5" s="189" t="s">
        <v>19</v>
      </c>
      <c r="B5" s="189" t="s">
        <v>402</v>
      </c>
      <c r="C5" s="66">
        <v>30</v>
      </c>
      <c r="D5" s="66">
        <v>45</v>
      </c>
      <c r="E5" s="169">
        <f t="shared" si="3"/>
        <v>0.5</v>
      </c>
      <c r="F5" s="170" t="s">
        <v>68</v>
      </c>
      <c r="G5" s="66" t="s">
        <v>23</v>
      </c>
      <c r="H5" s="171" t="s">
        <v>54</v>
      </c>
      <c r="I5" s="172" t="s">
        <v>55</v>
      </c>
      <c r="J5" s="173">
        <v>6959.68</v>
      </c>
      <c r="K5" s="174">
        <v>43868</v>
      </c>
      <c r="L5" s="174">
        <v>43871</v>
      </c>
      <c r="M5" s="66" t="s">
        <v>26</v>
      </c>
      <c r="N5" s="175" t="s">
        <v>32</v>
      </c>
      <c r="O5" s="175" t="s">
        <v>56</v>
      </c>
      <c r="P5" s="172" t="s">
        <v>29</v>
      </c>
      <c r="Q5" s="172" t="s">
        <v>57</v>
      </c>
      <c r="R5" s="177" t="s">
        <v>58</v>
      </c>
      <c r="S5" s="172" t="s">
        <v>465</v>
      </c>
      <c r="T5" s="169">
        <f t="shared" si="4"/>
        <v>6.6666666666666666E-2</v>
      </c>
      <c r="U5" s="169">
        <f t="shared" si="5"/>
        <v>0.28888888888888886</v>
      </c>
      <c r="V5" s="153" t="s">
        <v>60</v>
      </c>
      <c r="W5" s="219">
        <f t="shared" si="6"/>
        <v>13</v>
      </c>
    </row>
    <row r="6" spans="1:23" ht="16" x14ac:dyDescent="0.2">
      <c r="A6" s="189" t="s">
        <v>19</v>
      </c>
      <c r="B6" s="189" t="s">
        <v>403</v>
      </c>
      <c r="C6" s="66">
        <v>36</v>
      </c>
      <c r="D6" s="66">
        <v>48</v>
      </c>
      <c r="E6" s="169">
        <f t="shared" si="3"/>
        <v>0.33333333333333331</v>
      </c>
      <c r="F6" s="170" t="s">
        <v>68</v>
      </c>
      <c r="G6" s="66" t="s">
        <v>23</v>
      </c>
      <c r="H6" s="171" t="s">
        <v>54</v>
      </c>
      <c r="I6" s="172" t="s">
        <v>62</v>
      </c>
      <c r="J6" s="173">
        <v>5008.6400000000003</v>
      </c>
      <c r="K6" s="174">
        <v>43868</v>
      </c>
      <c r="L6" s="174">
        <v>43871</v>
      </c>
      <c r="M6" s="66" t="s">
        <v>26</v>
      </c>
      <c r="N6" s="175" t="s">
        <v>32</v>
      </c>
      <c r="O6" s="175" t="s">
        <v>63</v>
      </c>
      <c r="P6" s="172" t="s">
        <v>29</v>
      </c>
      <c r="Q6" s="172" t="s">
        <v>64</v>
      </c>
      <c r="R6" s="177" t="s">
        <v>58</v>
      </c>
      <c r="S6" s="172" t="s">
        <v>34</v>
      </c>
      <c r="T6" s="169">
        <f t="shared" si="4"/>
        <v>0.33333333333333331</v>
      </c>
      <c r="U6" s="169">
        <f t="shared" si="5"/>
        <v>0</v>
      </c>
      <c r="V6" s="153" t="s">
        <v>66</v>
      </c>
      <c r="W6" s="219">
        <f t="shared" si="6"/>
        <v>0</v>
      </c>
    </row>
    <row r="7" spans="1:23" ht="16" x14ac:dyDescent="0.2">
      <c r="A7" s="189" t="s">
        <v>187</v>
      </c>
      <c r="B7" s="189" t="s">
        <v>404</v>
      </c>
      <c r="C7" s="66">
        <v>77</v>
      </c>
      <c r="D7" s="66">
        <v>108</v>
      </c>
      <c r="E7" s="169">
        <f t="shared" si="3"/>
        <v>0.40259740259740262</v>
      </c>
      <c r="F7" s="170" t="s">
        <v>22</v>
      </c>
      <c r="G7" s="66" t="s">
        <v>23</v>
      </c>
      <c r="H7" s="171" t="s">
        <v>69</v>
      </c>
      <c r="I7" s="172" t="s">
        <v>70</v>
      </c>
      <c r="J7" s="173">
        <v>2052.98</v>
      </c>
      <c r="K7" s="174">
        <v>43868</v>
      </c>
      <c r="L7" s="174">
        <v>43871</v>
      </c>
      <c r="M7" s="66" t="s">
        <v>26</v>
      </c>
      <c r="N7" s="175" t="s">
        <v>32</v>
      </c>
      <c r="O7" s="175" t="s">
        <v>71</v>
      </c>
      <c r="P7" s="172" t="s">
        <v>29</v>
      </c>
      <c r="Q7" s="172" t="s">
        <v>72</v>
      </c>
      <c r="R7" s="177" t="s">
        <v>58</v>
      </c>
      <c r="S7" s="170">
        <v>88</v>
      </c>
      <c r="T7" s="169">
        <f t="shared" si="4"/>
        <v>0.14285714285714285</v>
      </c>
      <c r="U7" s="169">
        <f t="shared" si="5"/>
        <v>0.18518518518518517</v>
      </c>
      <c r="V7" s="153" t="s">
        <v>74</v>
      </c>
      <c r="W7" s="219">
        <f t="shared" si="6"/>
        <v>20</v>
      </c>
    </row>
    <row r="8" spans="1:23" ht="16" x14ac:dyDescent="0.2">
      <c r="A8" s="189" t="s">
        <v>19</v>
      </c>
      <c r="B8" s="189" t="s">
        <v>405</v>
      </c>
      <c r="C8" s="66">
        <v>46</v>
      </c>
      <c r="D8" s="66">
        <v>66</v>
      </c>
      <c r="E8" s="169">
        <f t="shared" ref="E8:E10" si="7">SUM(D8-C8)/C8*100%</f>
        <v>0.43478260869565216</v>
      </c>
      <c r="F8" s="170" t="s">
        <v>22</v>
      </c>
      <c r="G8" s="66" t="s">
        <v>23</v>
      </c>
      <c r="H8" s="171" t="s">
        <v>69</v>
      </c>
      <c r="I8" s="172" t="s">
        <v>77</v>
      </c>
      <c r="J8" s="173">
        <v>1905.9</v>
      </c>
      <c r="K8" s="174">
        <v>43868</v>
      </c>
      <c r="L8" s="174">
        <v>43871</v>
      </c>
      <c r="M8" s="66" t="s">
        <v>26</v>
      </c>
      <c r="N8" s="175" t="s">
        <v>32</v>
      </c>
      <c r="O8" s="175" t="s">
        <v>78</v>
      </c>
      <c r="P8" s="172" t="s">
        <v>29</v>
      </c>
      <c r="Q8" s="172" t="s">
        <v>79</v>
      </c>
      <c r="R8" s="177" t="s">
        <v>58</v>
      </c>
      <c r="S8" s="172" t="s">
        <v>50</v>
      </c>
      <c r="T8" s="169">
        <f t="shared" si="4"/>
        <v>0.43478260869565216</v>
      </c>
      <c r="U8" s="169">
        <f t="shared" si="5"/>
        <v>0</v>
      </c>
      <c r="V8" s="153" t="s">
        <v>81</v>
      </c>
      <c r="W8" s="219">
        <f t="shared" si="6"/>
        <v>0</v>
      </c>
    </row>
    <row r="9" spans="1:23" ht="16" x14ac:dyDescent="0.2">
      <c r="A9" s="189" t="s">
        <v>19</v>
      </c>
      <c r="B9" s="189" t="s">
        <v>406</v>
      </c>
      <c r="C9" s="66">
        <v>66</v>
      </c>
      <c r="D9" s="66">
        <v>102</v>
      </c>
      <c r="E9" s="169">
        <f t="shared" si="7"/>
        <v>0.54545454545454541</v>
      </c>
      <c r="F9" s="170" t="s">
        <v>22</v>
      </c>
      <c r="G9" s="66" t="s">
        <v>23</v>
      </c>
      <c r="H9" s="171" t="s">
        <v>83</v>
      </c>
      <c r="I9" s="172" t="s">
        <v>84</v>
      </c>
      <c r="J9" s="173">
        <v>987.1</v>
      </c>
      <c r="K9" s="174">
        <v>43868</v>
      </c>
      <c r="L9" s="174">
        <v>43871</v>
      </c>
      <c r="M9" s="66" t="s">
        <v>26</v>
      </c>
      <c r="N9" s="175" t="s">
        <v>32</v>
      </c>
      <c r="O9" s="175" t="s">
        <v>85</v>
      </c>
      <c r="P9" s="172" t="s">
        <v>29</v>
      </c>
      <c r="Q9" s="172" t="s">
        <v>86</v>
      </c>
      <c r="R9" s="177" t="s">
        <v>58</v>
      </c>
      <c r="S9" s="172" t="s">
        <v>241</v>
      </c>
      <c r="T9" s="169">
        <f t="shared" si="4"/>
        <v>0.24242424242424243</v>
      </c>
      <c r="U9" s="169">
        <f t="shared" si="5"/>
        <v>0.19607843137254902</v>
      </c>
      <c r="V9" s="153" t="s">
        <v>88</v>
      </c>
      <c r="W9" s="219">
        <f t="shared" si="6"/>
        <v>20</v>
      </c>
    </row>
    <row r="10" spans="1:23" ht="16" x14ac:dyDescent="0.2">
      <c r="A10" s="189" t="s">
        <v>19</v>
      </c>
      <c r="B10" s="189" t="s">
        <v>407</v>
      </c>
      <c r="C10" s="66">
        <v>46</v>
      </c>
      <c r="D10" s="66">
        <v>98</v>
      </c>
      <c r="E10" s="190">
        <f t="shared" si="7"/>
        <v>1.1304347826086956</v>
      </c>
      <c r="F10" s="170" t="s">
        <v>22</v>
      </c>
      <c r="G10" s="66" t="s">
        <v>23</v>
      </c>
      <c r="H10" s="171" t="s">
        <v>91</v>
      </c>
      <c r="I10" s="172" t="s">
        <v>92</v>
      </c>
      <c r="J10" s="173">
        <v>1275.9000000000001</v>
      </c>
      <c r="K10" s="174">
        <v>43868</v>
      </c>
      <c r="L10" s="174" t="s">
        <v>93</v>
      </c>
      <c r="M10" s="66" t="s">
        <v>26</v>
      </c>
      <c r="N10" s="175" t="s">
        <v>32</v>
      </c>
      <c r="O10" s="175" t="s">
        <v>94</v>
      </c>
      <c r="P10" s="172" t="s">
        <v>29</v>
      </c>
      <c r="Q10" s="172" t="s">
        <v>95</v>
      </c>
      <c r="R10" s="177" t="s">
        <v>96</v>
      </c>
      <c r="S10" s="172" t="s">
        <v>466</v>
      </c>
      <c r="T10" s="190">
        <f t="shared" si="4"/>
        <v>1</v>
      </c>
      <c r="U10" s="169">
        <f t="shared" si="5"/>
        <v>6.1224489795918366E-2</v>
      </c>
      <c r="V10" s="153" t="s">
        <v>81</v>
      </c>
      <c r="W10" s="219">
        <f t="shared" si="6"/>
        <v>6</v>
      </c>
    </row>
    <row r="11" spans="1:23" ht="16" x14ac:dyDescent="0.2">
      <c r="A11" s="189" t="s">
        <v>19</v>
      </c>
      <c r="B11" s="189" t="s">
        <v>408</v>
      </c>
      <c r="C11" s="66">
        <v>62</v>
      </c>
      <c r="D11" s="66">
        <v>95</v>
      </c>
      <c r="E11" s="169">
        <f>SUM(D11-C11)/C11*100%</f>
        <v>0.532258064516129</v>
      </c>
      <c r="F11" s="170" t="s">
        <v>22</v>
      </c>
      <c r="G11" s="66" t="s">
        <v>23</v>
      </c>
      <c r="H11" s="171" t="s">
        <v>83</v>
      </c>
      <c r="I11" s="172" t="s">
        <v>98</v>
      </c>
      <c r="J11" s="173">
        <v>1044.8599999999999</v>
      </c>
      <c r="K11" s="174">
        <v>43868</v>
      </c>
      <c r="L11" s="174" t="s">
        <v>93</v>
      </c>
      <c r="M11" s="66" t="s">
        <v>26</v>
      </c>
      <c r="N11" s="175" t="s">
        <v>32</v>
      </c>
      <c r="O11" s="175" t="s">
        <v>99</v>
      </c>
      <c r="P11" s="172" t="s">
        <v>29</v>
      </c>
      <c r="Q11" s="172" t="s">
        <v>100</v>
      </c>
      <c r="R11" s="177" t="s">
        <v>96</v>
      </c>
      <c r="S11" s="172" t="s">
        <v>467</v>
      </c>
      <c r="T11" s="169">
        <f t="shared" si="4"/>
        <v>0.12903225806451613</v>
      </c>
      <c r="U11" s="169">
        <f t="shared" si="5"/>
        <v>0.26315789473684209</v>
      </c>
      <c r="V11" s="153" t="s">
        <v>101</v>
      </c>
      <c r="W11" s="219">
        <f t="shared" si="6"/>
        <v>25</v>
      </c>
    </row>
    <row r="12" spans="1:23" ht="16" x14ac:dyDescent="0.2">
      <c r="A12" s="189" t="s">
        <v>19</v>
      </c>
      <c r="B12" s="189" t="s">
        <v>409</v>
      </c>
      <c r="C12" s="66">
        <v>76</v>
      </c>
      <c r="D12" s="66">
        <v>110</v>
      </c>
      <c r="E12" s="169">
        <f>SUM(D12-C12)/C12*100%</f>
        <v>0.44736842105263158</v>
      </c>
      <c r="F12" s="170" t="s">
        <v>22</v>
      </c>
      <c r="G12" s="66" t="s">
        <v>23</v>
      </c>
      <c r="H12" s="171" t="s">
        <v>83</v>
      </c>
      <c r="I12" s="172" t="s">
        <v>103</v>
      </c>
      <c r="J12" s="173">
        <v>976.62</v>
      </c>
      <c r="K12" s="174">
        <v>43868</v>
      </c>
      <c r="L12" s="174">
        <v>43871</v>
      </c>
      <c r="M12" s="66" t="s">
        <v>26</v>
      </c>
      <c r="N12" s="175" t="s">
        <v>32</v>
      </c>
      <c r="O12" s="175" t="s">
        <v>104</v>
      </c>
      <c r="P12" s="172" t="s">
        <v>29</v>
      </c>
      <c r="Q12" s="172" t="s">
        <v>105</v>
      </c>
      <c r="R12" s="177" t="s">
        <v>58</v>
      </c>
      <c r="S12" s="172" t="s">
        <v>468</v>
      </c>
      <c r="T12" s="169">
        <f t="shared" si="4"/>
        <v>0.26315789473684209</v>
      </c>
      <c r="U12" s="169">
        <f t="shared" si="5"/>
        <v>0.12727272727272726</v>
      </c>
      <c r="V12" s="153" t="s">
        <v>106</v>
      </c>
      <c r="W12" s="219">
        <f t="shared" si="6"/>
        <v>14</v>
      </c>
    </row>
    <row r="13" spans="1:23" ht="16" x14ac:dyDescent="0.2">
      <c r="A13" s="189" t="s">
        <v>19</v>
      </c>
      <c r="B13" s="189" t="s">
        <v>410</v>
      </c>
      <c r="C13" s="66">
        <v>18</v>
      </c>
      <c r="D13" s="66">
        <v>18</v>
      </c>
      <c r="E13" s="169">
        <f>SUM(D13-C13)/C13*100%</f>
        <v>0</v>
      </c>
      <c r="F13" s="170" t="s">
        <v>68</v>
      </c>
      <c r="G13" s="66" t="s">
        <v>23</v>
      </c>
      <c r="H13" s="171" t="s">
        <v>108</v>
      </c>
      <c r="I13" s="172" t="s">
        <v>109</v>
      </c>
      <c r="J13" s="173">
        <v>5557.5</v>
      </c>
      <c r="K13" s="174">
        <v>43872</v>
      </c>
      <c r="L13" s="174">
        <v>43874</v>
      </c>
      <c r="M13" s="66" t="s">
        <v>38</v>
      </c>
      <c r="N13" s="175" t="s">
        <v>110</v>
      </c>
      <c r="O13" s="175" t="s">
        <v>111</v>
      </c>
      <c r="P13" s="172" t="s">
        <v>29</v>
      </c>
      <c r="Q13" s="172" t="s">
        <v>112</v>
      </c>
      <c r="R13" s="172" t="s">
        <v>31</v>
      </c>
      <c r="S13" s="172" t="s">
        <v>469</v>
      </c>
      <c r="T13" s="169">
        <f t="shared" si="4"/>
        <v>0</v>
      </c>
      <c r="U13" s="169">
        <f t="shared" si="5"/>
        <v>0</v>
      </c>
      <c r="V13" s="153" t="s">
        <v>114</v>
      </c>
      <c r="W13" s="219">
        <f t="shared" si="6"/>
        <v>0</v>
      </c>
    </row>
    <row r="14" spans="1:23" ht="16" x14ac:dyDescent="0.2">
      <c r="A14" s="189" t="s">
        <v>187</v>
      </c>
      <c r="B14" s="189" t="s">
        <v>411</v>
      </c>
      <c r="C14" s="66">
        <v>45</v>
      </c>
      <c r="D14" s="66">
        <v>70</v>
      </c>
      <c r="E14" s="169">
        <f>SUM(D14-C14)/C14*100%</f>
        <v>0.55555555555555558</v>
      </c>
      <c r="F14" s="170" t="s">
        <v>22</v>
      </c>
      <c r="G14" s="66" t="s">
        <v>23</v>
      </c>
      <c r="H14" s="171" t="s">
        <v>116</v>
      </c>
      <c r="I14" s="172" t="s">
        <v>117</v>
      </c>
      <c r="J14" s="173">
        <v>3118.92</v>
      </c>
      <c r="K14" s="174">
        <v>43873</v>
      </c>
      <c r="L14" s="174">
        <v>43874</v>
      </c>
      <c r="M14" s="66" t="s">
        <v>38</v>
      </c>
      <c r="N14" s="175" t="s">
        <v>118</v>
      </c>
      <c r="O14" s="175" t="s">
        <v>119</v>
      </c>
      <c r="P14" s="172" t="s">
        <v>29</v>
      </c>
      <c r="Q14" s="172" t="s">
        <v>120</v>
      </c>
      <c r="R14" s="176" t="s">
        <v>49</v>
      </c>
      <c r="S14" s="172" t="s">
        <v>467</v>
      </c>
      <c r="T14" s="169">
        <f t="shared" si="4"/>
        <v>0.55555555555555558</v>
      </c>
      <c r="U14" s="169">
        <f t="shared" si="5"/>
        <v>0</v>
      </c>
      <c r="V14" s="153" t="s">
        <v>122</v>
      </c>
      <c r="W14" s="219">
        <f t="shared" si="6"/>
        <v>0</v>
      </c>
    </row>
    <row r="15" spans="1:23" ht="16" x14ac:dyDescent="0.2">
      <c r="A15" s="189" t="s">
        <v>19</v>
      </c>
      <c r="B15" s="189" t="s">
        <v>412</v>
      </c>
      <c r="C15" s="66">
        <v>33</v>
      </c>
      <c r="D15" s="66">
        <v>48</v>
      </c>
      <c r="E15" s="169">
        <f>SUM(D15-C15)/C15*100%</f>
        <v>0.45454545454545453</v>
      </c>
      <c r="F15" s="170" t="s">
        <v>68</v>
      </c>
      <c r="G15" s="66" t="s">
        <v>23</v>
      </c>
      <c r="H15" s="171" t="s">
        <v>91</v>
      </c>
      <c r="I15" s="172" t="s">
        <v>125</v>
      </c>
      <c r="J15" s="173">
        <v>4839.75</v>
      </c>
      <c r="K15" s="174">
        <v>43860</v>
      </c>
      <c r="L15" s="174">
        <v>43876</v>
      </c>
      <c r="M15" s="66" t="s">
        <v>26</v>
      </c>
      <c r="N15" s="175" t="s">
        <v>126</v>
      </c>
      <c r="O15" s="175" t="s">
        <v>127</v>
      </c>
      <c r="P15" s="172" t="s">
        <v>29</v>
      </c>
      <c r="Q15" s="172" t="s">
        <v>128</v>
      </c>
      <c r="R15" s="172" t="s">
        <v>31</v>
      </c>
      <c r="S15" s="172" t="s">
        <v>470</v>
      </c>
      <c r="T15" s="169">
        <f t="shared" si="4"/>
        <v>0.21212121212121213</v>
      </c>
      <c r="U15" s="169">
        <f t="shared" si="5"/>
        <v>0.16666666666666666</v>
      </c>
      <c r="V15" s="153" t="s">
        <v>129</v>
      </c>
      <c r="W15" s="219">
        <f t="shared" si="6"/>
        <v>8</v>
      </c>
    </row>
    <row r="16" spans="1:23" ht="16" x14ac:dyDescent="0.2">
      <c r="A16" s="189" t="s">
        <v>19</v>
      </c>
      <c r="B16" s="189" t="s">
        <v>413</v>
      </c>
      <c r="C16" s="66">
        <v>34</v>
      </c>
      <c r="D16" s="66">
        <v>48</v>
      </c>
      <c r="E16" s="169">
        <f t="shared" ref="E16:E36" si="8">SUM(D16-C16)/C16*100%</f>
        <v>0.41176470588235292</v>
      </c>
      <c r="F16" s="170" t="s">
        <v>68</v>
      </c>
      <c r="G16" s="66" t="s">
        <v>23</v>
      </c>
      <c r="H16" s="171" t="s">
        <v>131</v>
      </c>
      <c r="I16" s="172" t="s">
        <v>132</v>
      </c>
      <c r="J16" s="173">
        <v>1219.24</v>
      </c>
      <c r="K16" s="174">
        <v>43881</v>
      </c>
      <c r="L16" s="174">
        <v>43882</v>
      </c>
      <c r="M16" s="66" t="s">
        <v>38</v>
      </c>
      <c r="N16" s="175" t="s">
        <v>133</v>
      </c>
      <c r="O16" s="175" t="s">
        <v>134</v>
      </c>
      <c r="P16" s="172" t="s">
        <v>29</v>
      </c>
      <c r="Q16" s="172" t="s">
        <v>135</v>
      </c>
      <c r="R16" s="176" t="s">
        <v>49</v>
      </c>
      <c r="S16" s="172" t="s">
        <v>73</v>
      </c>
      <c r="T16" s="169">
        <f t="shared" si="4"/>
        <v>0.35294117647058826</v>
      </c>
      <c r="U16" s="169">
        <f t="shared" si="5"/>
        <v>4.1666666666666664E-2</v>
      </c>
      <c r="V16" s="153" t="s">
        <v>137</v>
      </c>
      <c r="W16" s="219">
        <f t="shared" si="6"/>
        <v>2</v>
      </c>
    </row>
    <row r="17" spans="1:23" ht="16" x14ac:dyDescent="0.2">
      <c r="A17" s="189" t="s">
        <v>19</v>
      </c>
      <c r="B17" s="189" t="s">
        <v>414</v>
      </c>
      <c r="C17" s="66">
        <v>57</v>
      </c>
      <c r="D17" s="66">
        <v>88</v>
      </c>
      <c r="E17" s="169">
        <f t="shared" si="8"/>
        <v>0.54385964912280704</v>
      </c>
      <c r="F17" s="170" t="s">
        <v>22</v>
      </c>
      <c r="G17" s="66" t="s">
        <v>23</v>
      </c>
      <c r="H17" s="171" t="s">
        <v>139</v>
      </c>
      <c r="I17" s="172" t="s">
        <v>140</v>
      </c>
      <c r="J17" s="173">
        <v>6426.44</v>
      </c>
      <c r="K17" s="174">
        <v>43896</v>
      </c>
      <c r="L17" s="174">
        <v>43896</v>
      </c>
      <c r="M17" s="66" t="s">
        <v>38</v>
      </c>
      <c r="N17" s="175" t="s">
        <v>141</v>
      </c>
      <c r="O17" s="175" t="s">
        <v>142</v>
      </c>
      <c r="P17" s="172" t="s">
        <v>29</v>
      </c>
      <c r="Q17" s="172" t="s">
        <v>143</v>
      </c>
      <c r="R17" s="176" t="s">
        <v>49</v>
      </c>
      <c r="S17" s="172" t="s">
        <v>65</v>
      </c>
      <c r="T17" s="169">
        <f t="shared" si="4"/>
        <v>0.19298245614035087</v>
      </c>
      <c r="U17" s="169">
        <f t="shared" si="5"/>
        <v>0.22727272727272727</v>
      </c>
      <c r="V17" s="154" t="s">
        <v>145</v>
      </c>
      <c r="W17" s="219">
        <f t="shared" si="6"/>
        <v>20</v>
      </c>
    </row>
    <row r="18" spans="1:23" ht="16" x14ac:dyDescent="0.2">
      <c r="A18" s="189" t="s">
        <v>19</v>
      </c>
      <c r="B18" s="189" t="s">
        <v>415</v>
      </c>
      <c r="C18" s="66">
        <v>22</v>
      </c>
      <c r="D18" s="66">
        <v>46</v>
      </c>
      <c r="E18" s="190">
        <f t="shared" si="8"/>
        <v>1.0909090909090908</v>
      </c>
      <c r="F18" s="170" t="s">
        <v>68</v>
      </c>
      <c r="G18" s="66" t="s">
        <v>23</v>
      </c>
      <c r="H18" s="171" t="s">
        <v>131</v>
      </c>
      <c r="I18" s="172" t="s">
        <v>147</v>
      </c>
      <c r="J18" s="173">
        <v>3726.34</v>
      </c>
      <c r="K18" s="174">
        <v>43896</v>
      </c>
      <c r="L18" s="174">
        <v>43896</v>
      </c>
      <c r="M18" s="66" t="s">
        <v>38</v>
      </c>
      <c r="N18" s="175" t="s">
        <v>148</v>
      </c>
      <c r="O18" s="175" t="s">
        <v>149</v>
      </c>
      <c r="P18" s="172" t="s">
        <v>29</v>
      </c>
      <c r="Q18" s="172" t="s">
        <v>150</v>
      </c>
      <c r="R18" s="176" t="s">
        <v>49</v>
      </c>
      <c r="S18" s="172" t="s">
        <v>471</v>
      </c>
      <c r="T18" s="169">
        <f t="shared" si="4"/>
        <v>0.54545454545454541</v>
      </c>
      <c r="U18" s="169">
        <f t="shared" si="5"/>
        <v>0.2608695652173913</v>
      </c>
      <c r="V18" s="153" t="s">
        <v>151</v>
      </c>
      <c r="W18" s="219">
        <f t="shared" si="6"/>
        <v>12</v>
      </c>
    </row>
    <row r="19" spans="1:23" ht="16" x14ac:dyDescent="0.2">
      <c r="A19" s="189" t="s">
        <v>19</v>
      </c>
      <c r="B19" s="189" t="s">
        <v>416</v>
      </c>
      <c r="C19" s="66">
        <v>18</v>
      </c>
      <c r="D19" s="66">
        <v>45</v>
      </c>
      <c r="E19" s="190">
        <f t="shared" si="8"/>
        <v>1.5</v>
      </c>
      <c r="F19" s="170" t="s">
        <v>68</v>
      </c>
      <c r="G19" s="66" t="s">
        <v>23</v>
      </c>
      <c r="H19" s="171" t="s">
        <v>116</v>
      </c>
      <c r="I19" s="172" t="s">
        <v>153</v>
      </c>
      <c r="J19" s="173">
        <v>10990.48</v>
      </c>
      <c r="K19" s="174">
        <v>43900</v>
      </c>
      <c r="L19" s="174">
        <v>43900</v>
      </c>
      <c r="M19" s="66" t="s">
        <v>38</v>
      </c>
      <c r="N19" s="175" t="s">
        <v>154</v>
      </c>
      <c r="O19" s="175" t="s">
        <v>155</v>
      </c>
      <c r="P19" s="172" t="s">
        <v>29</v>
      </c>
      <c r="Q19" s="172" t="s">
        <v>156</v>
      </c>
      <c r="R19" s="176" t="s">
        <v>49</v>
      </c>
      <c r="S19" s="172" t="s">
        <v>472</v>
      </c>
      <c r="T19" s="169">
        <f t="shared" si="4"/>
        <v>0.55555555555555558</v>
      </c>
      <c r="U19" s="169">
        <f t="shared" si="5"/>
        <v>0.37777777777777777</v>
      </c>
      <c r="V19" s="153" t="s">
        <v>158</v>
      </c>
      <c r="W19" s="219">
        <f t="shared" si="6"/>
        <v>17</v>
      </c>
    </row>
    <row r="20" spans="1:23" ht="32" x14ac:dyDescent="0.2">
      <c r="A20" s="189" t="s">
        <v>19</v>
      </c>
      <c r="B20" s="189" t="s">
        <v>417</v>
      </c>
      <c r="C20" s="66">
        <v>78</v>
      </c>
      <c r="D20" s="66">
        <v>120</v>
      </c>
      <c r="E20" s="169">
        <f t="shared" si="8"/>
        <v>0.53846153846153844</v>
      </c>
      <c r="F20" s="170" t="s">
        <v>22</v>
      </c>
      <c r="G20" s="66" t="s">
        <v>23</v>
      </c>
      <c r="H20" s="171" t="s">
        <v>91</v>
      </c>
      <c r="I20" s="172" t="s">
        <v>160</v>
      </c>
      <c r="J20" s="173">
        <v>4023.38</v>
      </c>
      <c r="K20" s="174">
        <v>43902</v>
      </c>
      <c r="L20" s="174">
        <v>43906</v>
      </c>
      <c r="M20" s="66" t="s">
        <v>38</v>
      </c>
      <c r="N20" s="175" t="s">
        <v>161</v>
      </c>
      <c r="O20" s="175" t="s">
        <v>162</v>
      </c>
      <c r="P20" s="172" t="s">
        <v>29</v>
      </c>
      <c r="Q20" s="172" t="s">
        <v>163</v>
      </c>
      <c r="R20" s="176" t="s">
        <v>49</v>
      </c>
      <c r="S20" s="172" t="s">
        <v>59</v>
      </c>
      <c r="T20" s="169">
        <f t="shared" si="4"/>
        <v>0.10256410256410256</v>
      </c>
      <c r="U20" s="169">
        <f t="shared" si="5"/>
        <v>0.28333333333333333</v>
      </c>
      <c r="V20" s="155" t="s">
        <v>165</v>
      </c>
      <c r="W20" s="219">
        <f t="shared" si="6"/>
        <v>34</v>
      </c>
    </row>
    <row r="21" spans="1:23" ht="16" x14ac:dyDescent="0.2">
      <c r="A21" s="189" t="s">
        <v>19</v>
      </c>
      <c r="B21" s="189" t="s">
        <v>418</v>
      </c>
      <c r="C21" s="66">
        <v>50</v>
      </c>
      <c r="D21" s="66">
        <v>90</v>
      </c>
      <c r="E21" s="169">
        <f t="shared" si="8"/>
        <v>0.8</v>
      </c>
      <c r="F21" s="170" t="s">
        <v>22</v>
      </c>
      <c r="G21" s="66" t="s">
        <v>23</v>
      </c>
      <c r="H21" s="171" t="s">
        <v>168</v>
      </c>
      <c r="I21" s="172" t="s">
        <v>169</v>
      </c>
      <c r="J21" s="173">
        <v>14931</v>
      </c>
      <c r="K21" s="174">
        <v>43910</v>
      </c>
      <c r="L21" s="174">
        <v>43913</v>
      </c>
      <c r="M21" s="66" t="s">
        <v>38</v>
      </c>
      <c r="N21" s="175" t="s">
        <v>170</v>
      </c>
      <c r="O21" s="175" t="s">
        <v>171</v>
      </c>
      <c r="P21" s="172" t="s">
        <v>29</v>
      </c>
      <c r="Q21" s="172" t="s">
        <v>172</v>
      </c>
      <c r="R21" s="176" t="s">
        <v>49</v>
      </c>
      <c r="S21" s="172" t="s">
        <v>467</v>
      </c>
      <c r="T21" s="169">
        <f t="shared" si="4"/>
        <v>0.4</v>
      </c>
      <c r="U21" s="169">
        <f t="shared" si="5"/>
        <v>0.22222222222222221</v>
      </c>
      <c r="V21" s="156" t="s">
        <v>173</v>
      </c>
      <c r="W21" s="219">
        <f t="shared" si="6"/>
        <v>20</v>
      </c>
    </row>
    <row r="22" spans="1:23" ht="16" x14ac:dyDescent="0.2">
      <c r="A22" s="189" t="s">
        <v>187</v>
      </c>
      <c r="B22" s="189" t="s">
        <v>419</v>
      </c>
      <c r="C22" s="66">
        <v>38</v>
      </c>
      <c r="D22" s="66">
        <v>92</v>
      </c>
      <c r="E22" s="190">
        <f t="shared" si="8"/>
        <v>1.4210526315789473</v>
      </c>
      <c r="F22" s="170" t="s">
        <v>22</v>
      </c>
      <c r="G22" s="66" t="s">
        <v>23</v>
      </c>
      <c r="H22" s="171" t="s">
        <v>176</v>
      </c>
      <c r="I22" s="172" t="s">
        <v>177</v>
      </c>
      <c r="J22" s="173">
        <v>173.25</v>
      </c>
      <c r="K22" s="174">
        <v>43910</v>
      </c>
      <c r="L22" s="174">
        <v>43913</v>
      </c>
      <c r="M22" s="66" t="s">
        <v>26</v>
      </c>
      <c r="N22" s="175" t="s">
        <v>178</v>
      </c>
      <c r="O22" s="175" t="s">
        <v>179</v>
      </c>
      <c r="P22" s="172" t="s">
        <v>29</v>
      </c>
      <c r="Q22" s="172" t="s">
        <v>180</v>
      </c>
      <c r="R22" s="176" t="s">
        <v>49</v>
      </c>
      <c r="S22" s="172" t="s">
        <v>121</v>
      </c>
      <c r="T22" s="190">
        <f t="shared" si="4"/>
        <v>1.2105263157894737</v>
      </c>
      <c r="U22" s="169">
        <f t="shared" si="5"/>
        <v>8.6956521739130432E-2</v>
      </c>
      <c r="V22" s="153" t="s">
        <v>181</v>
      </c>
      <c r="W22" s="219">
        <f t="shared" si="6"/>
        <v>8</v>
      </c>
    </row>
    <row r="23" spans="1:23" ht="16" x14ac:dyDescent="0.2">
      <c r="A23" s="189" t="s">
        <v>19</v>
      </c>
      <c r="B23" s="189" t="s">
        <v>420</v>
      </c>
      <c r="C23" s="66">
        <v>54</v>
      </c>
      <c r="D23" s="66">
        <v>94</v>
      </c>
      <c r="E23" s="169">
        <f t="shared" si="8"/>
        <v>0.7407407407407407</v>
      </c>
      <c r="F23" s="170" t="s">
        <v>22</v>
      </c>
      <c r="G23" s="66" t="s">
        <v>23</v>
      </c>
      <c r="H23" s="171" t="s">
        <v>91</v>
      </c>
      <c r="I23" s="172" t="s">
        <v>183</v>
      </c>
      <c r="J23" s="173">
        <v>5936.5</v>
      </c>
      <c r="K23" s="174">
        <v>43916</v>
      </c>
      <c r="L23" s="174">
        <v>43917</v>
      </c>
      <c r="M23" s="66" t="s">
        <v>38</v>
      </c>
      <c r="N23" s="175" t="s">
        <v>184</v>
      </c>
      <c r="O23" s="175" t="s">
        <v>185</v>
      </c>
      <c r="P23" s="172" t="s">
        <v>29</v>
      </c>
      <c r="Q23" s="172" t="s">
        <v>186</v>
      </c>
      <c r="R23" s="176" t="s">
        <v>49</v>
      </c>
      <c r="S23" s="172" t="s">
        <v>50</v>
      </c>
      <c r="T23" s="169">
        <f t="shared" si="4"/>
        <v>0.22222222222222221</v>
      </c>
      <c r="U23" s="169">
        <f t="shared" si="5"/>
        <v>0.2978723404255319</v>
      </c>
      <c r="V23" s="153" t="s">
        <v>151</v>
      </c>
      <c r="W23" s="219">
        <f t="shared" si="6"/>
        <v>28</v>
      </c>
    </row>
    <row r="24" spans="1:23" ht="32" x14ac:dyDescent="0.2">
      <c r="A24" s="189" t="s">
        <v>19</v>
      </c>
      <c r="B24" s="189" t="s">
        <v>421</v>
      </c>
      <c r="C24" s="66">
        <v>88</v>
      </c>
      <c r="D24" s="66">
        <v>130</v>
      </c>
      <c r="E24" s="169">
        <f t="shared" si="8"/>
        <v>0.47727272727272729</v>
      </c>
      <c r="F24" s="170" t="s">
        <v>22</v>
      </c>
      <c r="G24" s="66" t="s">
        <v>23</v>
      </c>
      <c r="H24" s="171" t="s">
        <v>91</v>
      </c>
      <c r="I24" s="172" t="s">
        <v>191</v>
      </c>
      <c r="J24" s="173">
        <v>9059.0400000000009</v>
      </c>
      <c r="K24" s="174">
        <v>43921</v>
      </c>
      <c r="L24" s="174" t="s">
        <v>192</v>
      </c>
      <c r="M24" s="66" t="s">
        <v>26</v>
      </c>
      <c r="N24" s="175" t="s">
        <v>32</v>
      </c>
      <c r="O24" s="175" t="s">
        <v>193</v>
      </c>
      <c r="P24" s="172" t="s">
        <v>29</v>
      </c>
      <c r="Q24" s="172" t="s">
        <v>194</v>
      </c>
      <c r="R24" s="177" t="s">
        <v>58</v>
      </c>
      <c r="S24" s="172" t="s">
        <v>473</v>
      </c>
      <c r="T24" s="169">
        <f t="shared" si="4"/>
        <v>0.25</v>
      </c>
      <c r="U24" s="169">
        <f t="shared" si="5"/>
        <v>0.15384615384615385</v>
      </c>
      <c r="V24" s="153" t="s">
        <v>196</v>
      </c>
      <c r="W24" s="219">
        <f t="shared" si="6"/>
        <v>20</v>
      </c>
    </row>
    <row r="25" spans="1:23" ht="48" x14ac:dyDescent="0.2">
      <c r="A25" s="189" t="s">
        <v>19</v>
      </c>
      <c r="B25" s="189" t="s">
        <v>422</v>
      </c>
      <c r="C25" s="66">
        <v>91</v>
      </c>
      <c r="D25" s="66">
        <v>134</v>
      </c>
      <c r="E25" s="169">
        <f t="shared" si="8"/>
        <v>0.47252747252747251</v>
      </c>
      <c r="F25" s="170" t="s">
        <v>22</v>
      </c>
      <c r="G25" s="66" t="s">
        <v>23</v>
      </c>
      <c r="H25" s="171" t="s">
        <v>54</v>
      </c>
      <c r="I25" s="172" t="s">
        <v>198</v>
      </c>
      <c r="J25" s="173">
        <v>12564.6</v>
      </c>
      <c r="K25" s="174" t="s">
        <v>199</v>
      </c>
      <c r="L25" s="174" t="s">
        <v>199</v>
      </c>
      <c r="M25" s="66" t="s">
        <v>26</v>
      </c>
      <c r="N25" s="175" t="s">
        <v>200</v>
      </c>
      <c r="O25" s="175" t="s">
        <v>200</v>
      </c>
      <c r="P25" s="172" t="s">
        <v>29</v>
      </c>
      <c r="Q25" s="172" t="s">
        <v>201</v>
      </c>
      <c r="R25" s="176" t="s">
        <v>49</v>
      </c>
      <c r="S25" s="172" t="s">
        <v>474</v>
      </c>
      <c r="T25" s="169">
        <f t="shared" si="4"/>
        <v>0.27472527472527475</v>
      </c>
      <c r="U25" s="169">
        <f t="shared" si="5"/>
        <v>0.13432835820895522</v>
      </c>
      <c r="V25" s="153" t="s">
        <v>202</v>
      </c>
      <c r="W25" s="219">
        <f t="shared" si="6"/>
        <v>18</v>
      </c>
    </row>
    <row r="26" spans="1:23" ht="16" x14ac:dyDescent="0.2">
      <c r="A26" s="189" t="s">
        <v>19</v>
      </c>
      <c r="B26" s="189" t="s">
        <v>423</v>
      </c>
      <c r="C26" s="66">
        <v>38</v>
      </c>
      <c r="D26" s="66">
        <v>56</v>
      </c>
      <c r="E26" s="169">
        <f t="shared" si="8"/>
        <v>0.47368421052631576</v>
      </c>
      <c r="F26" s="170" t="s">
        <v>68</v>
      </c>
      <c r="G26" s="66" t="s">
        <v>23</v>
      </c>
      <c r="H26" s="171" t="s">
        <v>83</v>
      </c>
      <c r="I26" s="172" t="s">
        <v>204</v>
      </c>
      <c r="J26" s="173">
        <v>1219.24</v>
      </c>
      <c r="K26" s="174" t="s">
        <v>199</v>
      </c>
      <c r="L26" s="174" t="s">
        <v>205</v>
      </c>
      <c r="M26" s="66" t="s">
        <v>38</v>
      </c>
      <c r="N26" s="175" t="s">
        <v>206</v>
      </c>
      <c r="O26" s="175" t="s">
        <v>207</v>
      </c>
      <c r="P26" s="172" t="s">
        <v>29</v>
      </c>
      <c r="Q26" s="172" t="s">
        <v>208</v>
      </c>
      <c r="R26" s="176" t="s">
        <v>49</v>
      </c>
      <c r="S26" s="172" t="s">
        <v>34</v>
      </c>
      <c r="T26" s="169">
        <f t="shared" si="4"/>
        <v>0.26315789473684209</v>
      </c>
      <c r="U26" s="169">
        <f t="shared" si="5"/>
        <v>0.14285714285714285</v>
      </c>
      <c r="V26" s="153" t="s">
        <v>209</v>
      </c>
      <c r="W26" s="219">
        <f t="shared" si="6"/>
        <v>8</v>
      </c>
    </row>
    <row r="27" spans="1:23" ht="16" x14ac:dyDescent="0.2">
      <c r="A27" s="189" t="s">
        <v>19</v>
      </c>
      <c r="B27" s="189" t="s">
        <v>424</v>
      </c>
      <c r="C27" s="66">
        <v>80</v>
      </c>
      <c r="D27" s="66">
        <v>120</v>
      </c>
      <c r="E27" s="169">
        <f t="shared" si="8"/>
        <v>0.5</v>
      </c>
      <c r="F27" s="170" t="s">
        <v>22</v>
      </c>
      <c r="G27" s="66" t="s">
        <v>23</v>
      </c>
      <c r="H27" s="171" t="s">
        <v>211</v>
      </c>
      <c r="I27" s="172" t="s">
        <v>212</v>
      </c>
      <c r="J27" s="173">
        <v>5677.08</v>
      </c>
      <c r="K27" s="174" t="s">
        <v>213</v>
      </c>
      <c r="L27" s="174" t="s">
        <v>214</v>
      </c>
      <c r="M27" s="66" t="s">
        <v>38</v>
      </c>
      <c r="N27" s="175" t="s">
        <v>215</v>
      </c>
      <c r="O27" s="175" t="s">
        <v>216</v>
      </c>
      <c r="P27" s="172" t="s">
        <v>29</v>
      </c>
      <c r="Q27" s="172" t="s">
        <v>217</v>
      </c>
      <c r="R27" s="177" t="s">
        <v>96</v>
      </c>
      <c r="S27" s="172" t="s">
        <v>124</v>
      </c>
      <c r="T27" s="169">
        <f t="shared" si="4"/>
        <v>0.22500000000000001</v>
      </c>
      <c r="U27" s="169">
        <f t="shared" si="5"/>
        <v>0.18333333333333332</v>
      </c>
      <c r="V27" s="153" t="s">
        <v>218</v>
      </c>
      <c r="W27" s="219">
        <f t="shared" si="6"/>
        <v>22</v>
      </c>
    </row>
    <row r="28" spans="1:23" ht="16" x14ac:dyDescent="0.2">
      <c r="A28" s="189" t="s">
        <v>19</v>
      </c>
      <c r="B28" s="189" t="s">
        <v>425</v>
      </c>
      <c r="C28" s="66">
        <v>214</v>
      </c>
      <c r="D28" s="66">
        <v>420</v>
      </c>
      <c r="E28" s="169">
        <f t="shared" si="8"/>
        <v>0.96261682242990654</v>
      </c>
      <c r="F28" s="170" t="s">
        <v>32</v>
      </c>
      <c r="G28" s="66" t="s">
        <v>23</v>
      </c>
      <c r="H28" s="171" t="s">
        <v>176</v>
      </c>
      <c r="I28" s="172" t="s">
        <v>220</v>
      </c>
      <c r="J28" s="173">
        <v>141.08000000000001</v>
      </c>
      <c r="K28" s="174" t="s">
        <v>214</v>
      </c>
      <c r="L28" s="174" t="s">
        <v>221</v>
      </c>
      <c r="M28" s="66" t="s">
        <v>26</v>
      </c>
      <c r="N28" s="175" t="s">
        <v>32</v>
      </c>
      <c r="O28" s="175" t="s">
        <v>222</v>
      </c>
      <c r="P28" s="172" t="s">
        <v>29</v>
      </c>
      <c r="Q28" s="172" t="s">
        <v>223</v>
      </c>
      <c r="R28" s="177" t="s">
        <v>96</v>
      </c>
      <c r="S28" s="172" t="s">
        <v>475</v>
      </c>
      <c r="T28" s="169">
        <f t="shared" si="4"/>
        <v>0.58878504672897192</v>
      </c>
      <c r="U28" s="169">
        <f t="shared" si="5"/>
        <v>0.19047619047619047</v>
      </c>
      <c r="V28" s="157" t="s">
        <v>225</v>
      </c>
      <c r="W28" s="219">
        <f t="shared" si="6"/>
        <v>80</v>
      </c>
    </row>
    <row r="29" spans="1:23" ht="16" x14ac:dyDescent="0.2">
      <c r="A29" s="189" t="s">
        <v>19</v>
      </c>
      <c r="B29" s="189" t="s">
        <v>426</v>
      </c>
      <c r="C29" s="66">
        <v>22</v>
      </c>
      <c r="D29" s="66">
        <v>48</v>
      </c>
      <c r="E29" s="190">
        <f t="shared" si="8"/>
        <v>1.1818181818181819</v>
      </c>
      <c r="F29" s="170" t="s">
        <v>68</v>
      </c>
      <c r="G29" s="66" t="s">
        <v>23</v>
      </c>
      <c r="H29" s="171" t="s">
        <v>176</v>
      </c>
      <c r="I29" s="172" t="s">
        <v>220</v>
      </c>
      <c r="J29" s="173">
        <v>141.07</v>
      </c>
      <c r="K29" s="174" t="s">
        <v>214</v>
      </c>
      <c r="L29" s="174" t="s">
        <v>221</v>
      </c>
      <c r="M29" s="66" t="s">
        <v>26</v>
      </c>
      <c r="N29" s="175" t="s">
        <v>32</v>
      </c>
      <c r="O29" s="175" t="s">
        <v>222</v>
      </c>
      <c r="P29" s="172" t="s">
        <v>29</v>
      </c>
      <c r="Q29" s="172" t="s">
        <v>223</v>
      </c>
      <c r="R29" s="177" t="s">
        <v>96</v>
      </c>
      <c r="S29" s="172" t="s">
        <v>471</v>
      </c>
      <c r="T29" s="169">
        <f t="shared" si="4"/>
        <v>0.54545454545454541</v>
      </c>
      <c r="U29" s="169">
        <f t="shared" si="5"/>
        <v>0.29166666666666669</v>
      </c>
      <c r="V29" s="157" t="s">
        <v>225</v>
      </c>
      <c r="W29" s="219">
        <f t="shared" si="6"/>
        <v>14</v>
      </c>
    </row>
    <row r="30" spans="1:23" ht="16" x14ac:dyDescent="0.2">
      <c r="A30" s="189" t="s">
        <v>19</v>
      </c>
      <c r="B30" s="189" t="s">
        <v>427</v>
      </c>
      <c r="C30" s="66">
        <v>26</v>
      </c>
      <c r="D30" s="66">
        <v>65</v>
      </c>
      <c r="E30" s="190">
        <f t="shared" si="8"/>
        <v>1.5</v>
      </c>
      <c r="F30" s="170" t="s">
        <v>68</v>
      </c>
      <c r="G30" s="66" t="s">
        <v>23</v>
      </c>
      <c r="H30" s="171" t="s">
        <v>176</v>
      </c>
      <c r="I30" s="172" t="s">
        <v>220</v>
      </c>
      <c r="J30" s="173">
        <v>0</v>
      </c>
      <c r="K30" s="174" t="s">
        <v>214</v>
      </c>
      <c r="L30" s="174" t="s">
        <v>221</v>
      </c>
      <c r="M30" s="66" t="s">
        <v>26</v>
      </c>
      <c r="N30" s="175" t="s">
        <v>32</v>
      </c>
      <c r="O30" s="175" t="s">
        <v>222</v>
      </c>
      <c r="P30" s="172" t="s">
        <v>29</v>
      </c>
      <c r="Q30" s="172" t="s">
        <v>223</v>
      </c>
      <c r="R30" s="177" t="s">
        <v>96</v>
      </c>
      <c r="S30" s="172" t="s">
        <v>73</v>
      </c>
      <c r="T30" s="169">
        <f t="shared" si="4"/>
        <v>0.76923076923076927</v>
      </c>
      <c r="U30" s="169">
        <f t="shared" si="5"/>
        <v>0.29230769230769232</v>
      </c>
      <c r="V30" s="157" t="s">
        <v>225</v>
      </c>
      <c r="W30" s="219">
        <f t="shared" si="6"/>
        <v>19</v>
      </c>
    </row>
    <row r="31" spans="1:23" ht="16" x14ac:dyDescent="0.2">
      <c r="A31" s="189" t="s">
        <v>19</v>
      </c>
      <c r="B31" s="189" t="s">
        <v>428</v>
      </c>
      <c r="C31" s="66">
        <v>38</v>
      </c>
      <c r="D31" s="66">
        <v>75</v>
      </c>
      <c r="E31" s="169">
        <f t="shared" si="8"/>
        <v>0.97368421052631582</v>
      </c>
      <c r="F31" s="170" t="s">
        <v>22</v>
      </c>
      <c r="G31" s="66" t="s">
        <v>23</v>
      </c>
      <c r="H31" s="171" t="s">
        <v>211</v>
      </c>
      <c r="I31" s="172" t="s">
        <v>235</v>
      </c>
      <c r="J31" s="173">
        <v>4581</v>
      </c>
      <c r="K31" s="174" t="s">
        <v>236</v>
      </c>
      <c r="L31" s="174" t="s">
        <v>237</v>
      </c>
      <c r="M31" s="66" t="s">
        <v>38</v>
      </c>
      <c r="N31" s="175" t="s">
        <v>238</v>
      </c>
      <c r="O31" s="175" t="s">
        <v>239</v>
      </c>
      <c r="P31" s="172" t="s">
        <v>29</v>
      </c>
      <c r="Q31" s="172" t="s">
        <v>240</v>
      </c>
      <c r="R31" s="177" t="s">
        <v>96</v>
      </c>
      <c r="S31" s="172" t="s">
        <v>476</v>
      </c>
      <c r="T31" s="169">
        <f t="shared" si="4"/>
        <v>0.89473684210526316</v>
      </c>
      <c r="U31" s="169">
        <f t="shared" si="5"/>
        <v>0.04</v>
      </c>
      <c r="V31" s="153" t="s">
        <v>242</v>
      </c>
      <c r="W31" s="219">
        <f t="shared" si="6"/>
        <v>3</v>
      </c>
    </row>
    <row r="32" spans="1:23" ht="16" x14ac:dyDescent="0.2">
      <c r="A32" s="189" t="s">
        <v>187</v>
      </c>
      <c r="B32" s="189" t="s">
        <v>429</v>
      </c>
      <c r="C32" s="66">
        <v>83</v>
      </c>
      <c r="D32" s="66">
        <v>120</v>
      </c>
      <c r="E32" s="169">
        <f t="shared" si="8"/>
        <v>0.44578313253012047</v>
      </c>
      <c r="F32" s="170" t="s">
        <v>22</v>
      </c>
      <c r="G32" s="66" t="s">
        <v>23</v>
      </c>
      <c r="H32" s="171" t="s">
        <v>211</v>
      </c>
      <c r="I32" s="172" t="s">
        <v>244</v>
      </c>
      <c r="J32" s="173">
        <v>5670.42</v>
      </c>
      <c r="K32" s="174" t="s">
        <v>245</v>
      </c>
      <c r="L32" s="174" t="s">
        <v>246</v>
      </c>
      <c r="M32" s="66" t="s">
        <v>38</v>
      </c>
      <c r="N32" s="175" t="s">
        <v>247</v>
      </c>
      <c r="O32" s="175" t="s">
        <v>248</v>
      </c>
      <c r="P32" s="172" t="s">
        <v>29</v>
      </c>
      <c r="Q32" s="172" t="s">
        <v>249</v>
      </c>
      <c r="R32" s="177" t="s">
        <v>96</v>
      </c>
      <c r="S32" s="172" t="s">
        <v>477</v>
      </c>
      <c r="T32" s="169">
        <f t="shared" si="4"/>
        <v>0.3493975903614458</v>
      </c>
      <c r="U32" s="169">
        <f t="shared" si="5"/>
        <v>6.6666666666666666E-2</v>
      </c>
      <c r="V32" s="153" t="s">
        <v>250</v>
      </c>
      <c r="W32" s="219">
        <f t="shared" si="6"/>
        <v>8</v>
      </c>
    </row>
    <row r="33" spans="1:23" ht="16" x14ac:dyDescent="0.2">
      <c r="A33" s="189" t="s">
        <v>19</v>
      </c>
      <c r="B33" s="189" t="s">
        <v>430</v>
      </c>
      <c r="C33" s="66">
        <v>80</v>
      </c>
      <c r="D33" s="66">
        <v>120</v>
      </c>
      <c r="E33" s="169">
        <f t="shared" si="8"/>
        <v>0.5</v>
      </c>
      <c r="F33" s="170" t="s">
        <v>32</v>
      </c>
      <c r="G33" s="66" t="s">
        <v>23</v>
      </c>
      <c r="H33" s="171" t="s">
        <v>252</v>
      </c>
      <c r="I33" s="172" t="s">
        <v>253</v>
      </c>
      <c r="J33" s="173">
        <v>10264.5</v>
      </c>
      <c r="K33" s="174">
        <v>43986</v>
      </c>
      <c r="L33" s="178">
        <v>43990</v>
      </c>
      <c r="M33" s="66" t="s">
        <v>38</v>
      </c>
      <c r="N33" s="175" t="s">
        <v>254</v>
      </c>
      <c r="O33" s="175" t="s">
        <v>255</v>
      </c>
      <c r="P33" s="172" t="s">
        <v>29</v>
      </c>
      <c r="Q33" s="172" t="s">
        <v>256</v>
      </c>
      <c r="R33" s="177" t="s">
        <v>257</v>
      </c>
      <c r="S33" s="172" t="s">
        <v>473</v>
      </c>
      <c r="T33" s="169">
        <f t="shared" si="4"/>
        <v>0.375</v>
      </c>
      <c r="U33" s="169">
        <f t="shared" si="5"/>
        <v>8.3333333333333329E-2</v>
      </c>
      <c r="V33" s="153" t="s">
        <v>258</v>
      </c>
      <c r="W33" s="219">
        <f t="shared" si="6"/>
        <v>10</v>
      </c>
    </row>
    <row r="34" spans="1:23" ht="16" x14ac:dyDescent="0.2">
      <c r="A34" s="189" t="s">
        <v>19</v>
      </c>
      <c r="B34" s="189" t="s">
        <v>431</v>
      </c>
      <c r="C34" s="66">
        <v>40</v>
      </c>
      <c r="D34" s="66">
        <v>75</v>
      </c>
      <c r="E34" s="169">
        <f t="shared" si="8"/>
        <v>0.875</v>
      </c>
      <c r="F34" s="170" t="s">
        <v>22</v>
      </c>
      <c r="G34" s="66" t="s">
        <v>23</v>
      </c>
      <c r="H34" s="171" t="s">
        <v>276</v>
      </c>
      <c r="I34" s="172" t="s">
        <v>226</v>
      </c>
      <c r="J34" s="173">
        <v>53631</v>
      </c>
      <c r="K34" s="174" t="s">
        <v>277</v>
      </c>
      <c r="L34" s="174" t="s">
        <v>277</v>
      </c>
      <c r="M34" s="66" t="s">
        <v>38</v>
      </c>
      <c r="N34" s="175" t="s">
        <v>32</v>
      </c>
      <c r="O34" s="175" t="s">
        <v>278</v>
      </c>
      <c r="P34" s="172" t="s">
        <v>29</v>
      </c>
      <c r="Q34" s="172" t="s">
        <v>279</v>
      </c>
      <c r="R34" s="177" t="s">
        <v>58</v>
      </c>
      <c r="S34" s="172" t="s">
        <v>466</v>
      </c>
      <c r="T34" s="190">
        <f t="shared" si="4"/>
        <v>1.3</v>
      </c>
      <c r="U34" s="169">
        <f t="shared" si="5"/>
        <v>-0.22666666666666666</v>
      </c>
      <c r="V34" s="153" t="s">
        <v>280</v>
      </c>
      <c r="W34" s="219">
        <f t="shared" si="6"/>
        <v>-17</v>
      </c>
    </row>
    <row r="35" spans="1:23" ht="16" x14ac:dyDescent="0.2">
      <c r="A35" s="189" t="s">
        <v>187</v>
      </c>
      <c r="B35" s="189" t="s">
        <v>432</v>
      </c>
      <c r="C35" s="66">
        <v>71</v>
      </c>
      <c r="D35" s="66">
        <v>71</v>
      </c>
      <c r="E35" s="169">
        <f t="shared" si="8"/>
        <v>0</v>
      </c>
      <c r="F35" s="170" t="s">
        <v>22</v>
      </c>
      <c r="G35" s="66" t="s">
        <v>23</v>
      </c>
      <c r="H35" s="171" t="s">
        <v>276</v>
      </c>
      <c r="I35" s="172" t="s">
        <v>226</v>
      </c>
      <c r="J35" s="173">
        <v>53716.5</v>
      </c>
      <c r="K35" s="174" t="s">
        <v>277</v>
      </c>
      <c r="L35" s="174" t="s">
        <v>277</v>
      </c>
      <c r="M35" s="66" t="s">
        <v>38</v>
      </c>
      <c r="N35" s="175" t="s">
        <v>32</v>
      </c>
      <c r="O35" s="175" t="s">
        <v>283</v>
      </c>
      <c r="P35" s="172" t="s">
        <v>29</v>
      </c>
      <c r="Q35" s="172" t="s">
        <v>284</v>
      </c>
      <c r="R35" s="177" t="s">
        <v>58</v>
      </c>
      <c r="S35" s="172" t="s">
        <v>478</v>
      </c>
      <c r="T35" s="169">
        <f t="shared" si="4"/>
        <v>0</v>
      </c>
      <c r="U35" s="169">
        <f t="shared" si="5"/>
        <v>0</v>
      </c>
      <c r="V35" s="153" t="s">
        <v>285</v>
      </c>
      <c r="W35" s="219">
        <f t="shared" si="6"/>
        <v>0</v>
      </c>
    </row>
    <row r="36" spans="1:23" ht="32" x14ac:dyDescent="0.2">
      <c r="A36" s="189" t="s">
        <v>19</v>
      </c>
      <c r="B36" s="189" t="s">
        <v>433</v>
      </c>
      <c r="C36" s="66">
        <v>81</v>
      </c>
      <c r="D36" s="66">
        <v>120</v>
      </c>
      <c r="E36" s="169">
        <f t="shared" si="8"/>
        <v>0.48148148148148145</v>
      </c>
      <c r="F36" s="170" t="s">
        <v>22</v>
      </c>
      <c r="G36" s="66" t="s">
        <v>23</v>
      </c>
      <c r="H36" s="171" t="s">
        <v>91</v>
      </c>
      <c r="I36" s="172" t="s">
        <v>287</v>
      </c>
      <c r="J36" s="173">
        <v>507.6</v>
      </c>
      <c r="K36" s="174" t="s">
        <v>288</v>
      </c>
      <c r="L36" s="178">
        <v>43983</v>
      </c>
      <c r="M36" s="66" t="s">
        <v>38</v>
      </c>
      <c r="N36" s="175" t="s">
        <v>289</v>
      </c>
      <c r="O36" s="175" t="s">
        <v>290</v>
      </c>
      <c r="P36" s="172" t="s">
        <v>29</v>
      </c>
      <c r="Q36" s="172" t="s">
        <v>291</v>
      </c>
      <c r="R36" s="177" t="s">
        <v>257</v>
      </c>
      <c r="S36" s="172" t="s">
        <v>167</v>
      </c>
      <c r="T36" s="169">
        <f t="shared" si="4"/>
        <v>0.23456790123456789</v>
      </c>
      <c r="U36" s="169">
        <f t="shared" si="5"/>
        <v>0.16666666666666666</v>
      </c>
      <c r="V36" s="153" t="s">
        <v>293</v>
      </c>
      <c r="W36" s="219">
        <f t="shared" si="6"/>
        <v>20</v>
      </c>
    </row>
    <row r="37" spans="1:23" ht="16" x14ac:dyDescent="0.2">
      <c r="A37" s="189" t="s">
        <v>19</v>
      </c>
      <c r="B37" s="189" t="s">
        <v>434</v>
      </c>
      <c r="C37" s="66">
        <v>41</v>
      </c>
      <c r="D37" s="66">
        <v>48</v>
      </c>
      <c r="E37" s="169">
        <f>SUM(D37-C37)/C37*100%</f>
        <v>0.17073170731707318</v>
      </c>
      <c r="F37" s="170" t="s">
        <v>35</v>
      </c>
      <c r="G37" s="66" t="s">
        <v>23</v>
      </c>
      <c r="H37" s="171" t="s">
        <v>295</v>
      </c>
      <c r="I37" s="172" t="s">
        <v>296</v>
      </c>
      <c r="J37" s="173">
        <v>1766.34</v>
      </c>
      <c r="K37" s="174" t="s">
        <v>270</v>
      </c>
      <c r="L37" s="178" t="s">
        <v>297</v>
      </c>
      <c r="M37" s="66" t="s">
        <v>38</v>
      </c>
      <c r="N37" s="175" t="s">
        <v>298</v>
      </c>
      <c r="O37" s="175" t="s">
        <v>299</v>
      </c>
      <c r="P37" s="172" t="s">
        <v>29</v>
      </c>
      <c r="Q37" s="172" t="s">
        <v>300</v>
      </c>
      <c r="R37" s="177" t="s">
        <v>257</v>
      </c>
      <c r="S37" s="172" t="s">
        <v>479</v>
      </c>
      <c r="T37" s="169">
        <f t="shared" si="4"/>
        <v>4.878048780487805E-2</v>
      </c>
      <c r="U37" s="169">
        <f t="shared" si="5"/>
        <v>0.10416666666666667</v>
      </c>
      <c r="V37" s="153" t="s">
        <v>301</v>
      </c>
      <c r="W37" s="219">
        <f t="shared" si="6"/>
        <v>5</v>
      </c>
    </row>
    <row r="38" spans="1:23" ht="16" x14ac:dyDescent="0.2">
      <c r="A38" s="189" t="s">
        <v>19</v>
      </c>
      <c r="B38" s="189" t="s">
        <v>435</v>
      </c>
      <c r="C38" s="66">
        <v>41</v>
      </c>
      <c r="D38" s="66">
        <v>48</v>
      </c>
      <c r="E38" s="169">
        <f>SUM(D38-C38)/C38*100%</f>
        <v>0.17073170731707318</v>
      </c>
      <c r="F38" s="170" t="s">
        <v>35</v>
      </c>
      <c r="G38" s="66" t="s">
        <v>23</v>
      </c>
      <c r="H38" s="171" t="s">
        <v>91</v>
      </c>
      <c r="I38" s="172" t="s">
        <v>303</v>
      </c>
      <c r="J38" s="173">
        <v>4914.5</v>
      </c>
      <c r="K38" s="174" t="s">
        <v>304</v>
      </c>
      <c r="L38" s="178" t="s">
        <v>305</v>
      </c>
      <c r="M38" s="66" t="s">
        <v>26</v>
      </c>
      <c r="N38" s="175" t="s">
        <v>306</v>
      </c>
      <c r="O38" s="175" t="s">
        <v>307</v>
      </c>
      <c r="P38" s="172" t="s">
        <v>29</v>
      </c>
      <c r="Q38" s="172" t="s">
        <v>308</v>
      </c>
      <c r="R38" s="177" t="s">
        <v>257</v>
      </c>
      <c r="S38" s="172" t="s">
        <v>479</v>
      </c>
      <c r="T38" s="169">
        <f t="shared" si="4"/>
        <v>4.878048780487805E-2</v>
      </c>
      <c r="U38" s="169">
        <f t="shared" si="5"/>
        <v>0.10416666666666667</v>
      </c>
      <c r="V38" s="153" t="s">
        <v>309</v>
      </c>
      <c r="W38" s="219">
        <f t="shared" si="6"/>
        <v>5</v>
      </c>
    </row>
    <row r="39" spans="1:23" ht="16" x14ac:dyDescent="0.2">
      <c r="A39" s="189" t="s">
        <v>19</v>
      </c>
      <c r="B39" s="189" t="s">
        <v>436</v>
      </c>
      <c r="C39" s="66">
        <v>63</v>
      </c>
      <c r="D39" s="66">
        <v>92</v>
      </c>
      <c r="E39" s="169">
        <f>SUM(D39-C39)/C39*100%</f>
        <v>0.46031746031746029</v>
      </c>
      <c r="F39" s="170" t="s">
        <v>22</v>
      </c>
      <c r="G39" s="66" t="s">
        <v>23</v>
      </c>
      <c r="H39" s="171" t="s">
        <v>91</v>
      </c>
      <c r="I39" s="172" t="s">
        <v>311</v>
      </c>
      <c r="J39" s="173">
        <v>1184.58</v>
      </c>
      <c r="K39" s="174">
        <v>43983</v>
      </c>
      <c r="L39" s="178">
        <v>43983</v>
      </c>
      <c r="M39" s="66" t="s">
        <v>26</v>
      </c>
      <c r="N39" s="175" t="s">
        <v>312</v>
      </c>
      <c r="O39" s="175" t="s">
        <v>313</v>
      </c>
      <c r="P39" s="172" t="s">
        <v>29</v>
      </c>
      <c r="Q39" s="172" t="s">
        <v>314</v>
      </c>
      <c r="R39" s="177" t="s">
        <v>257</v>
      </c>
      <c r="S39" s="172" t="s">
        <v>164</v>
      </c>
      <c r="T39" s="169">
        <f t="shared" si="4"/>
        <v>0.20634920634920634</v>
      </c>
      <c r="U39" s="169">
        <f t="shared" si="5"/>
        <v>0.17391304347826086</v>
      </c>
      <c r="V39" s="153" t="s">
        <v>316</v>
      </c>
      <c r="W39" s="219">
        <f t="shared" si="6"/>
        <v>16</v>
      </c>
    </row>
    <row r="40" spans="1:23" ht="16" x14ac:dyDescent="0.2">
      <c r="A40" s="189" t="s">
        <v>187</v>
      </c>
      <c r="B40" s="189" t="s">
        <v>437</v>
      </c>
      <c r="C40" s="66">
        <v>216</v>
      </c>
      <c r="D40" s="66">
        <v>300</v>
      </c>
      <c r="E40" s="169">
        <f t="shared" ref="E40:E42" si="9">SUM(D40-C40)/C40*100%</f>
        <v>0.3888888888888889</v>
      </c>
      <c r="F40" s="170" t="s">
        <v>22</v>
      </c>
      <c r="G40" s="66" t="s">
        <v>23</v>
      </c>
      <c r="H40" s="171" t="s">
        <v>91</v>
      </c>
      <c r="I40" s="172" t="s">
        <v>318</v>
      </c>
      <c r="J40" s="173">
        <v>1184.58</v>
      </c>
      <c r="K40" s="174">
        <v>43984</v>
      </c>
      <c r="L40" s="178">
        <v>43986</v>
      </c>
      <c r="M40" s="66" t="s">
        <v>26</v>
      </c>
      <c r="N40" s="175" t="s">
        <v>319</v>
      </c>
      <c r="O40" s="175" t="s">
        <v>320</v>
      </c>
      <c r="P40" s="172" t="s">
        <v>29</v>
      </c>
      <c r="Q40" s="172" t="s">
        <v>321</v>
      </c>
      <c r="R40" s="177" t="s">
        <v>257</v>
      </c>
      <c r="S40" s="172" t="s">
        <v>480</v>
      </c>
      <c r="T40" s="169">
        <f t="shared" si="4"/>
        <v>-1.8518518518518517E-2</v>
      </c>
      <c r="U40" s="169">
        <f t="shared" si="5"/>
        <v>0.29333333333333333</v>
      </c>
      <c r="V40" s="153" t="s">
        <v>316</v>
      </c>
      <c r="W40" s="219">
        <f t="shared" si="6"/>
        <v>88</v>
      </c>
    </row>
    <row r="41" spans="1:23" ht="32" x14ac:dyDescent="0.2">
      <c r="A41" s="189" t="s">
        <v>19</v>
      </c>
      <c r="B41" s="189" t="s">
        <v>438</v>
      </c>
      <c r="C41" s="66">
        <v>63</v>
      </c>
      <c r="D41" s="66">
        <v>98</v>
      </c>
      <c r="E41" s="169">
        <f t="shared" si="9"/>
        <v>0.55555555555555558</v>
      </c>
      <c r="F41" s="170" t="s">
        <v>22</v>
      </c>
      <c r="G41" s="66" t="s">
        <v>23</v>
      </c>
      <c r="H41" s="171" t="s">
        <v>327</v>
      </c>
      <c r="I41" s="172" t="s">
        <v>328</v>
      </c>
      <c r="J41" s="173">
        <v>4531.5</v>
      </c>
      <c r="K41" s="174">
        <v>43997</v>
      </c>
      <c r="L41" s="174">
        <v>43998</v>
      </c>
      <c r="M41" s="66" t="s">
        <v>26</v>
      </c>
      <c r="N41" s="175" t="s">
        <v>329</v>
      </c>
      <c r="O41" s="175" t="s">
        <v>330</v>
      </c>
      <c r="P41" s="172" t="s">
        <v>29</v>
      </c>
      <c r="Q41" s="172" t="s">
        <v>331</v>
      </c>
      <c r="R41" s="177" t="s">
        <v>257</v>
      </c>
      <c r="S41" s="172" t="s">
        <v>481</v>
      </c>
      <c r="T41" s="169">
        <f t="shared" si="4"/>
        <v>0.17460317460317459</v>
      </c>
      <c r="U41" s="169">
        <f t="shared" si="5"/>
        <v>0.24489795918367346</v>
      </c>
      <c r="V41" s="153" t="s">
        <v>332</v>
      </c>
      <c r="W41" s="219">
        <f t="shared" si="6"/>
        <v>24</v>
      </c>
    </row>
    <row r="42" spans="1:23" ht="16" x14ac:dyDescent="0.2">
      <c r="A42" s="189" t="s">
        <v>19</v>
      </c>
      <c r="B42" s="189" t="s">
        <v>439</v>
      </c>
      <c r="C42" s="66">
        <v>51</v>
      </c>
      <c r="D42" s="66">
        <v>85</v>
      </c>
      <c r="E42" s="169">
        <f t="shared" si="9"/>
        <v>0.66666666666666663</v>
      </c>
      <c r="F42" s="170" t="s">
        <v>22</v>
      </c>
      <c r="G42" s="66" t="s">
        <v>23</v>
      </c>
      <c r="H42" s="171" t="s">
        <v>168</v>
      </c>
      <c r="I42" s="172" t="s">
        <v>342</v>
      </c>
      <c r="J42" s="173">
        <v>4661.25</v>
      </c>
      <c r="K42" s="174">
        <v>44000</v>
      </c>
      <c r="L42" s="174">
        <v>44000</v>
      </c>
      <c r="M42" s="66" t="s">
        <v>26</v>
      </c>
      <c r="N42" s="175" t="s">
        <v>343</v>
      </c>
      <c r="O42" s="175" t="s">
        <v>344</v>
      </c>
      <c r="P42" s="172" t="s">
        <v>29</v>
      </c>
      <c r="Q42" s="172" t="s">
        <v>345</v>
      </c>
      <c r="R42" s="177" t="s">
        <v>257</v>
      </c>
      <c r="S42" s="172" t="s">
        <v>164</v>
      </c>
      <c r="T42" s="169">
        <f t="shared" si="4"/>
        <v>0.49019607843137253</v>
      </c>
      <c r="U42" s="169">
        <f t="shared" si="5"/>
        <v>0.10588235294117647</v>
      </c>
      <c r="V42" s="153" t="s">
        <v>218</v>
      </c>
      <c r="W42" s="219">
        <f t="shared" si="6"/>
        <v>9</v>
      </c>
    </row>
    <row r="43" spans="1:23" ht="16" x14ac:dyDescent="0.2">
      <c r="A43" s="189" t="s">
        <v>19</v>
      </c>
      <c r="B43" s="189" t="s">
        <v>440</v>
      </c>
      <c r="C43" s="66">
        <v>27</v>
      </c>
      <c r="D43" s="66">
        <v>45</v>
      </c>
      <c r="E43" s="169">
        <f t="shared" si="0"/>
        <v>0.66666666666666663</v>
      </c>
      <c r="F43" s="170" t="s">
        <v>68</v>
      </c>
      <c r="G43" s="66" t="s">
        <v>23</v>
      </c>
      <c r="H43" s="171" t="s">
        <v>36</v>
      </c>
      <c r="I43" s="172" t="s">
        <v>37</v>
      </c>
      <c r="J43" s="173">
        <v>797.4</v>
      </c>
      <c r="K43" s="174">
        <v>43837</v>
      </c>
      <c r="L43" s="174">
        <v>43843</v>
      </c>
      <c r="M43" s="66" t="s">
        <v>38</v>
      </c>
      <c r="N43" s="175" t="s">
        <v>39</v>
      </c>
      <c r="O43" s="175" t="s">
        <v>40</v>
      </c>
      <c r="P43" s="172" t="s">
        <v>29</v>
      </c>
      <c r="Q43" s="172" t="s">
        <v>41</v>
      </c>
      <c r="R43" s="172" t="s">
        <v>31</v>
      </c>
      <c r="S43" s="172" t="s">
        <v>136</v>
      </c>
      <c r="T43" s="169">
        <f t="shared" si="1"/>
        <v>0.40740740740740738</v>
      </c>
      <c r="U43" s="169">
        <f t="shared" si="2"/>
        <v>0.15555555555555556</v>
      </c>
      <c r="V43" s="153" t="s">
        <v>42</v>
      </c>
      <c r="W43" s="219">
        <f t="shared" si="6"/>
        <v>7</v>
      </c>
    </row>
    <row r="44" spans="1:23" ht="16" x14ac:dyDescent="0.2">
      <c r="A44" s="189" t="s">
        <v>19</v>
      </c>
      <c r="B44" s="189" t="s">
        <v>441</v>
      </c>
      <c r="C44" s="66">
        <v>26</v>
      </c>
      <c r="D44" s="66">
        <v>46</v>
      </c>
      <c r="E44" s="169">
        <f t="shared" si="0"/>
        <v>0.76923076923076927</v>
      </c>
      <c r="F44" s="170" t="s">
        <v>68</v>
      </c>
      <c r="G44" s="66" t="s">
        <v>23</v>
      </c>
      <c r="H44" s="171" t="s">
        <v>44</v>
      </c>
      <c r="I44" s="172" t="s">
        <v>45</v>
      </c>
      <c r="J44" s="173">
        <v>2835</v>
      </c>
      <c r="K44" s="174">
        <v>43864</v>
      </c>
      <c r="L44" s="174">
        <v>43865</v>
      </c>
      <c r="M44" s="66" t="s">
        <v>38</v>
      </c>
      <c r="N44" s="175" t="s">
        <v>46</v>
      </c>
      <c r="O44" s="175" t="s">
        <v>47</v>
      </c>
      <c r="P44" s="172" t="s">
        <v>29</v>
      </c>
      <c r="Q44" s="172" t="s">
        <v>48</v>
      </c>
      <c r="R44" s="176" t="s">
        <v>49</v>
      </c>
      <c r="S44" s="172" t="s">
        <v>73</v>
      </c>
      <c r="T44" s="169">
        <f t="shared" si="1"/>
        <v>0.76923076923076927</v>
      </c>
      <c r="U44" s="169">
        <f t="shared" si="2"/>
        <v>0</v>
      </c>
      <c r="V44" s="153" t="s">
        <v>51</v>
      </c>
      <c r="W44" s="219">
        <f t="shared" si="6"/>
        <v>0</v>
      </c>
    </row>
    <row r="45" spans="1:23" ht="16" x14ac:dyDescent="0.2">
      <c r="A45" s="189" t="s">
        <v>19</v>
      </c>
      <c r="B45" s="189" t="s">
        <v>442</v>
      </c>
      <c r="C45" s="66">
        <v>34</v>
      </c>
      <c r="D45" s="66">
        <v>48</v>
      </c>
      <c r="E45" s="169">
        <f t="shared" si="0"/>
        <v>0.41176470588235292</v>
      </c>
      <c r="F45" s="170" t="s">
        <v>68</v>
      </c>
      <c r="G45" s="66" t="s">
        <v>23</v>
      </c>
      <c r="H45" s="171" t="s">
        <v>54</v>
      </c>
      <c r="I45" s="172" t="s">
        <v>55</v>
      </c>
      <c r="J45" s="173">
        <v>6959.68</v>
      </c>
      <c r="K45" s="174">
        <v>43868</v>
      </c>
      <c r="L45" s="174">
        <v>43871</v>
      </c>
      <c r="M45" s="66" t="s">
        <v>26</v>
      </c>
      <c r="N45" s="175" t="s">
        <v>32</v>
      </c>
      <c r="O45" s="175" t="s">
        <v>56</v>
      </c>
      <c r="P45" s="172" t="s">
        <v>29</v>
      </c>
      <c r="Q45" s="172" t="s">
        <v>57</v>
      </c>
      <c r="R45" s="177" t="s">
        <v>58</v>
      </c>
      <c r="S45" s="172" t="s">
        <v>34</v>
      </c>
      <c r="T45" s="169">
        <f t="shared" si="1"/>
        <v>0.41176470588235292</v>
      </c>
      <c r="U45" s="169">
        <f t="shared" si="2"/>
        <v>0</v>
      </c>
      <c r="V45" s="153" t="s">
        <v>60</v>
      </c>
      <c r="W45" s="219">
        <f t="shared" si="6"/>
        <v>0</v>
      </c>
    </row>
    <row r="46" spans="1:23" ht="16" x14ac:dyDescent="0.2">
      <c r="A46" s="189" t="s">
        <v>19</v>
      </c>
      <c r="B46" s="189" t="s">
        <v>443</v>
      </c>
      <c r="C46" s="66">
        <v>33</v>
      </c>
      <c r="D46" s="66">
        <v>48</v>
      </c>
      <c r="E46" s="169">
        <f t="shared" si="0"/>
        <v>0.45454545454545453</v>
      </c>
      <c r="F46" s="170" t="s">
        <v>68</v>
      </c>
      <c r="G46" s="66" t="s">
        <v>23</v>
      </c>
      <c r="H46" s="171" t="s">
        <v>54</v>
      </c>
      <c r="I46" s="172" t="s">
        <v>62</v>
      </c>
      <c r="J46" s="173">
        <v>5008.6400000000003</v>
      </c>
      <c r="K46" s="174">
        <v>43868</v>
      </c>
      <c r="L46" s="174">
        <v>43871</v>
      </c>
      <c r="M46" s="66" t="s">
        <v>26</v>
      </c>
      <c r="N46" s="175" t="s">
        <v>32</v>
      </c>
      <c r="O46" s="175" t="s">
        <v>63</v>
      </c>
      <c r="P46" s="172" t="s">
        <v>29</v>
      </c>
      <c r="Q46" s="172" t="s">
        <v>64</v>
      </c>
      <c r="R46" s="177" t="s">
        <v>58</v>
      </c>
      <c r="S46" s="172" t="s">
        <v>482</v>
      </c>
      <c r="T46" s="169">
        <f t="shared" si="1"/>
        <v>0.27272727272727271</v>
      </c>
      <c r="U46" s="169">
        <f t="shared" si="2"/>
        <v>0.125</v>
      </c>
      <c r="V46" s="153" t="s">
        <v>66</v>
      </c>
      <c r="W46" s="219">
        <f t="shared" si="6"/>
        <v>6</v>
      </c>
    </row>
    <row r="47" spans="1:23" ht="16" x14ac:dyDescent="0.2">
      <c r="A47" s="189" t="s">
        <v>19</v>
      </c>
      <c r="B47" s="189" t="s">
        <v>444</v>
      </c>
      <c r="C47" s="66">
        <v>195</v>
      </c>
      <c r="D47" s="66">
        <v>360</v>
      </c>
      <c r="E47" s="169">
        <f t="shared" si="0"/>
        <v>0.84615384615384615</v>
      </c>
      <c r="F47" s="170" t="s">
        <v>22</v>
      </c>
      <c r="G47" s="66" t="s">
        <v>23</v>
      </c>
      <c r="H47" s="171" t="s">
        <v>69</v>
      </c>
      <c r="I47" s="172" t="s">
        <v>70</v>
      </c>
      <c r="J47" s="173">
        <v>2052.98</v>
      </c>
      <c r="K47" s="174">
        <v>43868</v>
      </c>
      <c r="L47" s="174">
        <v>43871</v>
      </c>
      <c r="M47" s="66" t="s">
        <v>26</v>
      </c>
      <c r="N47" s="175" t="s">
        <v>32</v>
      </c>
      <c r="O47" s="175" t="s">
        <v>71</v>
      </c>
      <c r="P47" s="172" t="s">
        <v>29</v>
      </c>
      <c r="Q47" s="172" t="s">
        <v>72</v>
      </c>
      <c r="R47" s="177" t="s">
        <v>58</v>
      </c>
      <c r="S47" s="172" t="s">
        <v>475</v>
      </c>
      <c r="T47" s="169">
        <f t="shared" si="1"/>
        <v>0.74358974358974361</v>
      </c>
      <c r="U47" s="169">
        <f t="shared" si="2"/>
        <v>5.5555555555555552E-2</v>
      </c>
      <c r="V47" s="153" t="s">
        <v>74</v>
      </c>
      <c r="W47" s="219">
        <f t="shared" si="6"/>
        <v>20</v>
      </c>
    </row>
    <row r="48" spans="1:23" ht="16" x14ac:dyDescent="0.2">
      <c r="A48" s="189" t="s">
        <v>19</v>
      </c>
      <c r="B48" s="189" t="s">
        <v>337</v>
      </c>
      <c r="C48" s="66">
        <v>29</v>
      </c>
      <c r="D48" s="66">
        <v>48</v>
      </c>
      <c r="E48" s="169">
        <f t="shared" ref="E48:E70" si="10">SUM(D48-C48)/C48*100%</f>
        <v>0.65517241379310343</v>
      </c>
      <c r="F48" s="170" t="s">
        <v>68</v>
      </c>
      <c r="G48" s="66" t="s">
        <v>23</v>
      </c>
      <c r="H48" s="171" t="s">
        <v>69</v>
      </c>
      <c r="I48" s="172" t="s">
        <v>77</v>
      </c>
      <c r="J48" s="173">
        <v>1905.9</v>
      </c>
      <c r="K48" s="174">
        <v>43868</v>
      </c>
      <c r="L48" s="174">
        <v>43871</v>
      </c>
      <c r="M48" s="66" t="s">
        <v>26</v>
      </c>
      <c r="N48" s="175" t="s">
        <v>32</v>
      </c>
      <c r="O48" s="175" t="s">
        <v>78</v>
      </c>
      <c r="P48" s="172" t="s">
        <v>29</v>
      </c>
      <c r="Q48" s="172" t="s">
        <v>79</v>
      </c>
      <c r="R48" s="177" t="s">
        <v>58</v>
      </c>
      <c r="S48" s="172" t="s">
        <v>34</v>
      </c>
      <c r="T48" s="169">
        <f t="shared" si="1"/>
        <v>0.65517241379310343</v>
      </c>
      <c r="U48" s="169">
        <f t="shared" si="2"/>
        <v>0</v>
      </c>
      <c r="V48" s="153" t="s">
        <v>81</v>
      </c>
      <c r="W48" s="219">
        <f t="shared" si="6"/>
        <v>0</v>
      </c>
    </row>
    <row r="49" spans="1:23" ht="32" x14ac:dyDescent="0.2">
      <c r="A49" s="189" t="s">
        <v>19</v>
      </c>
      <c r="B49" s="189" t="s">
        <v>445</v>
      </c>
      <c r="C49" s="66">
        <v>58</v>
      </c>
      <c r="D49" s="66">
        <v>88</v>
      </c>
      <c r="E49" s="169">
        <f t="shared" si="10"/>
        <v>0.51724137931034486</v>
      </c>
      <c r="F49" s="170" t="s">
        <v>22</v>
      </c>
      <c r="G49" s="66" t="s">
        <v>23</v>
      </c>
      <c r="H49" s="171" t="s">
        <v>83</v>
      </c>
      <c r="I49" s="172" t="s">
        <v>84</v>
      </c>
      <c r="J49" s="173">
        <v>987.1</v>
      </c>
      <c r="K49" s="174">
        <v>43868</v>
      </c>
      <c r="L49" s="174">
        <v>43871</v>
      </c>
      <c r="M49" s="66" t="s">
        <v>26</v>
      </c>
      <c r="N49" s="175" t="s">
        <v>32</v>
      </c>
      <c r="O49" s="175" t="s">
        <v>85</v>
      </c>
      <c r="P49" s="172" t="s">
        <v>29</v>
      </c>
      <c r="Q49" s="172" t="s">
        <v>86</v>
      </c>
      <c r="R49" s="177" t="s">
        <v>58</v>
      </c>
      <c r="S49" s="172" t="s">
        <v>50</v>
      </c>
      <c r="T49" s="169">
        <f t="shared" si="1"/>
        <v>0.13793103448275862</v>
      </c>
      <c r="U49" s="169">
        <f t="shared" si="2"/>
        <v>0.25</v>
      </c>
      <c r="V49" s="153" t="s">
        <v>88</v>
      </c>
      <c r="W49" s="219">
        <f t="shared" si="6"/>
        <v>22</v>
      </c>
    </row>
    <row r="50" spans="1:23" ht="16" x14ac:dyDescent="0.2">
      <c r="A50" s="189" t="s">
        <v>19</v>
      </c>
      <c r="B50" s="189" t="s">
        <v>446</v>
      </c>
      <c r="C50" s="66">
        <v>64</v>
      </c>
      <c r="D50" s="66">
        <v>48</v>
      </c>
      <c r="E50" s="169">
        <f t="shared" si="10"/>
        <v>-0.25</v>
      </c>
      <c r="F50" s="170" t="s">
        <v>68</v>
      </c>
      <c r="G50" s="66" t="s">
        <v>23</v>
      </c>
      <c r="H50" s="171" t="s">
        <v>91</v>
      </c>
      <c r="I50" s="172" t="s">
        <v>92</v>
      </c>
      <c r="J50" s="173">
        <v>1275.9000000000001</v>
      </c>
      <c r="K50" s="174">
        <v>43868</v>
      </c>
      <c r="L50" s="174" t="s">
        <v>93</v>
      </c>
      <c r="M50" s="66" t="s">
        <v>26</v>
      </c>
      <c r="N50" s="175" t="s">
        <v>32</v>
      </c>
      <c r="O50" s="175" t="s">
        <v>94</v>
      </c>
      <c r="P50" s="172" t="s">
        <v>29</v>
      </c>
      <c r="Q50" s="172" t="s">
        <v>95</v>
      </c>
      <c r="R50" s="177" t="s">
        <v>96</v>
      </c>
      <c r="S50" s="172" t="s">
        <v>292</v>
      </c>
      <c r="T50" s="169">
        <f t="shared" si="1"/>
        <v>-0.15625</v>
      </c>
      <c r="U50" s="169">
        <f t="shared" si="2"/>
        <v>-0.125</v>
      </c>
      <c r="V50" s="153" t="s">
        <v>81</v>
      </c>
      <c r="W50" s="219">
        <f t="shared" si="6"/>
        <v>-6</v>
      </c>
    </row>
    <row r="51" spans="1:23" ht="16" x14ac:dyDescent="0.2">
      <c r="A51" s="189" t="s">
        <v>19</v>
      </c>
      <c r="B51" s="189" t="s">
        <v>447</v>
      </c>
      <c r="C51" s="66">
        <v>38</v>
      </c>
      <c r="D51" s="66">
        <v>72</v>
      </c>
      <c r="E51" s="169">
        <f>SUM(D51-C51)/C51*100%</f>
        <v>0.89473684210526316</v>
      </c>
      <c r="F51" s="170" t="s">
        <v>22</v>
      </c>
      <c r="G51" s="66" t="s">
        <v>23</v>
      </c>
      <c r="H51" s="171" t="s">
        <v>83</v>
      </c>
      <c r="I51" s="172" t="s">
        <v>98</v>
      </c>
      <c r="J51" s="173">
        <v>1044.8599999999999</v>
      </c>
      <c r="K51" s="174">
        <v>43868</v>
      </c>
      <c r="L51" s="174" t="s">
        <v>93</v>
      </c>
      <c r="M51" s="66" t="s">
        <v>26</v>
      </c>
      <c r="N51" s="175" t="s">
        <v>32</v>
      </c>
      <c r="O51" s="175" t="s">
        <v>99</v>
      </c>
      <c r="P51" s="172" t="s">
        <v>29</v>
      </c>
      <c r="Q51" s="172" t="s">
        <v>100</v>
      </c>
      <c r="R51" s="177" t="s">
        <v>96</v>
      </c>
      <c r="S51" s="172" t="s">
        <v>476</v>
      </c>
      <c r="T51" s="169">
        <f t="shared" si="1"/>
        <v>0.89473684210526316</v>
      </c>
      <c r="U51" s="169">
        <f t="shared" si="2"/>
        <v>0</v>
      </c>
      <c r="V51" s="153" t="s">
        <v>101</v>
      </c>
      <c r="W51" s="219">
        <f t="shared" si="6"/>
        <v>0</v>
      </c>
    </row>
    <row r="52" spans="1:23" ht="16" x14ac:dyDescent="0.2">
      <c r="A52" s="189" t="s">
        <v>19</v>
      </c>
      <c r="B52" s="189" t="s">
        <v>448</v>
      </c>
      <c r="C52" s="66">
        <v>70</v>
      </c>
      <c r="D52" s="66">
        <v>108</v>
      </c>
      <c r="E52" s="169">
        <f>SUM(D52-C52)/C52*100%</f>
        <v>0.54285714285714282</v>
      </c>
      <c r="F52" s="170" t="s">
        <v>22</v>
      </c>
      <c r="G52" s="66" t="s">
        <v>23</v>
      </c>
      <c r="H52" s="171" t="s">
        <v>83</v>
      </c>
      <c r="I52" s="172" t="s">
        <v>103</v>
      </c>
      <c r="J52" s="173">
        <v>976.62</v>
      </c>
      <c r="K52" s="174">
        <v>43868</v>
      </c>
      <c r="L52" s="174">
        <v>43871</v>
      </c>
      <c r="M52" s="66" t="s">
        <v>26</v>
      </c>
      <c r="N52" s="175" t="s">
        <v>32</v>
      </c>
      <c r="O52" s="175" t="s">
        <v>104</v>
      </c>
      <c r="P52" s="172" t="s">
        <v>29</v>
      </c>
      <c r="Q52" s="172" t="s">
        <v>105</v>
      </c>
      <c r="R52" s="177" t="s">
        <v>58</v>
      </c>
      <c r="S52" s="172" t="s">
        <v>466</v>
      </c>
      <c r="T52" s="169">
        <f t="shared" si="1"/>
        <v>0.31428571428571428</v>
      </c>
      <c r="U52" s="169">
        <f t="shared" si="2"/>
        <v>0.14814814814814814</v>
      </c>
      <c r="V52" s="153" t="s">
        <v>106</v>
      </c>
      <c r="W52" s="219">
        <f t="shared" si="6"/>
        <v>16</v>
      </c>
    </row>
    <row r="53" spans="1:23" ht="16" x14ac:dyDescent="0.2">
      <c r="A53" s="189" t="s">
        <v>19</v>
      </c>
      <c r="B53" s="189" t="s">
        <v>449</v>
      </c>
      <c r="C53" s="66">
        <v>92</v>
      </c>
      <c r="D53" s="66">
        <v>130</v>
      </c>
      <c r="E53" s="169">
        <f>SUM(D53-C53)/C53*100%</f>
        <v>0.41304347826086957</v>
      </c>
      <c r="F53" s="170" t="s">
        <v>22</v>
      </c>
      <c r="G53" s="66" t="s">
        <v>23</v>
      </c>
      <c r="H53" s="171" t="s">
        <v>108</v>
      </c>
      <c r="I53" s="172" t="s">
        <v>109</v>
      </c>
      <c r="J53" s="173">
        <v>5557.5</v>
      </c>
      <c r="K53" s="174">
        <v>43872</v>
      </c>
      <c r="L53" s="174">
        <v>43874</v>
      </c>
      <c r="M53" s="66" t="s">
        <v>38</v>
      </c>
      <c r="N53" s="175" t="s">
        <v>110</v>
      </c>
      <c r="O53" s="175" t="s">
        <v>111</v>
      </c>
      <c r="P53" s="172" t="s">
        <v>29</v>
      </c>
      <c r="Q53" s="172" t="s">
        <v>112</v>
      </c>
      <c r="R53" s="172" t="s">
        <v>31</v>
      </c>
      <c r="S53" s="172" t="s">
        <v>124</v>
      </c>
      <c r="T53" s="169">
        <f t="shared" si="1"/>
        <v>6.5217391304347824E-2</v>
      </c>
      <c r="U53" s="169">
        <f t="shared" si="2"/>
        <v>0.24615384615384617</v>
      </c>
      <c r="V53" s="153" t="s">
        <v>114</v>
      </c>
      <c r="W53" s="219">
        <f t="shared" si="6"/>
        <v>32</v>
      </c>
    </row>
    <row r="54" spans="1:23" ht="16" x14ac:dyDescent="0.2">
      <c r="A54" s="189" t="s">
        <v>187</v>
      </c>
      <c r="B54" s="189" t="s">
        <v>450</v>
      </c>
      <c r="C54" s="66">
        <v>29</v>
      </c>
      <c r="D54" s="66">
        <v>48</v>
      </c>
      <c r="E54" s="169">
        <f>SUM(D54-C54)/C54*100%</f>
        <v>0.65517241379310343</v>
      </c>
      <c r="F54" s="170" t="s">
        <v>68</v>
      </c>
      <c r="G54" s="66" t="s">
        <v>23</v>
      </c>
      <c r="H54" s="171" t="s">
        <v>116</v>
      </c>
      <c r="I54" s="172" t="s">
        <v>117</v>
      </c>
      <c r="J54" s="173">
        <v>3118.92</v>
      </c>
      <c r="K54" s="174">
        <v>43873</v>
      </c>
      <c r="L54" s="174">
        <v>43874</v>
      </c>
      <c r="M54" s="66" t="s">
        <v>38</v>
      </c>
      <c r="N54" s="175" t="s">
        <v>118</v>
      </c>
      <c r="O54" s="175" t="s">
        <v>119</v>
      </c>
      <c r="P54" s="172" t="s">
        <v>29</v>
      </c>
      <c r="Q54" s="172" t="s">
        <v>120</v>
      </c>
      <c r="R54" s="176" t="s">
        <v>49</v>
      </c>
      <c r="S54" s="172" t="s">
        <v>470</v>
      </c>
      <c r="T54" s="169">
        <f t="shared" si="1"/>
        <v>0.37931034482758619</v>
      </c>
      <c r="U54" s="169">
        <f t="shared" si="2"/>
        <v>0.16666666666666666</v>
      </c>
      <c r="V54" s="153" t="s">
        <v>122</v>
      </c>
      <c r="W54" s="219">
        <f t="shared" si="6"/>
        <v>8</v>
      </c>
    </row>
    <row r="55" spans="1:23" ht="16" x14ac:dyDescent="0.2">
      <c r="A55" s="189" t="s">
        <v>19</v>
      </c>
      <c r="B55" s="189" t="s">
        <v>451</v>
      </c>
      <c r="C55" s="66">
        <v>72</v>
      </c>
      <c r="D55" s="66">
        <v>95</v>
      </c>
      <c r="E55" s="169">
        <f>SUM(D55-C55)/C55*100%</f>
        <v>0.31944444444444442</v>
      </c>
      <c r="F55" s="170" t="s">
        <v>22</v>
      </c>
      <c r="G55" s="66" t="s">
        <v>23</v>
      </c>
      <c r="H55" s="171" t="s">
        <v>91</v>
      </c>
      <c r="I55" s="172" t="s">
        <v>125</v>
      </c>
      <c r="J55" s="173">
        <v>4839.75</v>
      </c>
      <c r="K55" s="174">
        <v>43860</v>
      </c>
      <c r="L55" s="174">
        <v>43876</v>
      </c>
      <c r="M55" s="66" t="s">
        <v>26</v>
      </c>
      <c r="N55" s="175" t="s">
        <v>126</v>
      </c>
      <c r="O55" s="175" t="s">
        <v>127</v>
      </c>
      <c r="P55" s="172" t="s">
        <v>29</v>
      </c>
      <c r="Q55" s="172" t="s">
        <v>128</v>
      </c>
      <c r="R55" s="172" t="s">
        <v>31</v>
      </c>
      <c r="S55" s="172" t="s">
        <v>164</v>
      </c>
      <c r="T55" s="169">
        <f t="shared" si="1"/>
        <v>5.5555555555555552E-2</v>
      </c>
      <c r="U55" s="169">
        <f t="shared" si="2"/>
        <v>0.2</v>
      </c>
      <c r="V55" s="153" t="s">
        <v>129</v>
      </c>
      <c r="W55" s="219">
        <f t="shared" si="6"/>
        <v>19</v>
      </c>
    </row>
    <row r="56" spans="1:23" ht="16" x14ac:dyDescent="0.2">
      <c r="A56" s="189" t="s">
        <v>19</v>
      </c>
      <c r="B56" s="189" t="s">
        <v>452</v>
      </c>
      <c r="C56" s="66">
        <v>107</v>
      </c>
      <c r="D56" s="66">
        <v>150</v>
      </c>
      <c r="E56" s="169">
        <f t="shared" si="10"/>
        <v>0.40186915887850466</v>
      </c>
      <c r="F56" s="170" t="s">
        <v>22</v>
      </c>
      <c r="G56" s="66" t="s">
        <v>23</v>
      </c>
      <c r="H56" s="171" t="s">
        <v>131</v>
      </c>
      <c r="I56" s="172" t="s">
        <v>132</v>
      </c>
      <c r="J56" s="173">
        <v>1219.24</v>
      </c>
      <c r="K56" s="174">
        <v>43881</v>
      </c>
      <c r="L56" s="174">
        <v>43882</v>
      </c>
      <c r="M56" s="66" t="s">
        <v>38</v>
      </c>
      <c r="N56" s="175" t="s">
        <v>133</v>
      </c>
      <c r="O56" s="175" t="s">
        <v>134</v>
      </c>
      <c r="P56" s="172" t="s">
        <v>29</v>
      </c>
      <c r="Q56" s="172" t="s">
        <v>135</v>
      </c>
      <c r="R56" s="176" t="s">
        <v>49</v>
      </c>
      <c r="S56" s="172" t="s">
        <v>483</v>
      </c>
      <c r="T56" s="169">
        <f t="shared" si="1"/>
        <v>-2.8037383177570093E-2</v>
      </c>
      <c r="U56" s="169">
        <f t="shared" si="2"/>
        <v>0.30666666666666664</v>
      </c>
      <c r="V56" s="153" t="s">
        <v>137</v>
      </c>
      <c r="W56" s="219">
        <f t="shared" si="6"/>
        <v>46</v>
      </c>
    </row>
    <row r="57" spans="1:23" ht="16" x14ac:dyDescent="0.2">
      <c r="A57" s="189" t="s">
        <v>19</v>
      </c>
      <c r="B57" s="189" t="s">
        <v>453</v>
      </c>
      <c r="C57" s="66">
        <v>85</v>
      </c>
      <c r="D57" s="66">
        <v>125</v>
      </c>
      <c r="E57" s="169">
        <f t="shared" si="10"/>
        <v>0.47058823529411764</v>
      </c>
      <c r="F57" s="170" t="s">
        <v>22</v>
      </c>
      <c r="G57" s="66" t="s">
        <v>23</v>
      </c>
      <c r="H57" s="171" t="s">
        <v>139</v>
      </c>
      <c r="I57" s="172" t="s">
        <v>140</v>
      </c>
      <c r="J57" s="173">
        <v>6426.44</v>
      </c>
      <c r="K57" s="174">
        <v>43896</v>
      </c>
      <c r="L57" s="174">
        <v>43896</v>
      </c>
      <c r="M57" s="66" t="s">
        <v>38</v>
      </c>
      <c r="N57" s="175" t="s">
        <v>141</v>
      </c>
      <c r="O57" s="175" t="s">
        <v>142</v>
      </c>
      <c r="P57" s="172" t="s">
        <v>29</v>
      </c>
      <c r="Q57" s="172" t="s">
        <v>143</v>
      </c>
      <c r="R57" s="176" t="s">
        <v>49</v>
      </c>
      <c r="S57" s="172" t="s">
        <v>468</v>
      </c>
      <c r="T57" s="169">
        <f t="shared" si="1"/>
        <v>0.12941176470588237</v>
      </c>
      <c r="U57" s="169">
        <f t="shared" si="2"/>
        <v>0.23200000000000001</v>
      </c>
      <c r="V57" s="154" t="s">
        <v>145</v>
      </c>
      <c r="W57" s="219">
        <f t="shared" si="6"/>
        <v>29</v>
      </c>
    </row>
    <row r="58" spans="1:23" ht="16" x14ac:dyDescent="0.2">
      <c r="A58" s="189" t="s">
        <v>19</v>
      </c>
      <c r="B58" s="189" t="s">
        <v>454</v>
      </c>
      <c r="C58" s="66">
        <v>67</v>
      </c>
      <c r="D58" s="66">
        <v>95</v>
      </c>
      <c r="E58" s="169">
        <f t="shared" si="10"/>
        <v>0.41791044776119401</v>
      </c>
      <c r="F58" s="170" t="s">
        <v>22</v>
      </c>
      <c r="G58" s="66" t="s">
        <v>23</v>
      </c>
      <c r="H58" s="171" t="s">
        <v>131</v>
      </c>
      <c r="I58" s="172" t="s">
        <v>147</v>
      </c>
      <c r="J58" s="173">
        <v>3726.34</v>
      </c>
      <c r="K58" s="174">
        <v>43896</v>
      </c>
      <c r="L58" s="174">
        <v>43896</v>
      </c>
      <c r="M58" s="66" t="s">
        <v>38</v>
      </c>
      <c r="N58" s="175" t="s">
        <v>148</v>
      </c>
      <c r="O58" s="175" t="s">
        <v>149</v>
      </c>
      <c r="P58" s="172" t="s">
        <v>29</v>
      </c>
      <c r="Q58" s="172" t="s">
        <v>150</v>
      </c>
      <c r="R58" s="176" t="s">
        <v>49</v>
      </c>
      <c r="S58" s="172" t="s">
        <v>466</v>
      </c>
      <c r="T58" s="169">
        <f t="shared" si="1"/>
        <v>0.37313432835820898</v>
      </c>
      <c r="U58" s="169">
        <f t="shared" si="2"/>
        <v>3.1578947368421054E-2</v>
      </c>
      <c r="V58" s="153" t="s">
        <v>151</v>
      </c>
      <c r="W58" s="219">
        <f t="shared" si="6"/>
        <v>3</v>
      </c>
    </row>
    <row r="59" spans="1:23" ht="16" x14ac:dyDescent="0.2">
      <c r="A59" s="189" t="s">
        <v>187</v>
      </c>
      <c r="B59" s="189" t="s">
        <v>455</v>
      </c>
      <c r="C59" s="66">
        <v>78</v>
      </c>
      <c r="D59" s="66">
        <v>110</v>
      </c>
      <c r="E59" s="169">
        <f t="shared" si="10"/>
        <v>0.41025641025641024</v>
      </c>
      <c r="F59" s="170" t="s">
        <v>22</v>
      </c>
      <c r="G59" s="66" t="s">
        <v>23</v>
      </c>
      <c r="H59" s="171" t="s">
        <v>116</v>
      </c>
      <c r="I59" s="172" t="s">
        <v>153</v>
      </c>
      <c r="J59" s="173">
        <v>10990.48</v>
      </c>
      <c r="K59" s="174">
        <v>43900</v>
      </c>
      <c r="L59" s="174">
        <v>43900</v>
      </c>
      <c r="M59" s="66" t="s">
        <v>38</v>
      </c>
      <c r="N59" s="175" t="s">
        <v>154</v>
      </c>
      <c r="O59" s="175" t="s">
        <v>155</v>
      </c>
      <c r="P59" s="172" t="s">
        <v>29</v>
      </c>
      <c r="Q59" s="172" t="s">
        <v>156</v>
      </c>
      <c r="R59" s="176" t="s">
        <v>49</v>
      </c>
      <c r="S59" s="172" t="s">
        <v>167</v>
      </c>
      <c r="T59" s="169">
        <f t="shared" si="1"/>
        <v>0.28205128205128205</v>
      </c>
      <c r="U59" s="169">
        <f t="shared" si="2"/>
        <v>9.0909090909090912E-2</v>
      </c>
      <c r="V59" s="153" t="s">
        <v>158</v>
      </c>
      <c r="W59" s="219">
        <f t="shared" si="6"/>
        <v>10</v>
      </c>
    </row>
    <row r="60" spans="1:23" ht="16" x14ac:dyDescent="0.2">
      <c r="A60" s="189" t="s">
        <v>52</v>
      </c>
      <c r="B60" s="189" t="s">
        <v>456</v>
      </c>
      <c r="C60" s="66">
        <v>543</v>
      </c>
      <c r="D60" s="66">
        <v>400</v>
      </c>
      <c r="E60" s="169">
        <f t="shared" si="10"/>
        <v>-0.26335174953959484</v>
      </c>
      <c r="F60" s="170" t="s">
        <v>22</v>
      </c>
      <c r="G60" s="66" t="s">
        <v>23</v>
      </c>
      <c r="H60" s="171" t="s">
        <v>91</v>
      </c>
      <c r="I60" s="172" t="s">
        <v>160</v>
      </c>
      <c r="J60" s="173">
        <v>4023.38</v>
      </c>
      <c r="K60" s="174">
        <v>43902</v>
      </c>
      <c r="L60" s="174">
        <v>43906</v>
      </c>
      <c r="M60" s="66" t="s">
        <v>38</v>
      </c>
      <c r="N60" s="175" t="s">
        <v>161</v>
      </c>
      <c r="O60" s="175" t="s">
        <v>162</v>
      </c>
      <c r="P60" s="172" t="s">
        <v>29</v>
      </c>
      <c r="Q60" s="172" t="s">
        <v>163</v>
      </c>
      <c r="R60" s="176" t="s">
        <v>49</v>
      </c>
      <c r="S60" s="172" t="s">
        <v>484</v>
      </c>
      <c r="T60" s="169">
        <f>SUM(S60-C60)/C60*100%</f>
        <v>-0.28913443830570901</v>
      </c>
      <c r="U60" s="169">
        <f t="shared" si="2"/>
        <v>3.5000000000000003E-2</v>
      </c>
      <c r="V60" s="155" t="s">
        <v>165</v>
      </c>
      <c r="W60" s="219">
        <f t="shared" si="6"/>
        <v>14</v>
      </c>
    </row>
    <row r="61" spans="1:23" ht="16" x14ac:dyDescent="0.2">
      <c r="A61" s="189" t="s">
        <v>19</v>
      </c>
      <c r="B61" s="189" t="s">
        <v>346</v>
      </c>
      <c r="C61" s="66">
        <v>41</v>
      </c>
      <c r="D61" s="66">
        <v>80</v>
      </c>
      <c r="E61" s="190">
        <f t="shared" si="10"/>
        <v>0.95121951219512191</v>
      </c>
      <c r="F61" s="170" t="s">
        <v>22</v>
      </c>
      <c r="G61" s="66" t="s">
        <v>23</v>
      </c>
      <c r="H61" s="171" t="s">
        <v>168</v>
      </c>
      <c r="I61" s="172" t="s">
        <v>169</v>
      </c>
      <c r="J61" s="173">
        <v>14931</v>
      </c>
      <c r="K61" s="174">
        <v>43910</v>
      </c>
      <c r="L61" s="174">
        <v>43913</v>
      </c>
      <c r="M61" s="66" t="s">
        <v>38</v>
      </c>
      <c r="N61" s="175" t="s">
        <v>170</v>
      </c>
      <c r="O61" s="175" t="s">
        <v>171</v>
      </c>
      <c r="P61" s="172" t="s">
        <v>29</v>
      </c>
      <c r="Q61" s="172" t="s">
        <v>172</v>
      </c>
      <c r="R61" s="176" t="s">
        <v>49</v>
      </c>
      <c r="S61" s="172" t="s">
        <v>481</v>
      </c>
      <c r="T61" s="169">
        <f t="shared" si="1"/>
        <v>0.80487804878048785</v>
      </c>
      <c r="U61" s="169">
        <f t="shared" si="2"/>
        <v>7.4999999999999997E-2</v>
      </c>
      <c r="V61" s="156" t="s">
        <v>173</v>
      </c>
      <c r="W61" s="219">
        <f t="shared" si="6"/>
        <v>6</v>
      </c>
    </row>
    <row r="62" spans="1:23" ht="16" x14ac:dyDescent="0.2">
      <c r="A62" s="189" t="s">
        <v>19</v>
      </c>
      <c r="B62" s="189" t="s">
        <v>457</v>
      </c>
      <c r="C62" s="66">
        <v>24</v>
      </c>
      <c r="D62" s="66">
        <v>44</v>
      </c>
      <c r="E62" s="169">
        <f t="shared" si="10"/>
        <v>0.83333333333333337</v>
      </c>
      <c r="F62" s="170" t="s">
        <v>68</v>
      </c>
      <c r="G62" s="66" t="s">
        <v>23</v>
      </c>
      <c r="H62" s="171" t="s">
        <v>176</v>
      </c>
      <c r="I62" s="172" t="s">
        <v>177</v>
      </c>
      <c r="J62" s="173">
        <v>173.25</v>
      </c>
      <c r="K62" s="174">
        <v>43910</v>
      </c>
      <c r="L62" s="174">
        <v>43913</v>
      </c>
      <c r="M62" s="66" t="s">
        <v>26</v>
      </c>
      <c r="N62" s="175" t="s">
        <v>178</v>
      </c>
      <c r="O62" s="175" t="s">
        <v>179</v>
      </c>
      <c r="P62" s="172" t="s">
        <v>29</v>
      </c>
      <c r="Q62" s="172" t="s">
        <v>180</v>
      </c>
      <c r="R62" s="176" t="s">
        <v>49</v>
      </c>
      <c r="S62" s="172" t="s">
        <v>470</v>
      </c>
      <c r="T62" s="169">
        <f t="shared" si="1"/>
        <v>0.66666666666666663</v>
      </c>
      <c r="U62" s="169">
        <f t="shared" si="2"/>
        <v>9.0909090909090912E-2</v>
      </c>
      <c r="V62" s="153" t="s">
        <v>181</v>
      </c>
      <c r="W62" s="219">
        <f t="shared" si="6"/>
        <v>4</v>
      </c>
    </row>
    <row r="63" spans="1:23" ht="16" x14ac:dyDescent="0.2">
      <c r="A63" s="189" t="s">
        <v>19</v>
      </c>
      <c r="B63" s="189" t="s">
        <v>458</v>
      </c>
      <c r="C63" s="66">
        <v>112</v>
      </c>
      <c r="D63" s="66">
        <v>160</v>
      </c>
      <c r="E63" s="169">
        <f t="shared" si="10"/>
        <v>0.42857142857142855</v>
      </c>
      <c r="F63" s="170" t="s">
        <v>22</v>
      </c>
      <c r="G63" s="66" t="s">
        <v>23</v>
      </c>
      <c r="H63" s="171" t="s">
        <v>91</v>
      </c>
      <c r="I63" s="172" t="s">
        <v>183</v>
      </c>
      <c r="J63" s="173">
        <v>5936.5</v>
      </c>
      <c r="K63" s="174">
        <v>43916</v>
      </c>
      <c r="L63" s="174">
        <v>43917</v>
      </c>
      <c r="M63" s="66" t="s">
        <v>38</v>
      </c>
      <c r="N63" s="175" t="s">
        <v>184</v>
      </c>
      <c r="O63" s="175" t="s">
        <v>185</v>
      </c>
      <c r="P63" s="172" t="s">
        <v>29</v>
      </c>
      <c r="Q63" s="172" t="s">
        <v>186</v>
      </c>
      <c r="R63" s="176" t="s">
        <v>49</v>
      </c>
      <c r="S63" s="172" t="s">
        <v>485</v>
      </c>
      <c r="T63" s="169">
        <f t="shared" si="1"/>
        <v>0.125</v>
      </c>
      <c r="U63" s="169">
        <f t="shared" si="2"/>
        <v>0.21249999999999999</v>
      </c>
      <c r="V63" s="153" t="s">
        <v>151</v>
      </c>
      <c r="W63" s="219">
        <f t="shared" si="6"/>
        <v>34</v>
      </c>
    </row>
    <row r="64" spans="1:23" ht="16" x14ac:dyDescent="0.2">
      <c r="A64" s="189" t="s">
        <v>19</v>
      </c>
      <c r="B64" s="189" t="s">
        <v>459</v>
      </c>
      <c r="C64" s="66">
        <v>45</v>
      </c>
      <c r="D64" s="66">
        <v>70</v>
      </c>
      <c r="E64" s="169">
        <f t="shared" si="10"/>
        <v>0.55555555555555558</v>
      </c>
      <c r="F64" s="170" t="s">
        <v>22</v>
      </c>
      <c r="G64" s="66" t="s">
        <v>23</v>
      </c>
      <c r="H64" s="171" t="s">
        <v>91</v>
      </c>
      <c r="I64" s="172" t="s">
        <v>191</v>
      </c>
      <c r="J64" s="173">
        <v>9059.0400000000009</v>
      </c>
      <c r="K64" s="174">
        <v>43921</v>
      </c>
      <c r="L64" s="174" t="s">
        <v>192</v>
      </c>
      <c r="M64" s="66" t="s">
        <v>26</v>
      </c>
      <c r="N64" s="175" t="s">
        <v>32</v>
      </c>
      <c r="O64" s="175" t="s">
        <v>193</v>
      </c>
      <c r="P64" s="172" t="s">
        <v>29</v>
      </c>
      <c r="Q64" s="172" t="s">
        <v>194</v>
      </c>
      <c r="R64" s="177" t="s">
        <v>58</v>
      </c>
      <c r="S64" s="172" t="s">
        <v>65</v>
      </c>
      <c r="T64" s="169">
        <f t="shared" si="1"/>
        <v>0.51111111111111107</v>
      </c>
      <c r="U64" s="169">
        <f t="shared" si="2"/>
        <v>2.8571428571428571E-2</v>
      </c>
      <c r="V64" s="153" t="s">
        <v>196</v>
      </c>
      <c r="W64" s="219">
        <f t="shared" si="6"/>
        <v>2</v>
      </c>
    </row>
    <row r="65" spans="1:23" ht="16" x14ac:dyDescent="0.2">
      <c r="A65" s="189" t="s">
        <v>19</v>
      </c>
      <c r="B65" s="189" t="s">
        <v>460</v>
      </c>
      <c r="C65" s="66">
        <v>19</v>
      </c>
      <c r="D65" s="66">
        <v>45</v>
      </c>
      <c r="E65" s="190">
        <f t="shared" si="10"/>
        <v>1.368421052631579</v>
      </c>
      <c r="F65" s="170" t="s">
        <v>68</v>
      </c>
      <c r="G65" s="66" t="s">
        <v>23</v>
      </c>
      <c r="H65" s="171" t="s">
        <v>54</v>
      </c>
      <c r="I65" s="172" t="s">
        <v>198</v>
      </c>
      <c r="J65" s="173">
        <v>12564.6</v>
      </c>
      <c r="K65" s="174" t="s">
        <v>199</v>
      </c>
      <c r="L65" s="174" t="s">
        <v>199</v>
      </c>
      <c r="M65" s="66" t="s">
        <v>26</v>
      </c>
      <c r="N65" s="175" t="s">
        <v>200</v>
      </c>
      <c r="O65" s="175" t="s">
        <v>200</v>
      </c>
      <c r="P65" s="172" t="s">
        <v>29</v>
      </c>
      <c r="Q65" s="172" t="s">
        <v>201</v>
      </c>
      <c r="R65" s="176" t="s">
        <v>49</v>
      </c>
      <c r="S65" s="172" t="s">
        <v>471</v>
      </c>
      <c r="T65" s="169">
        <f t="shared" si="1"/>
        <v>0.78947368421052633</v>
      </c>
      <c r="U65" s="169">
        <f t="shared" si="2"/>
        <v>0.24444444444444444</v>
      </c>
      <c r="V65" s="153" t="s">
        <v>202</v>
      </c>
      <c r="W65" s="219">
        <f t="shared" si="6"/>
        <v>11</v>
      </c>
    </row>
    <row r="66" spans="1:23" ht="16" x14ac:dyDescent="0.2">
      <c r="A66" s="189" t="s">
        <v>19</v>
      </c>
      <c r="B66" s="189" t="s">
        <v>461</v>
      </c>
      <c r="C66" s="66">
        <v>36</v>
      </c>
      <c r="D66" s="66">
        <v>68</v>
      </c>
      <c r="E66" s="169">
        <f t="shared" si="10"/>
        <v>0.88888888888888884</v>
      </c>
      <c r="F66" s="170" t="s">
        <v>22</v>
      </c>
      <c r="G66" s="66" t="s">
        <v>23</v>
      </c>
      <c r="H66" s="171" t="s">
        <v>83</v>
      </c>
      <c r="I66" s="172" t="s">
        <v>204</v>
      </c>
      <c r="J66" s="173">
        <v>1219.24</v>
      </c>
      <c r="K66" s="174" t="s">
        <v>199</v>
      </c>
      <c r="L66" s="174" t="s">
        <v>205</v>
      </c>
      <c r="M66" s="66" t="s">
        <v>38</v>
      </c>
      <c r="N66" s="175" t="s">
        <v>206</v>
      </c>
      <c r="O66" s="175" t="s">
        <v>207</v>
      </c>
      <c r="P66" s="172" t="s">
        <v>29</v>
      </c>
      <c r="Q66" s="172" t="s">
        <v>208</v>
      </c>
      <c r="R66" s="176" t="s">
        <v>49</v>
      </c>
      <c r="S66" s="172" t="s">
        <v>34</v>
      </c>
      <c r="T66" s="169">
        <f t="shared" si="1"/>
        <v>0.33333333333333331</v>
      </c>
      <c r="U66" s="169">
        <f t="shared" si="2"/>
        <v>0.29411764705882354</v>
      </c>
      <c r="V66" s="153" t="s">
        <v>209</v>
      </c>
      <c r="W66" s="219">
        <f t="shared" si="6"/>
        <v>20</v>
      </c>
    </row>
    <row r="67" spans="1:23" ht="16" x14ac:dyDescent="0.2">
      <c r="A67" s="189" t="s">
        <v>19</v>
      </c>
      <c r="B67" s="189" t="s">
        <v>462</v>
      </c>
      <c r="C67" s="66">
        <v>51</v>
      </c>
      <c r="D67" s="66">
        <v>80</v>
      </c>
      <c r="E67" s="169">
        <f t="shared" si="10"/>
        <v>0.56862745098039214</v>
      </c>
      <c r="F67" s="170" t="s">
        <v>22</v>
      </c>
      <c r="G67" s="66" t="s">
        <v>23</v>
      </c>
      <c r="H67" s="171" t="s">
        <v>211</v>
      </c>
      <c r="I67" s="172" t="s">
        <v>212</v>
      </c>
      <c r="J67" s="173">
        <v>5677.08</v>
      </c>
      <c r="K67" s="174" t="s">
        <v>213</v>
      </c>
      <c r="L67" s="174" t="s">
        <v>214</v>
      </c>
      <c r="M67" s="66" t="s">
        <v>38</v>
      </c>
      <c r="N67" s="175" t="s">
        <v>215</v>
      </c>
      <c r="O67" s="175" t="s">
        <v>216</v>
      </c>
      <c r="P67" s="172" t="s">
        <v>29</v>
      </c>
      <c r="Q67" s="172" t="s">
        <v>217</v>
      </c>
      <c r="R67" s="177" t="s">
        <v>96</v>
      </c>
      <c r="S67" s="172" t="s">
        <v>467</v>
      </c>
      <c r="T67" s="169">
        <f t="shared" si="1"/>
        <v>0.37254901960784315</v>
      </c>
      <c r="U67" s="169">
        <f t="shared" si="2"/>
        <v>0.125</v>
      </c>
      <c r="V67" s="153" t="s">
        <v>218</v>
      </c>
      <c r="W67" s="219">
        <f t="shared" ref="W67:W70" si="11">IF(COUNTA(S67)=1,D67-S67,"")</f>
        <v>10</v>
      </c>
    </row>
    <row r="68" spans="1:23" ht="16" x14ac:dyDescent="0.2">
      <c r="A68" s="179" t="s">
        <v>19</v>
      </c>
      <c r="B68" s="179" t="s">
        <v>487</v>
      </c>
      <c r="C68" s="180">
        <v>316</v>
      </c>
      <c r="D68" s="180">
        <v>440</v>
      </c>
      <c r="E68" s="188">
        <f>SUM(D68-C68)/C68*100%</f>
        <v>0.39240506329113922</v>
      </c>
      <c r="F68" s="181" t="s">
        <v>22</v>
      </c>
      <c r="G68" s="180" t="s">
        <v>374</v>
      </c>
      <c r="H68" s="182" t="s">
        <v>375</v>
      </c>
      <c r="I68" s="183" t="s">
        <v>376</v>
      </c>
      <c r="J68" s="184">
        <v>10971</v>
      </c>
      <c r="K68" s="185">
        <v>43899</v>
      </c>
      <c r="L68" s="185">
        <v>43901</v>
      </c>
      <c r="M68" s="180" t="s">
        <v>26</v>
      </c>
      <c r="N68" s="186" t="s">
        <v>377</v>
      </c>
      <c r="O68" s="186" t="s">
        <v>377</v>
      </c>
      <c r="P68" s="183" t="s">
        <v>29</v>
      </c>
      <c r="Q68" s="183" t="s">
        <v>378</v>
      </c>
      <c r="R68" s="187" t="s">
        <v>58</v>
      </c>
      <c r="S68" s="183" t="s">
        <v>157</v>
      </c>
      <c r="T68" s="188">
        <f>SUM(S68-C68)/C68*100%</f>
        <v>-6.3291139240506333E-2</v>
      </c>
      <c r="U68" s="188">
        <f t="shared" si="2"/>
        <v>0.32727272727272727</v>
      </c>
      <c r="V68" s="158" t="s">
        <v>242</v>
      </c>
      <c r="W68" s="219">
        <f t="shared" si="11"/>
        <v>144</v>
      </c>
    </row>
    <row r="69" spans="1:23" ht="16" x14ac:dyDescent="0.2">
      <c r="A69" s="179" t="s">
        <v>19</v>
      </c>
      <c r="B69" s="179" t="s">
        <v>488</v>
      </c>
      <c r="C69" s="180">
        <v>40</v>
      </c>
      <c r="D69" s="180">
        <v>40</v>
      </c>
      <c r="E69" s="188">
        <f t="shared" si="10"/>
        <v>0</v>
      </c>
      <c r="F69" s="181" t="s">
        <v>68</v>
      </c>
      <c r="G69" s="180" t="s">
        <v>374</v>
      </c>
      <c r="H69" s="182" t="s">
        <v>375</v>
      </c>
      <c r="I69" s="183" t="s">
        <v>376</v>
      </c>
      <c r="J69" s="184">
        <v>10971</v>
      </c>
      <c r="K69" s="185">
        <v>43899</v>
      </c>
      <c r="L69" s="185">
        <v>43901</v>
      </c>
      <c r="M69" s="180" t="s">
        <v>26</v>
      </c>
      <c r="N69" s="186" t="s">
        <v>377</v>
      </c>
      <c r="O69" s="186" t="s">
        <v>377</v>
      </c>
      <c r="P69" s="183" t="s">
        <v>29</v>
      </c>
      <c r="Q69" s="183" t="s">
        <v>378</v>
      </c>
      <c r="R69" s="187" t="s">
        <v>58</v>
      </c>
      <c r="S69" s="183" t="s">
        <v>470</v>
      </c>
      <c r="T69" s="188">
        <f>SUM(S69-C69)/C69*100%</f>
        <v>0</v>
      </c>
      <c r="U69" s="188">
        <f t="shared" ref="U69" si="12">SUM(D69-S69)/D69*100%</f>
        <v>0</v>
      </c>
      <c r="V69" s="158" t="s">
        <v>242</v>
      </c>
      <c r="W69" s="219">
        <f t="shared" si="11"/>
        <v>0</v>
      </c>
    </row>
    <row r="70" spans="1:23" ht="16" x14ac:dyDescent="0.2">
      <c r="A70" s="179" t="s">
        <v>19</v>
      </c>
      <c r="B70" s="179" t="s">
        <v>489</v>
      </c>
      <c r="C70" s="180">
        <v>196</v>
      </c>
      <c r="D70" s="180">
        <v>196</v>
      </c>
      <c r="E70" s="188">
        <f t="shared" si="10"/>
        <v>0</v>
      </c>
      <c r="F70" s="181" t="s">
        <v>22</v>
      </c>
      <c r="G70" s="180" t="s">
        <v>374</v>
      </c>
      <c r="H70" s="182" t="s">
        <v>375</v>
      </c>
      <c r="I70" s="183" t="s">
        <v>376</v>
      </c>
      <c r="J70" s="184">
        <v>10971</v>
      </c>
      <c r="K70" s="185">
        <v>43899</v>
      </c>
      <c r="L70" s="185">
        <v>43901</v>
      </c>
      <c r="M70" s="180" t="s">
        <v>26</v>
      </c>
      <c r="N70" s="186" t="s">
        <v>377</v>
      </c>
      <c r="O70" s="186" t="s">
        <v>377</v>
      </c>
      <c r="P70" s="183" t="s">
        <v>29</v>
      </c>
      <c r="Q70" s="183" t="s">
        <v>378</v>
      </c>
      <c r="R70" s="187" t="s">
        <v>58</v>
      </c>
      <c r="S70" s="183" t="s">
        <v>486</v>
      </c>
      <c r="T70" s="188">
        <f ca="1">SUM(T70-C70)/C70*100%</f>
        <v>0</v>
      </c>
      <c r="U70" s="188">
        <f t="shared" si="2"/>
        <v>0</v>
      </c>
      <c r="V70" s="158" t="s">
        <v>242</v>
      </c>
      <c r="W70" s="219">
        <f t="shared" si="11"/>
        <v>0</v>
      </c>
    </row>
    <row r="71" spans="1:23" x14ac:dyDescent="0.2">
      <c r="G71" s="222" t="s">
        <v>647</v>
      </c>
      <c r="V71" s="223"/>
      <c r="W71" s="224">
        <f>SUMSQ(W2:W70)</f>
        <v>51794</v>
      </c>
    </row>
    <row r="72" spans="1:23" x14ac:dyDescent="0.2">
      <c r="G72" s="222" t="s">
        <v>648</v>
      </c>
      <c r="V72" s="223"/>
      <c r="W72" s="224">
        <f>COUNT(W2:W70)</f>
        <v>69</v>
      </c>
    </row>
    <row r="73" spans="1:23" x14ac:dyDescent="0.2">
      <c r="G73" s="225" t="s">
        <v>649</v>
      </c>
      <c r="V73" s="223"/>
      <c r="W73" s="226">
        <f>SQRT(W71/W72)</f>
        <v>27.397767813444588</v>
      </c>
    </row>
    <row r="74" spans="1:23" x14ac:dyDescent="0.2">
      <c r="G74" s="56"/>
    </row>
    <row r="78" spans="1:23" x14ac:dyDescent="0.2">
      <c r="C78" s="135"/>
      <c r="S78" s="135"/>
      <c r="T78" s="56"/>
    </row>
    <row r="89" spans="3:20" ht="16" x14ac:dyDescent="0.2">
      <c r="E89" s="66" t="s">
        <v>390</v>
      </c>
      <c r="T89" s="66" t="s">
        <v>390</v>
      </c>
    </row>
    <row r="90" spans="3:20" x14ac:dyDescent="0.2">
      <c r="C90" s="217" t="s">
        <v>389</v>
      </c>
      <c r="D90" s="217"/>
      <c r="E90" s="68">
        <f>AVERAGE(E2:E70)</f>
        <v>0.57629739780999889</v>
      </c>
      <c r="G90" s="217" t="s">
        <v>389</v>
      </c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68">
        <f ca="1">AVERAGE(T2:T70)</f>
        <v>0.35225423922134153</v>
      </c>
    </row>
    <row r="91" spans="3:20" x14ac:dyDescent="0.2">
      <c r="C91" s="217" t="s">
        <v>391</v>
      </c>
      <c r="D91" s="217"/>
      <c r="E91" s="69">
        <f>AVERAGE(E2:E67)</f>
        <v>0.59654720281210283</v>
      </c>
      <c r="G91" s="217" t="s">
        <v>391</v>
      </c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68">
        <f>AVERAGE(T2:T67)</f>
        <v>0.36922475220474349</v>
      </c>
    </row>
    <row r="92" spans="3:20" x14ac:dyDescent="0.2">
      <c r="C92" s="217" t="s">
        <v>392</v>
      </c>
      <c r="D92" s="217"/>
      <c r="E92" s="69">
        <f>AVERAGE(E68:E70)</f>
        <v>0.13080168776371306</v>
      </c>
      <c r="G92" s="217" t="s">
        <v>392</v>
      </c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68">
        <f ca="1">AVERAGE(T68:T70)</f>
        <v>0</v>
      </c>
    </row>
  </sheetData>
  <mergeCells count="6">
    <mergeCell ref="C90:D90"/>
    <mergeCell ref="G90:S90"/>
    <mergeCell ref="C91:D91"/>
    <mergeCell ref="G91:S91"/>
    <mergeCell ref="C92:D92"/>
    <mergeCell ref="G92:S92"/>
  </mergeCells>
  <conditionalFormatting sqref="T2:U2 T43:U67 T70:U70">
    <cfRule type="cellIs" dxfId="7" priority="5" operator="lessThan">
      <formula>0</formula>
    </cfRule>
  </conditionalFormatting>
  <conditionalFormatting sqref="T3:U42">
    <cfRule type="cellIs" dxfId="6" priority="4" operator="lessThan">
      <formula>0</formula>
    </cfRule>
  </conditionalFormatting>
  <conditionalFormatting sqref="T69:U69">
    <cfRule type="cellIs" dxfId="5" priority="2" operator="lessThan">
      <formula>0</formula>
    </cfRule>
  </conditionalFormatting>
  <conditionalFormatting sqref="T68:U68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sheetPr codeName="Planilha2"/>
  <dimension ref="A1:W100"/>
  <sheetViews>
    <sheetView tabSelected="1" workbookViewId="0">
      <selection activeCell="I86" sqref="I2:I86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hidden="1" customWidth="1"/>
    <col min="7" max="7" width="14.5" hidden="1" customWidth="1"/>
    <col min="8" max="8" width="102.6640625" hidden="1" customWidth="1"/>
    <col min="9" max="9" width="10.33203125" customWidth="1"/>
    <col min="10" max="10" width="12.1640625" hidden="1" customWidth="1"/>
    <col min="11" max="11" width="11.1640625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customWidth="1"/>
    <col min="19" max="19" width="9" customWidth="1"/>
    <col min="20" max="20" width="20.5" hidden="1" customWidth="1"/>
    <col min="21" max="21" width="23.33203125" hidden="1" customWidth="1"/>
    <col min="22" max="22" width="109.1640625" hidden="1" customWidth="1"/>
  </cols>
  <sheetData>
    <row r="1" spans="1:23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  <c r="W1" s="218" t="s">
        <v>646</v>
      </c>
    </row>
    <row r="2" spans="1:23" ht="16" x14ac:dyDescent="0.2">
      <c r="A2" s="103" t="s">
        <v>19</v>
      </c>
      <c r="B2" s="103" t="s">
        <v>33</v>
      </c>
      <c r="C2" s="92">
        <v>31</v>
      </c>
      <c r="D2" s="104">
        <v>48</v>
      </c>
      <c r="E2" s="90">
        <f t="shared" ref="E2:E6" si="0">SUM(D2-C2)/C2*100%</f>
        <v>0.54838709677419351</v>
      </c>
      <c r="F2" s="105" t="s">
        <v>35</v>
      </c>
      <c r="G2" s="106" t="s">
        <v>23</v>
      </c>
      <c r="H2" s="107" t="s">
        <v>36</v>
      </c>
      <c r="I2" s="100" t="s">
        <v>37</v>
      </c>
      <c r="J2" s="38">
        <v>797.4</v>
      </c>
      <c r="K2" s="108">
        <v>43837</v>
      </c>
      <c r="L2" s="108">
        <v>43843</v>
      </c>
      <c r="M2" s="106" t="s">
        <v>38</v>
      </c>
      <c r="N2" s="109" t="s">
        <v>39</v>
      </c>
      <c r="O2" s="109" t="s">
        <v>40</v>
      </c>
      <c r="P2" s="100" t="s">
        <v>29</v>
      </c>
      <c r="Q2" s="100" t="s">
        <v>41</v>
      </c>
      <c r="R2" s="100" t="s">
        <v>31</v>
      </c>
      <c r="S2" s="110">
        <v>52</v>
      </c>
      <c r="T2" s="90">
        <f t="shared" ref="T2:T41" si="1">SUM(S2-C2)/C2*100%</f>
        <v>0.67741935483870963</v>
      </c>
      <c r="U2" s="90">
        <f t="shared" ref="U2:U41" si="2">SUM(D2-S2)/D2*100%</f>
        <v>-8.3333333333333329E-2</v>
      </c>
      <c r="V2" s="111" t="s">
        <v>42</v>
      </c>
      <c r="W2" s="219">
        <f>IF(COUNTA(S2)=1,D2-S2,"")</f>
        <v>-4</v>
      </c>
    </row>
    <row r="3" spans="1:23" ht="16" x14ac:dyDescent="0.2">
      <c r="A3" s="103" t="s">
        <v>19</v>
      </c>
      <c r="B3" s="103" t="s">
        <v>43</v>
      </c>
      <c r="C3" s="92">
        <v>56</v>
      </c>
      <c r="D3" s="104">
        <v>70</v>
      </c>
      <c r="E3" s="90">
        <f t="shared" si="0"/>
        <v>0.25</v>
      </c>
      <c r="F3" s="105" t="s">
        <v>22</v>
      </c>
      <c r="G3" s="106" t="s">
        <v>23</v>
      </c>
      <c r="H3" s="107" t="s">
        <v>44</v>
      </c>
      <c r="I3" s="100" t="s">
        <v>45</v>
      </c>
      <c r="J3" s="38">
        <v>2835</v>
      </c>
      <c r="K3" s="108">
        <v>43864</v>
      </c>
      <c r="L3" s="108">
        <v>43865</v>
      </c>
      <c r="M3" s="106" t="s">
        <v>38</v>
      </c>
      <c r="N3" s="109" t="s">
        <v>46</v>
      </c>
      <c r="O3" s="109" t="s">
        <v>47</v>
      </c>
      <c r="P3" s="100" t="s">
        <v>29</v>
      </c>
      <c r="Q3" s="100" t="s">
        <v>48</v>
      </c>
      <c r="R3" s="112" t="s">
        <v>49</v>
      </c>
      <c r="S3" s="113" t="s">
        <v>50</v>
      </c>
      <c r="T3" s="90">
        <f t="shared" si="1"/>
        <v>0.17857142857142858</v>
      </c>
      <c r="U3" s="90">
        <f t="shared" si="2"/>
        <v>5.7142857142857141E-2</v>
      </c>
      <c r="V3" s="111" t="s">
        <v>51</v>
      </c>
      <c r="W3" s="219">
        <f t="shared" ref="W3:W66" si="3">IF(COUNTA(S3)=1,D3-S3,"")</f>
        <v>4</v>
      </c>
    </row>
    <row r="4" spans="1:23" ht="16" x14ac:dyDescent="0.2">
      <c r="A4" s="103" t="s">
        <v>52</v>
      </c>
      <c r="B4" s="103" t="s">
        <v>53</v>
      </c>
      <c r="C4" s="114">
        <v>72</v>
      </c>
      <c r="D4" s="104">
        <v>110</v>
      </c>
      <c r="E4" s="90">
        <f t="shared" si="0"/>
        <v>0.52777777777777779</v>
      </c>
      <c r="F4" s="105" t="s">
        <v>22</v>
      </c>
      <c r="G4" s="106" t="s">
        <v>23</v>
      </c>
      <c r="H4" s="107" t="s">
        <v>54</v>
      </c>
      <c r="I4" s="100" t="s">
        <v>55</v>
      </c>
      <c r="J4" s="38">
        <v>6959.68</v>
      </c>
      <c r="K4" s="108">
        <v>43868</v>
      </c>
      <c r="L4" s="108">
        <v>43871</v>
      </c>
      <c r="M4" s="106" t="s">
        <v>26</v>
      </c>
      <c r="N4" s="109" t="s">
        <v>32</v>
      </c>
      <c r="O4" s="109" t="s">
        <v>56</v>
      </c>
      <c r="P4" s="100" t="s">
        <v>29</v>
      </c>
      <c r="Q4" s="100" t="s">
        <v>57</v>
      </c>
      <c r="R4" s="115" t="s">
        <v>58</v>
      </c>
      <c r="S4" s="113" t="s">
        <v>59</v>
      </c>
      <c r="T4" s="90">
        <f t="shared" si="1"/>
        <v>0.19444444444444445</v>
      </c>
      <c r="U4" s="90">
        <f t="shared" si="2"/>
        <v>0.21818181818181817</v>
      </c>
      <c r="V4" s="111" t="s">
        <v>60</v>
      </c>
      <c r="W4" s="219">
        <f t="shared" si="3"/>
        <v>24</v>
      </c>
    </row>
    <row r="5" spans="1:23" ht="16" x14ac:dyDescent="0.2">
      <c r="A5" s="103" t="s">
        <v>52</v>
      </c>
      <c r="B5" s="103" t="s">
        <v>61</v>
      </c>
      <c r="C5" s="114">
        <v>50</v>
      </c>
      <c r="D5" s="104">
        <v>80</v>
      </c>
      <c r="E5" s="90">
        <f t="shared" si="0"/>
        <v>0.6</v>
      </c>
      <c r="F5" s="105" t="s">
        <v>22</v>
      </c>
      <c r="G5" s="106" t="s">
        <v>23</v>
      </c>
      <c r="H5" s="107" t="s">
        <v>54</v>
      </c>
      <c r="I5" s="100" t="s">
        <v>62</v>
      </c>
      <c r="J5" s="38">
        <v>5008.6400000000003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63</v>
      </c>
      <c r="P5" s="100" t="s">
        <v>29</v>
      </c>
      <c r="Q5" s="100" t="s">
        <v>64</v>
      </c>
      <c r="R5" s="115" t="s">
        <v>58</v>
      </c>
      <c r="S5" s="113" t="s">
        <v>65</v>
      </c>
      <c r="T5" s="90">
        <f t="shared" si="1"/>
        <v>0.36</v>
      </c>
      <c r="U5" s="90">
        <f t="shared" si="2"/>
        <v>0.15</v>
      </c>
      <c r="V5" s="111" t="s">
        <v>66</v>
      </c>
      <c r="W5" s="219">
        <f t="shared" si="3"/>
        <v>12</v>
      </c>
    </row>
    <row r="6" spans="1:23" ht="16" x14ac:dyDescent="0.2">
      <c r="A6" s="103" t="s">
        <v>52</v>
      </c>
      <c r="B6" s="103" t="s">
        <v>67</v>
      </c>
      <c r="C6" s="114">
        <v>28</v>
      </c>
      <c r="D6" s="104">
        <v>65</v>
      </c>
      <c r="E6" s="134">
        <f t="shared" si="0"/>
        <v>1.3214285714285714</v>
      </c>
      <c r="F6" s="105" t="s">
        <v>68</v>
      </c>
      <c r="G6" s="106" t="s">
        <v>23</v>
      </c>
      <c r="H6" s="107" t="s">
        <v>69</v>
      </c>
      <c r="I6" s="100" t="s">
        <v>70</v>
      </c>
      <c r="J6" s="38">
        <v>2052.98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71</v>
      </c>
      <c r="P6" s="100" t="s">
        <v>29</v>
      </c>
      <c r="Q6" s="100" t="s">
        <v>72</v>
      </c>
      <c r="R6" s="115" t="s">
        <v>58</v>
      </c>
      <c r="S6" s="113" t="s">
        <v>73</v>
      </c>
      <c r="T6" s="90">
        <f t="shared" si="1"/>
        <v>0.6428571428571429</v>
      </c>
      <c r="U6" s="90">
        <f t="shared" si="2"/>
        <v>0.29230769230769232</v>
      </c>
      <c r="V6" s="111" t="s">
        <v>74</v>
      </c>
      <c r="W6" s="219">
        <f t="shared" si="3"/>
        <v>19</v>
      </c>
    </row>
    <row r="7" spans="1:23" ht="16" x14ac:dyDescent="0.2">
      <c r="A7" s="103" t="s">
        <v>52</v>
      </c>
      <c r="B7" s="103" t="s">
        <v>75</v>
      </c>
      <c r="C7" s="114">
        <v>24</v>
      </c>
      <c r="D7" s="104">
        <v>48</v>
      </c>
      <c r="E7" s="134">
        <f t="shared" ref="E7:E35" si="4">SUM(D7-C7)/C7*100%</f>
        <v>1</v>
      </c>
      <c r="F7" s="105" t="s">
        <v>68</v>
      </c>
      <c r="G7" s="106" t="s">
        <v>23</v>
      </c>
      <c r="H7" s="107" t="s">
        <v>69</v>
      </c>
      <c r="I7" s="100" t="s">
        <v>77</v>
      </c>
      <c r="J7" s="38">
        <v>1905.9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78</v>
      </c>
      <c r="P7" s="100" t="s">
        <v>29</v>
      </c>
      <c r="Q7" s="100" t="s">
        <v>79</v>
      </c>
      <c r="R7" s="115" t="s">
        <v>58</v>
      </c>
      <c r="S7" s="113" t="s">
        <v>80</v>
      </c>
      <c r="T7" s="90">
        <f t="shared" si="1"/>
        <v>0.25</v>
      </c>
      <c r="U7" s="90">
        <f t="shared" si="2"/>
        <v>0.375</v>
      </c>
      <c r="V7" s="111" t="s">
        <v>81</v>
      </c>
      <c r="W7" s="219">
        <f t="shared" si="3"/>
        <v>18</v>
      </c>
    </row>
    <row r="8" spans="1:23" ht="16" x14ac:dyDescent="0.2">
      <c r="A8" s="103" t="s">
        <v>52</v>
      </c>
      <c r="B8" s="103" t="s">
        <v>82</v>
      </c>
      <c r="C8" s="114">
        <v>10</v>
      </c>
      <c r="D8" s="104">
        <v>40</v>
      </c>
      <c r="E8" s="134">
        <f t="shared" si="4"/>
        <v>3</v>
      </c>
      <c r="F8" s="105" t="s">
        <v>68</v>
      </c>
      <c r="G8" s="106" t="s">
        <v>23</v>
      </c>
      <c r="H8" s="107" t="s">
        <v>83</v>
      </c>
      <c r="I8" s="100" t="s">
        <v>84</v>
      </c>
      <c r="J8" s="38">
        <v>987.1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85</v>
      </c>
      <c r="P8" s="100" t="s">
        <v>29</v>
      </c>
      <c r="Q8" s="100" t="s">
        <v>86</v>
      </c>
      <c r="R8" s="115" t="s">
        <v>58</v>
      </c>
      <c r="S8" s="113">
        <v>20</v>
      </c>
      <c r="T8" s="134">
        <f t="shared" si="1"/>
        <v>1</v>
      </c>
      <c r="U8" s="90">
        <f t="shared" si="2"/>
        <v>0.5</v>
      </c>
      <c r="V8" s="111" t="s">
        <v>88</v>
      </c>
      <c r="W8" s="219">
        <f t="shared" si="3"/>
        <v>20</v>
      </c>
    </row>
    <row r="9" spans="1:23" ht="16" x14ac:dyDescent="0.2">
      <c r="A9" s="103" t="s">
        <v>52</v>
      </c>
      <c r="B9" s="103" t="s">
        <v>89</v>
      </c>
      <c r="C9" s="114">
        <v>22</v>
      </c>
      <c r="D9" s="104">
        <v>45</v>
      </c>
      <c r="E9" s="134">
        <f t="shared" si="4"/>
        <v>1.0454545454545454</v>
      </c>
      <c r="F9" s="105" t="s">
        <v>68</v>
      </c>
      <c r="G9" s="106" t="s">
        <v>23</v>
      </c>
      <c r="H9" s="107" t="s">
        <v>91</v>
      </c>
      <c r="I9" s="100" t="s">
        <v>92</v>
      </c>
      <c r="J9" s="38">
        <v>1275.9000000000001</v>
      </c>
      <c r="K9" s="108">
        <v>43868</v>
      </c>
      <c r="L9" s="108" t="s">
        <v>93</v>
      </c>
      <c r="M9" s="106" t="s">
        <v>26</v>
      </c>
      <c r="N9" s="109" t="s">
        <v>32</v>
      </c>
      <c r="O9" s="109" t="s">
        <v>94</v>
      </c>
      <c r="P9" s="100" t="s">
        <v>29</v>
      </c>
      <c r="Q9" s="100" t="s">
        <v>95</v>
      </c>
      <c r="R9" s="115" t="s">
        <v>96</v>
      </c>
      <c r="S9" s="113" t="s">
        <v>80</v>
      </c>
      <c r="T9" s="90">
        <f t="shared" si="1"/>
        <v>0.36363636363636365</v>
      </c>
      <c r="U9" s="90">
        <f t="shared" si="2"/>
        <v>0.33333333333333331</v>
      </c>
      <c r="V9" s="111" t="s">
        <v>81</v>
      </c>
      <c r="W9" s="219">
        <f t="shared" si="3"/>
        <v>15</v>
      </c>
    </row>
    <row r="10" spans="1:23" ht="16" x14ac:dyDescent="0.2">
      <c r="A10" s="103" t="s">
        <v>52</v>
      </c>
      <c r="B10" s="103" t="s">
        <v>97</v>
      </c>
      <c r="C10" s="114">
        <v>12</v>
      </c>
      <c r="D10" s="104">
        <v>35</v>
      </c>
      <c r="E10" s="134">
        <f>SUM(D10-C10)/C10*100%</f>
        <v>1.9166666666666667</v>
      </c>
      <c r="F10" s="105" t="s">
        <v>68</v>
      </c>
      <c r="G10" s="106" t="s">
        <v>23</v>
      </c>
      <c r="H10" s="107" t="s">
        <v>83</v>
      </c>
      <c r="I10" s="100" t="s">
        <v>98</v>
      </c>
      <c r="J10" s="38">
        <v>1044.8599999999999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99</v>
      </c>
      <c r="P10" s="100" t="s">
        <v>29</v>
      </c>
      <c r="Q10" s="100" t="s">
        <v>100</v>
      </c>
      <c r="R10" s="115" t="s">
        <v>96</v>
      </c>
      <c r="S10" s="113" t="s">
        <v>90</v>
      </c>
      <c r="T10" s="134">
        <f t="shared" si="1"/>
        <v>0.83333333333333337</v>
      </c>
      <c r="U10" s="90">
        <f t="shared" si="2"/>
        <v>0.37142857142857144</v>
      </c>
      <c r="V10" s="111" t="s">
        <v>101</v>
      </c>
      <c r="W10" s="219">
        <f t="shared" si="3"/>
        <v>13</v>
      </c>
    </row>
    <row r="11" spans="1:23" ht="16" x14ac:dyDescent="0.2">
      <c r="A11" s="103" t="s">
        <v>52</v>
      </c>
      <c r="B11" s="103" t="s">
        <v>102</v>
      </c>
      <c r="C11" s="114">
        <v>19</v>
      </c>
      <c r="D11" s="104">
        <v>45</v>
      </c>
      <c r="E11" s="134">
        <f>SUM(D11-C11)/C11*100%</f>
        <v>1.368421052631579</v>
      </c>
      <c r="F11" s="105" t="s">
        <v>68</v>
      </c>
      <c r="G11" s="106" t="s">
        <v>23</v>
      </c>
      <c r="H11" s="107" t="s">
        <v>83</v>
      </c>
      <c r="I11" s="100" t="s">
        <v>103</v>
      </c>
      <c r="J11" s="38">
        <v>976.62</v>
      </c>
      <c r="K11" s="108">
        <v>43868</v>
      </c>
      <c r="L11" s="108">
        <v>43871</v>
      </c>
      <c r="M11" s="106" t="s">
        <v>26</v>
      </c>
      <c r="N11" s="109" t="s">
        <v>32</v>
      </c>
      <c r="O11" s="109" t="s">
        <v>104</v>
      </c>
      <c r="P11" s="100" t="s">
        <v>29</v>
      </c>
      <c r="Q11" s="100" t="s">
        <v>105</v>
      </c>
      <c r="R11" s="115" t="s">
        <v>58</v>
      </c>
      <c r="S11" s="113" t="s">
        <v>76</v>
      </c>
      <c r="T11" s="90">
        <f t="shared" si="1"/>
        <v>0.26315789473684209</v>
      </c>
      <c r="U11" s="90">
        <f t="shared" si="2"/>
        <v>0.46666666666666667</v>
      </c>
      <c r="V11" s="111" t="s">
        <v>106</v>
      </c>
      <c r="W11" s="219">
        <f t="shared" si="3"/>
        <v>21</v>
      </c>
    </row>
    <row r="12" spans="1:23" ht="16" x14ac:dyDescent="0.2">
      <c r="A12" s="103" t="s">
        <v>19</v>
      </c>
      <c r="B12" s="103" t="s">
        <v>107</v>
      </c>
      <c r="C12" s="92">
        <v>158</v>
      </c>
      <c r="D12" s="104">
        <v>220</v>
      </c>
      <c r="E12" s="90">
        <f>SUM(D12-C12)/C12*100%</f>
        <v>0.39240506329113922</v>
      </c>
      <c r="F12" s="105" t="s">
        <v>22</v>
      </c>
      <c r="G12" s="106" t="s">
        <v>23</v>
      </c>
      <c r="H12" s="107" t="s">
        <v>108</v>
      </c>
      <c r="I12" s="100" t="s">
        <v>109</v>
      </c>
      <c r="J12" s="38">
        <v>5557.5</v>
      </c>
      <c r="K12" s="108">
        <v>43872</v>
      </c>
      <c r="L12" s="108">
        <v>43874</v>
      </c>
      <c r="M12" s="106" t="s">
        <v>38</v>
      </c>
      <c r="N12" s="109" t="s">
        <v>110</v>
      </c>
      <c r="O12" s="109" t="s">
        <v>111</v>
      </c>
      <c r="P12" s="100" t="s">
        <v>29</v>
      </c>
      <c r="Q12" s="100" t="s">
        <v>112</v>
      </c>
      <c r="R12" s="100" t="s">
        <v>31</v>
      </c>
      <c r="S12" s="113" t="s">
        <v>113</v>
      </c>
      <c r="T12" s="90">
        <f t="shared" si="1"/>
        <v>0.11392405063291139</v>
      </c>
      <c r="U12" s="90">
        <f t="shared" si="2"/>
        <v>0.2</v>
      </c>
      <c r="V12" s="111" t="s">
        <v>114</v>
      </c>
      <c r="W12" s="219">
        <f t="shared" si="3"/>
        <v>44</v>
      </c>
    </row>
    <row r="13" spans="1:23" ht="16" x14ac:dyDescent="0.2">
      <c r="A13" s="103" t="s">
        <v>19</v>
      </c>
      <c r="B13" s="103" t="s">
        <v>115</v>
      </c>
      <c r="C13" s="92">
        <v>72</v>
      </c>
      <c r="D13" s="104">
        <v>110</v>
      </c>
      <c r="E13" s="90">
        <f>SUM(D13-C13)/C13*100%</f>
        <v>0.52777777777777779</v>
      </c>
      <c r="F13" s="105" t="s">
        <v>22</v>
      </c>
      <c r="G13" s="106" t="s">
        <v>23</v>
      </c>
      <c r="H13" s="107" t="s">
        <v>116</v>
      </c>
      <c r="I13" s="100" t="s">
        <v>117</v>
      </c>
      <c r="J13" s="38">
        <v>3118.92</v>
      </c>
      <c r="K13" s="108">
        <v>43873</v>
      </c>
      <c r="L13" s="108">
        <v>43874</v>
      </c>
      <c r="M13" s="106" t="s">
        <v>38</v>
      </c>
      <c r="N13" s="109" t="s">
        <v>118</v>
      </c>
      <c r="O13" s="109" t="s">
        <v>119</v>
      </c>
      <c r="P13" s="100" t="s">
        <v>29</v>
      </c>
      <c r="Q13" s="100" t="s">
        <v>120</v>
      </c>
      <c r="R13" s="112" t="s">
        <v>49</v>
      </c>
      <c r="S13" s="113" t="s">
        <v>121</v>
      </c>
      <c r="T13" s="90">
        <f t="shared" si="1"/>
        <v>0.16666666666666666</v>
      </c>
      <c r="U13" s="90">
        <f t="shared" si="2"/>
        <v>0.23636363636363636</v>
      </c>
      <c r="V13" s="111" t="s">
        <v>122</v>
      </c>
      <c r="W13" s="219">
        <f t="shared" si="3"/>
        <v>26</v>
      </c>
    </row>
    <row r="14" spans="1:23" ht="16" x14ac:dyDescent="0.2">
      <c r="A14" s="103" t="s">
        <v>19</v>
      </c>
      <c r="B14" s="103" t="s">
        <v>123</v>
      </c>
      <c r="C14" s="92">
        <v>66</v>
      </c>
      <c r="D14" s="104">
        <v>98</v>
      </c>
      <c r="E14" s="90">
        <f>SUM(D14-C14)/C14*100%</f>
        <v>0.48484848484848486</v>
      </c>
      <c r="F14" s="105" t="s">
        <v>22</v>
      </c>
      <c r="G14" s="106" t="s">
        <v>23</v>
      </c>
      <c r="H14" s="107" t="s">
        <v>91</v>
      </c>
      <c r="I14" s="100" t="s">
        <v>125</v>
      </c>
      <c r="J14" s="38">
        <v>4839.75</v>
      </c>
      <c r="K14" s="108">
        <v>43860</v>
      </c>
      <c r="L14" s="108">
        <v>43876</v>
      </c>
      <c r="M14" s="106" t="s">
        <v>26</v>
      </c>
      <c r="N14" s="109" t="s">
        <v>126</v>
      </c>
      <c r="O14" s="109" t="s">
        <v>127</v>
      </c>
      <c r="P14" s="100" t="s">
        <v>29</v>
      </c>
      <c r="Q14" s="100" t="s">
        <v>128</v>
      </c>
      <c r="R14" s="100" t="s">
        <v>31</v>
      </c>
      <c r="S14" s="113" t="s">
        <v>124</v>
      </c>
      <c r="T14" s="90">
        <f t="shared" si="1"/>
        <v>0.48484848484848486</v>
      </c>
      <c r="U14" s="90">
        <f t="shared" si="2"/>
        <v>0</v>
      </c>
      <c r="V14" s="111" t="s">
        <v>129</v>
      </c>
      <c r="W14" s="219">
        <f t="shared" si="3"/>
        <v>0</v>
      </c>
    </row>
    <row r="15" spans="1:23" ht="16" x14ac:dyDescent="0.2">
      <c r="A15" s="103" t="s">
        <v>19</v>
      </c>
      <c r="B15" s="103" t="s">
        <v>130</v>
      </c>
      <c r="C15" s="92">
        <v>19</v>
      </c>
      <c r="D15" s="104">
        <v>45</v>
      </c>
      <c r="E15" s="134">
        <f t="shared" si="4"/>
        <v>1.368421052631579</v>
      </c>
      <c r="F15" s="105" t="s">
        <v>68</v>
      </c>
      <c r="G15" s="106" t="s">
        <v>23</v>
      </c>
      <c r="H15" s="107" t="s">
        <v>131</v>
      </c>
      <c r="I15" s="100" t="s">
        <v>132</v>
      </c>
      <c r="J15" s="38">
        <v>1219.24</v>
      </c>
      <c r="K15" s="108">
        <v>43881</v>
      </c>
      <c r="L15" s="108">
        <v>43882</v>
      </c>
      <c r="M15" s="106" t="s">
        <v>38</v>
      </c>
      <c r="N15" s="109" t="s">
        <v>133</v>
      </c>
      <c r="O15" s="109" t="s">
        <v>134</v>
      </c>
      <c r="P15" s="100" t="s">
        <v>29</v>
      </c>
      <c r="Q15" s="100" t="s">
        <v>135</v>
      </c>
      <c r="R15" s="112" t="s">
        <v>49</v>
      </c>
      <c r="S15" s="113" t="s">
        <v>136</v>
      </c>
      <c r="T15" s="134">
        <f t="shared" si="1"/>
        <v>1</v>
      </c>
      <c r="U15" s="90">
        <f t="shared" si="2"/>
        <v>0.15555555555555556</v>
      </c>
      <c r="V15" s="111" t="s">
        <v>137</v>
      </c>
      <c r="W15" s="219">
        <f t="shared" si="3"/>
        <v>7</v>
      </c>
    </row>
    <row r="16" spans="1:23" ht="16" x14ac:dyDescent="0.2">
      <c r="A16" s="103" t="s">
        <v>19</v>
      </c>
      <c r="B16" s="103" t="s">
        <v>138</v>
      </c>
      <c r="C16" s="92">
        <v>67</v>
      </c>
      <c r="D16" s="104">
        <v>110</v>
      </c>
      <c r="E16" s="90">
        <f t="shared" si="4"/>
        <v>0.64179104477611937</v>
      </c>
      <c r="F16" s="105" t="s">
        <v>22</v>
      </c>
      <c r="G16" s="106" t="s">
        <v>23</v>
      </c>
      <c r="H16" s="107" t="s">
        <v>139</v>
      </c>
      <c r="I16" s="100" t="s">
        <v>140</v>
      </c>
      <c r="J16" s="38">
        <v>6426.44</v>
      </c>
      <c r="K16" s="108">
        <v>43896</v>
      </c>
      <c r="L16" s="108">
        <v>43896</v>
      </c>
      <c r="M16" s="106" t="s">
        <v>38</v>
      </c>
      <c r="N16" s="109" t="s">
        <v>141</v>
      </c>
      <c r="O16" s="109" t="s">
        <v>142</v>
      </c>
      <c r="P16" s="100" t="s">
        <v>29</v>
      </c>
      <c r="Q16" s="100" t="s">
        <v>143</v>
      </c>
      <c r="R16" s="112" t="s">
        <v>49</v>
      </c>
      <c r="S16" s="113" t="s">
        <v>144</v>
      </c>
      <c r="T16" s="90">
        <f t="shared" si="1"/>
        <v>0.31343283582089554</v>
      </c>
      <c r="U16" s="90">
        <f t="shared" si="2"/>
        <v>0.2</v>
      </c>
      <c r="V16" s="116" t="s">
        <v>145</v>
      </c>
      <c r="W16" s="219">
        <f t="shared" si="3"/>
        <v>22</v>
      </c>
    </row>
    <row r="17" spans="1:23" ht="16" x14ac:dyDescent="0.2">
      <c r="A17" s="103" t="s">
        <v>19</v>
      </c>
      <c r="B17" s="103" t="s">
        <v>146</v>
      </c>
      <c r="C17" s="92">
        <v>38</v>
      </c>
      <c r="D17" s="104">
        <v>75</v>
      </c>
      <c r="E17" s="134">
        <f t="shared" si="4"/>
        <v>0.97368421052631582</v>
      </c>
      <c r="F17" s="105" t="s">
        <v>22</v>
      </c>
      <c r="G17" s="106" t="s">
        <v>23</v>
      </c>
      <c r="H17" s="107" t="s">
        <v>131</v>
      </c>
      <c r="I17" s="100" t="s">
        <v>147</v>
      </c>
      <c r="J17" s="38">
        <v>3726.34</v>
      </c>
      <c r="K17" s="108">
        <v>43896</v>
      </c>
      <c r="L17" s="108">
        <v>43896</v>
      </c>
      <c r="M17" s="106" t="s">
        <v>38</v>
      </c>
      <c r="N17" s="109" t="s">
        <v>148</v>
      </c>
      <c r="O17" s="109" t="s">
        <v>149</v>
      </c>
      <c r="P17" s="100" t="s">
        <v>29</v>
      </c>
      <c r="Q17" s="100" t="s">
        <v>150</v>
      </c>
      <c r="R17" s="112" t="s">
        <v>49</v>
      </c>
      <c r="S17" s="113" t="s">
        <v>65</v>
      </c>
      <c r="T17" s="134">
        <f t="shared" si="1"/>
        <v>0.78947368421052633</v>
      </c>
      <c r="U17" s="90">
        <f t="shared" si="2"/>
        <v>9.3333333333333338E-2</v>
      </c>
      <c r="V17" s="111" t="s">
        <v>151</v>
      </c>
      <c r="W17" s="219">
        <f t="shared" si="3"/>
        <v>7</v>
      </c>
    </row>
    <row r="18" spans="1:23" ht="16" x14ac:dyDescent="0.2">
      <c r="A18" s="103" t="s">
        <v>19</v>
      </c>
      <c r="B18" s="103" t="s">
        <v>152</v>
      </c>
      <c r="C18" s="92">
        <v>207</v>
      </c>
      <c r="D18" s="104">
        <v>310</v>
      </c>
      <c r="E18" s="90">
        <f t="shared" si="4"/>
        <v>0.49758454106280192</v>
      </c>
      <c r="F18" s="105" t="s">
        <v>22</v>
      </c>
      <c r="G18" s="106" t="s">
        <v>23</v>
      </c>
      <c r="H18" s="107" t="s">
        <v>116</v>
      </c>
      <c r="I18" s="100" t="s">
        <v>153</v>
      </c>
      <c r="J18" s="38">
        <v>10990.48</v>
      </c>
      <c r="K18" s="108">
        <v>43900</v>
      </c>
      <c r="L18" s="108">
        <v>43900</v>
      </c>
      <c r="M18" s="106" t="s">
        <v>38</v>
      </c>
      <c r="N18" s="109" t="s">
        <v>154</v>
      </c>
      <c r="O18" s="109" t="s">
        <v>155</v>
      </c>
      <c r="P18" s="100" t="s">
        <v>29</v>
      </c>
      <c r="Q18" s="100" t="s">
        <v>156</v>
      </c>
      <c r="R18" s="112" t="s">
        <v>49</v>
      </c>
      <c r="S18" s="113" t="s">
        <v>157</v>
      </c>
      <c r="T18" s="90">
        <f t="shared" si="1"/>
        <v>0.42995169082125606</v>
      </c>
      <c r="U18" s="90">
        <f t="shared" si="2"/>
        <v>4.5161290322580643E-2</v>
      </c>
      <c r="V18" s="111" t="s">
        <v>158</v>
      </c>
      <c r="W18" s="219">
        <f t="shared" si="3"/>
        <v>14</v>
      </c>
    </row>
    <row r="19" spans="1:23" ht="16" x14ac:dyDescent="0.2">
      <c r="A19" s="117" t="s">
        <v>19</v>
      </c>
      <c r="B19" s="117" t="s">
        <v>159</v>
      </c>
      <c r="C19" s="92">
        <v>46</v>
      </c>
      <c r="D19" s="104">
        <v>80</v>
      </c>
      <c r="E19" s="90">
        <f t="shared" si="4"/>
        <v>0.73913043478260865</v>
      </c>
      <c r="F19" s="118" t="s">
        <v>22</v>
      </c>
      <c r="G19" s="119" t="s">
        <v>23</v>
      </c>
      <c r="H19" s="120" t="s">
        <v>91</v>
      </c>
      <c r="I19" s="121" t="s">
        <v>160</v>
      </c>
      <c r="J19" s="122">
        <v>4023.38</v>
      </c>
      <c r="K19" s="123">
        <v>43902</v>
      </c>
      <c r="L19" s="123">
        <v>43906</v>
      </c>
      <c r="M19" s="119" t="s">
        <v>38</v>
      </c>
      <c r="N19" s="124" t="s">
        <v>161</v>
      </c>
      <c r="O19" s="124" t="s">
        <v>162</v>
      </c>
      <c r="P19" s="121" t="s">
        <v>29</v>
      </c>
      <c r="Q19" s="121" t="s">
        <v>163</v>
      </c>
      <c r="R19" s="125" t="s">
        <v>49</v>
      </c>
      <c r="S19" s="113" t="s">
        <v>164</v>
      </c>
      <c r="T19" s="90">
        <f t="shared" si="1"/>
        <v>0.65217391304347827</v>
      </c>
      <c r="U19" s="90">
        <f t="shared" si="2"/>
        <v>0.05</v>
      </c>
      <c r="V19" s="126" t="s">
        <v>165</v>
      </c>
      <c r="W19" s="219">
        <f t="shared" si="3"/>
        <v>4</v>
      </c>
    </row>
    <row r="20" spans="1:23" ht="16" x14ac:dyDescent="0.2">
      <c r="A20" s="91" t="s">
        <v>19</v>
      </c>
      <c r="B20" s="91" t="s">
        <v>166</v>
      </c>
      <c r="C20" s="92">
        <v>67</v>
      </c>
      <c r="D20" s="104">
        <v>100</v>
      </c>
      <c r="E20" s="90">
        <f t="shared" si="4"/>
        <v>0.4925373134328358</v>
      </c>
      <c r="F20" s="94" t="s">
        <v>22</v>
      </c>
      <c r="G20" s="95" t="s">
        <v>23</v>
      </c>
      <c r="H20" s="96" t="s">
        <v>168</v>
      </c>
      <c r="I20" s="97" t="s">
        <v>169</v>
      </c>
      <c r="J20" s="11">
        <v>14931</v>
      </c>
      <c r="K20" s="98">
        <v>43910</v>
      </c>
      <c r="L20" s="98">
        <v>43913</v>
      </c>
      <c r="M20" s="95" t="s">
        <v>38</v>
      </c>
      <c r="N20" s="99" t="s">
        <v>170</v>
      </c>
      <c r="O20" s="99" t="s">
        <v>171</v>
      </c>
      <c r="P20" s="97" t="s">
        <v>29</v>
      </c>
      <c r="Q20" s="97" t="s">
        <v>172</v>
      </c>
      <c r="R20" s="112" t="s">
        <v>49</v>
      </c>
      <c r="S20" s="113" t="s">
        <v>59</v>
      </c>
      <c r="T20" s="90">
        <f t="shared" si="1"/>
        <v>0.28358208955223879</v>
      </c>
      <c r="U20" s="90">
        <f t="shared" si="2"/>
        <v>0.14000000000000001</v>
      </c>
      <c r="V20" s="127" t="s">
        <v>173</v>
      </c>
      <c r="W20" s="219">
        <f t="shared" si="3"/>
        <v>14</v>
      </c>
    </row>
    <row r="21" spans="1:23" ht="16" x14ac:dyDescent="0.2">
      <c r="A21" s="103" t="s">
        <v>19</v>
      </c>
      <c r="B21" s="103" t="s">
        <v>174</v>
      </c>
      <c r="C21" s="92">
        <v>15</v>
      </c>
      <c r="D21" s="104">
        <v>15</v>
      </c>
      <c r="E21" s="90">
        <f t="shared" si="4"/>
        <v>0</v>
      </c>
      <c r="F21" s="105" t="s">
        <v>68</v>
      </c>
      <c r="G21" s="106" t="s">
        <v>23</v>
      </c>
      <c r="H21" s="107" t="s">
        <v>176</v>
      </c>
      <c r="I21" s="100" t="s">
        <v>177</v>
      </c>
      <c r="J21" s="38">
        <v>173.25</v>
      </c>
      <c r="K21" s="108">
        <v>43910</v>
      </c>
      <c r="L21" s="108">
        <v>43913</v>
      </c>
      <c r="M21" s="106" t="s">
        <v>26</v>
      </c>
      <c r="N21" s="109" t="s">
        <v>178</v>
      </c>
      <c r="O21" s="109" t="s">
        <v>179</v>
      </c>
      <c r="P21" s="100" t="s">
        <v>29</v>
      </c>
      <c r="Q21" s="100" t="s">
        <v>180</v>
      </c>
      <c r="R21" s="112" t="s">
        <v>49</v>
      </c>
      <c r="S21" s="113" t="s">
        <v>175</v>
      </c>
      <c r="T21" s="90">
        <f t="shared" si="1"/>
        <v>0</v>
      </c>
      <c r="U21" s="90">
        <f t="shared" si="2"/>
        <v>0</v>
      </c>
      <c r="V21" s="111" t="s">
        <v>181</v>
      </c>
      <c r="W21" s="219">
        <f t="shared" si="3"/>
        <v>0</v>
      </c>
    </row>
    <row r="22" spans="1:23" ht="16" x14ac:dyDescent="0.2">
      <c r="A22" s="103" t="s">
        <v>19</v>
      </c>
      <c r="B22" s="103" t="s">
        <v>182</v>
      </c>
      <c r="C22" s="92">
        <v>43</v>
      </c>
      <c r="D22" s="104">
        <v>72</v>
      </c>
      <c r="E22" s="90">
        <f t="shared" si="4"/>
        <v>0.67441860465116277</v>
      </c>
      <c r="F22" s="105" t="s">
        <v>22</v>
      </c>
      <c r="G22" s="106" t="s">
        <v>23</v>
      </c>
      <c r="H22" s="107" t="s">
        <v>91</v>
      </c>
      <c r="I22" s="100" t="s">
        <v>183</v>
      </c>
      <c r="J22" s="38">
        <v>5936.5</v>
      </c>
      <c r="K22" s="108">
        <v>43916</v>
      </c>
      <c r="L22" s="108">
        <v>43917</v>
      </c>
      <c r="M22" s="106" t="s">
        <v>38</v>
      </c>
      <c r="N22" s="109" t="s">
        <v>184</v>
      </c>
      <c r="O22" s="109" t="s">
        <v>185</v>
      </c>
      <c r="P22" s="100" t="s">
        <v>29</v>
      </c>
      <c r="Q22" s="100" t="s">
        <v>186</v>
      </c>
      <c r="R22" s="112" t="s">
        <v>49</v>
      </c>
      <c r="S22" s="113" t="s">
        <v>65</v>
      </c>
      <c r="T22" s="90">
        <f t="shared" si="1"/>
        <v>0.58139534883720934</v>
      </c>
      <c r="U22" s="90">
        <f t="shared" si="2"/>
        <v>5.5555555555555552E-2</v>
      </c>
      <c r="V22" s="111" t="s">
        <v>151</v>
      </c>
      <c r="W22" s="219">
        <f t="shared" si="3"/>
        <v>4</v>
      </c>
    </row>
    <row r="23" spans="1:23" ht="16" x14ac:dyDescent="0.2">
      <c r="A23" s="103" t="s">
        <v>187</v>
      </c>
      <c r="B23" s="103" t="s">
        <v>188</v>
      </c>
      <c r="C23" s="114">
        <v>78</v>
      </c>
      <c r="D23" s="104">
        <v>120</v>
      </c>
      <c r="E23" s="90">
        <f t="shared" si="4"/>
        <v>0.53846153846153844</v>
      </c>
      <c r="F23" s="105" t="s">
        <v>22</v>
      </c>
      <c r="G23" s="106" t="s">
        <v>23</v>
      </c>
      <c r="H23" s="107" t="s">
        <v>91</v>
      </c>
      <c r="I23" s="100" t="s">
        <v>191</v>
      </c>
      <c r="J23" s="38">
        <v>9059.0400000000009</v>
      </c>
      <c r="K23" s="108">
        <v>43921</v>
      </c>
      <c r="L23" s="108" t="s">
        <v>192</v>
      </c>
      <c r="M23" s="106" t="s">
        <v>26</v>
      </c>
      <c r="N23" s="109" t="s">
        <v>32</v>
      </c>
      <c r="O23" s="109" t="s">
        <v>193</v>
      </c>
      <c r="P23" s="100" t="s">
        <v>29</v>
      </c>
      <c r="Q23" s="100" t="s">
        <v>194</v>
      </c>
      <c r="R23" s="115" t="s">
        <v>58</v>
      </c>
      <c r="S23" s="113" t="s">
        <v>195</v>
      </c>
      <c r="T23" s="90">
        <f t="shared" si="1"/>
        <v>0.38461538461538464</v>
      </c>
      <c r="U23" s="90">
        <f t="shared" si="2"/>
        <v>0.1</v>
      </c>
      <c r="V23" s="111" t="s">
        <v>196</v>
      </c>
      <c r="W23" s="219">
        <f t="shared" si="3"/>
        <v>12</v>
      </c>
    </row>
    <row r="24" spans="1:23" ht="16" x14ac:dyDescent="0.2">
      <c r="A24" s="103" t="s">
        <v>52</v>
      </c>
      <c r="B24" s="103" t="s">
        <v>197</v>
      </c>
      <c r="C24" s="114">
        <v>70</v>
      </c>
      <c r="D24" s="104">
        <v>120</v>
      </c>
      <c r="E24" s="90">
        <f t="shared" si="4"/>
        <v>0.7142857142857143</v>
      </c>
      <c r="F24" s="105" t="s">
        <v>22</v>
      </c>
      <c r="G24" s="106" t="s">
        <v>23</v>
      </c>
      <c r="H24" s="107" t="s">
        <v>54</v>
      </c>
      <c r="I24" s="100" t="s">
        <v>198</v>
      </c>
      <c r="J24" s="38">
        <v>12564.6</v>
      </c>
      <c r="K24" s="108" t="s">
        <v>199</v>
      </c>
      <c r="L24" s="108" t="s">
        <v>199</v>
      </c>
      <c r="M24" s="106" t="s">
        <v>26</v>
      </c>
      <c r="N24" s="109" t="s">
        <v>200</v>
      </c>
      <c r="O24" s="109" t="s">
        <v>200</v>
      </c>
      <c r="P24" s="100" t="s">
        <v>29</v>
      </c>
      <c r="Q24" s="100" t="s">
        <v>201</v>
      </c>
      <c r="R24" s="112" t="s">
        <v>49</v>
      </c>
      <c r="S24" s="113" t="s">
        <v>190</v>
      </c>
      <c r="T24" s="90">
        <f t="shared" si="1"/>
        <v>0.7142857142857143</v>
      </c>
      <c r="U24" s="90">
        <f t="shared" si="2"/>
        <v>0</v>
      </c>
      <c r="V24" s="111" t="s">
        <v>202</v>
      </c>
      <c r="W24" s="219">
        <f t="shared" si="3"/>
        <v>0</v>
      </c>
    </row>
    <row r="25" spans="1:23" ht="16" x14ac:dyDescent="0.2">
      <c r="A25" s="103" t="s">
        <v>19</v>
      </c>
      <c r="B25" s="103" t="s">
        <v>203</v>
      </c>
      <c r="C25" s="92">
        <v>17</v>
      </c>
      <c r="D25" s="104">
        <v>40</v>
      </c>
      <c r="E25" s="134">
        <f t="shared" si="4"/>
        <v>1.3529411764705883</v>
      </c>
      <c r="F25" s="105" t="s">
        <v>68</v>
      </c>
      <c r="G25" s="106" t="s">
        <v>23</v>
      </c>
      <c r="H25" s="107" t="s">
        <v>83</v>
      </c>
      <c r="I25" s="100" t="s">
        <v>204</v>
      </c>
      <c r="J25" s="38">
        <v>1219.24</v>
      </c>
      <c r="K25" s="108" t="s">
        <v>199</v>
      </c>
      <c r="L25" s="108" t="s">
        <v>205</v>
      </c>
      <c r="M25" s="106" t="s">
        <v>38</v>
      </c>
      <c r="N25" s="109" t="s">
        <v>206</v>
      </c>
      <c r="O25" s="109" t="s">
        <v>207</v>
      </c>
      <c r="P25" s="100" t="s">
        <v>29</v>
      </c>
      <c r="Q25" s="100" t="s">
        <v>208</v>
      </c>
      <c r="R25" s="112" t="s">
        <v>49</v>
      </c>
      <c r="S25" s="113" t="s">
        <v>136</v>
      </c>
      <c r="T25" s="134">
        <f t="shared" si="1"/>
        <v>1.2352941176470589</v>
      </c>
      <c r="U25" s="90">
        <f t="shared" si="2"/>
        <v>0.05</v>
      </c>
      <c r="V25" s="111" t="s">
        <v>209</v>
      </c>
      <c r="W25" s="219">
        <f t="shared" si="3"/>
        <v>2</v>
      </c>
    </row>
    <row r="26" spans="1:23" ht="16" x14ac:dyDescent="0.2">
      <c r="A26" s="103" t="s">
        <v>19</v>
      </c>
      <c r="B26" s="103" t="s">
        <v>210</v>
      </c>
      <c r="C26" s="92">
        <v>50</v>
      </c>
      <c r="D26" s="104">
        <v>80</v>
      </c>
      <c r="E26" s="90">
        <f t="shared" si="4"/>
        <v>0.6</v>
      </c>
      <c r="F26" s="105" t="s">
        <v>22</v>
      </c>
      <c r="G26" s="106" t="s">
        <v>23</v>
      </c>
      <c r="H26" s="107" t="s">
        <v>211</v>
      </c>
      <c r="I26" s="100" t="s">
        <v>212</v>
      </c>
      <c r="J26" s="38">
        <v>5677.08</v>
      </c>
      <c r="K26" s="108" t="s">
        <v>213</v>
      </c>
      <c r="L26" s="108" t="s">
        <v>214</v>
      </c>
      <c r="M26" s="106" t="s">
        <v>38</v>
      </c>
      <c r="N26" s="109" t="s">
        <v>215</v>
      </c>
      <c r="O26" s="109" t="s">
        <v>216</v>
      </c>
      <c r="P26" s="100" t="s">
        <v>29</v>
      </c>
      <c r="Q26" s="100" t="s">
        <v>217</v>
      </c>
      <c r="R26" s="115" t="s">
        <v>96</v>
      </c>
      <c r="S26" s="113" t="s">
        <v>50</v>
      </c>
      <c r="T26" s="90">
        <f t="shared" si="1"/>
        <v>0.32</v>
      </c>
      <c r="U26" s="90">
        <f t="shared" si="2"/>
        <v>0.17499999999999999</v>
      </c>
      <c r="V26" s="111" t="s">
        <v>218</v>
      </c>
      <c r="W26" s="219">
        <f t="shared" si="3"/>
        <v>14</v>
      </c>
    </row>
    <row r="27" spans="1:23" ht="16" x14ac:dyDescent="0.2">
      <c r="A27" s="103" t="s">
        <v>187</v>
      </c>
      <c r="B27" s="103" t="s">
        <v>219</v>
      </c>
      <c r="C27" s="114">
        <v>55</v>
      </c>
      <c r="D27" s="104">
        <v>71</v>
      </c>
      <c r="E27" s="90">
        <f t="shared" si="4"/>
        <v>0.29090909090909089</v>
      </c>
      <c r="F27" s="105" t="s">
        <v>35</v>
      </c>
      <c r="G27" s="106" t="s">
        <v>23</v>
      </c>
      <c r="H27" s="107" t="s">
        <v>176</v>
      </c>
      <c r="I27" s="100" t="s">
        <v>220</v>
      </c>
      <c r="J27" s="38">
        <v>141.08000000000001</v>
      </c>
      <c r="K27" s="108" t="s">
        <v>214</v>
      </c>
      <c r="L27" s="108" t="s">
        <v>221</v>
      </c>
      <c r="M27" s="106" t="s">
        <v>26</v>
      </c>
      <c r="N27" s="109" t="s">
        <v>32</v>
      </c>
      <c r="O27" s="109" t="s">
        <v>222</v>
      </c>
      <c r="P27" s="100" t="s">
        <v>29</v>
      </c>
      <c r="Q27" s="100" t="s">
        <v>223</v>
      </c>
      <c r="R27" s="115" t="s">
        <v>96</v>
      </c>
      <c r="S27" s="113" t="s">
        <v>224</v>
      </c>
      <c r="T27" s="90">
        <f t="shared" si="1"/>
        <v>3.6363636363636362E-2</v>
      </c>
      <c r="U27" s="90">
        <f t="shared" si="2"/>
        <v>0.19718309859154928</v>
      </c>
      <c r="V27" s="128" t="s">
        <v>225</v>
      </c>
      <c r="W27" s="219">
        <f t="shared" si="3"/>
        <v>14</v>
      </c>
    </row>
    <row r="28" spans="1:23" ht="16" x14ac:dyDescent="0.2">
      <c r="A28" s="132" t="s">
        <v>52</v>
      </c>
      <c r="B28" s="103" t="s">
        <v>219</v>
      </c>
      <c r="C28" s="114">
        <v>55</v>
      </c>
      <c r="D28" s="104">
        <v>71</v>
      </c>
      <c r="E28" s="90">
        <f t="shared" si="4"/>
        <v>0.29090909090909089</v>
      </c>
      <c r="F28" s="105" t="s">
        <v>226</v>
      </c>
      <c r="G28" s="106" t="s">
        <v>23</v>
      </c>
      <c r="H28" s="107" t="s">
        <v>176</v>
      </c>
      <c r="I28" s="100" t="s">
        <v>220</v>
      </c>
      <c r="J28" s="38">
        <v>141.07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  <c r="W28" s="219">
        <f t="shared" si="3"/>
        <v>14</v>
      </c>
    </row>
    <row r="29" spans="1:23" ht="16" x14ac:dyDescent="0.2">
      <c r="A29" s="132" t="s">
        <v>227</v>
      </c>
      <c r="B29" s="103" t="s">
        <v>219</v>
      </c>
      <c r="C29" s="114">
        <v>55</v>
      </c>
      <c r="D29" s="104">
        <v>71</v>
      </c>
      <c r="E29" s="90">
        <f t="shared" si="4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0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  <c r="W29" s="219">
        <f t="shared" si="3"/>
        <v>14</v>
      </c>
    </row>
    <row r="30" spans="1:23" ht="16" x14ac:dyDescent="0.2">
      <c r="A30" s="103" t="s">
        <v>19</v>
      </c>
      <c r="B30" s="103" t="s">
        <v>234</v>
      </c>
      <c r="C30" s="92">
        <v>86</v>
      </c>
      <c r="D30" s="104">
        <v>130</v>
      </c>
      <c r="E30" s="90">
        <f t="shared" si="4"/>
        <v>0.51162790697674421</v>
      </c>
      <c r="F30" s="105" t="s">
        <v>22</v>
      </c>
      <c r="G30" s="106" t="s">
        <v>23</v>
      </c>
      <c r="H30" s="107" t="s">
        <v>211</v>
      </c>
      <c r="I30" s="100" t="s">
        <v>235</v>
      </c>
      <c r="J30" s="38">
        <v>4581</v>
      </c>
      <c r="K30" s="108" t="s">
        <v>236</v>
      </c>
      <c r="L30" s="108" t="s">
        <v>237</v>
      </c>
      <c r="M30" s="106" t="s">
        <v>38</v>
      </c>
      <c r="N30" s="109" t="s">
        <v>238</v>
      </c>
      <c r="O30" s="109" t="s">
        <v>239</v>
      </c>
      <c r="P30" s="100" t="s">
        <v>29</v>
      </c>
      <c r="Q30" s="100" t="s">
        <v>240</v>
      </c>
      <c r="R30" s="115" t="s">
        <v>96</v>
      </c>
      <c r="S30" s="113" t="s">
        <v>241</v>
      </c>
      <c r="T30" s="90">
        <f t="shared" si="1"/>
        <v>-4.6511627906976744E-2</v>
      </c>
      <c r="U30" s="90">
        <f t="shared" si="2"/>
        <v>0.36923076923076925</v>
      </c>
      <c r="V30" s="111" t="s">
        <v>242</v>
      </c>
      <c r="W30" s="219">
        <f t="shared" si="3"/>
        <v>48</v>
      </c>
    </row>
    <row r="31" spans="1:23" ht="16" x14ac:dyDescent="0.2">
      <c r="A31" s="103" t="s">
        <v>19</v>
      </c>
      <c r="B31" s="103" t="s">
        <v>243</v>
      </c>
      <c r="C31" s="92">
        <v>90</v>
      </c>
      <c r="D31" s="104">
        <v>135</v>
      </c>
      <c r="E31" s="90">
        <f t="shared" si="4"/>
        <v>0.5</v>
      </c>
      <c r="F31" s="105" t="s">
        <v>22</v>
      </c>
      <c r="G31" s="106" t="s">
        <v>23</v>
      </c>
      <c r="H31" s="107" t="s">
        <v>211</v>
      </c>
      <c r="I31" s="100" t="s">
        <v>244</v>
      </c>
      <c r="J31" s="38">
        <v>5670.42</v>
      </c>
      <c r="K31" s="108" t="s">
        <v>245</v>
      </c>
      <c r="L31" s="108" t="s">
        <v>246</v>
      </c>
      <c r="M31" s="106" t="s">
        <v>38</v>
      </c>
      <c r="N31" s="109" t="s">
        <v>247</v>
      </c>
      <c r="O31" s="109" t="s">
        <v>248</v>
      </c>
      <c r="P31" s="100" t="s">
        <v>29</v>
      </c>
      <c r="Q31" s="100" t="s">
        <v>249</v>
      </c>
      <c r="R31" s="115" t="s">
        <v>96</v>
      </c>
      <c r="S31" s="113" t="s">
        <v>121</v>
      </c>
      <c r="T31" s="90">
        <f t="shared" si="1"/>
        <v>-6.6666666666666666E-2</v>
      </c>
      <c r="U31" s="90">
        <f t="shared" si="2"/>
        <v>0.37777777777777777</v>
      </c>
      <c r="V31" s="111" t="s">
        <v>250</v>
      </c>
      <c r="W31" s="219">
        <f t="shared" si="3"/>
        <v>51</v>
      </c>
    </row>
    <row r="32" spans="1:23" ht="16" x14ac:dyDescent="0.2">
      <c r="A32" s="103" t="s">
        <v>19</v>
      </c>
      <c r="B32" s="103" t="s">
        <v>251</v>
      </c>
      <c r="C32" s="92">
        <v>49</v>
      </c>
      <c r="D32" s="104">
        <v>84</v>
      </c>
      <c r="E32" s="90">
        <f t="shared" si="4"/>
        <v>0.7142857142857143</v>
      </c>
      <c r="F32" s="105" t="s">
        <v>22</v>
      </c>
      <c r="G32" s="106" t="s">
        <v>23</v>
      </c>
      <c r="H32" s="107" t="s">
        <v>252</v>
      </c>
      <c r="I32" s="100" t="s">
        <v>253</v>
      </c>
      <c r="J32" s="38">
        <v>10264.5</v>
      </c>
      <c r="K32" s="108">
        <v>43986</v>
      </c>
      <c r="L32" s="129">
        <v>43990</v>
      </c>
      <c r="M32" s="106" t="s">
        <v>38</v>
      </c>
      <c r="N32" s="109" t="s">
        <v>254</v>
      </c>
      <c r="O32" s="109" t="s">
        <v>255</v>
      </c>
      <c r="P32" s="100" t="s">
        <v>29</v>
      </c>
      <c r="Q32" s="100" t="s">
        <v>256</v>
      </c>
      <c r="R32" s="115" t="s">
        <v>257</v>
      </c>
      <c r="S32" s="113" t="s">
        <v>121</v>
      </c>
      <c r="T32" s="90">
        <f t="shared" si="1"/>
        <v>0.7142857142857143</v>
      </c>
      <c r="U32" s="90">
        <f t="shared" si="2"/>
        <v>0</v>
      </c>
      <c r="V32" s="111" t="s">
        <v>258</v>
      </c>
      <c r="W32" s="219">
        <f t="shared" si="3"/>
        <v>0</v>
      </c>
    </row>
    <row r="33" spans="1:23" ht="16" x14ac:dyDescent="0.2">
      <c r="A33" s="103" t="s">
        <v>52</v>
      </c>
      <c r="B33" s="103" t="s">
        <v>274</v>
      </c>
      <c r="C33" s="114">
        <v>168</v>
      </c>
      <c r="D33" s="104">
        <v>168</v>
      </c>
      <c r="E33" s="90">
        <f t="shared" si="4"/>
        <v>0</v>
      </c>
      <c r="F33" s="105" t="s">
        <v>22</v>
      </c>
      <c r="G33" s="106" t="s">
        <v>23</v>
      </c>
      <c r="H33" s="107" t="s">
        <v>276</v>
      </c>
      <c r="I33" s="100" t="s">
        <v>226</v>
      </c>
      <c r="J33" s="38">
        <v>53631</v>
      </c>
      <c r="K33" s="108" t="s">
        <v>277</v>
      </c>
      <c r="L33" s="108" t="s">
        <v>277</v>
      </c>
      <c r="M33" s="106" t="s">
        <v>38</v>
      </c>
      <c r="N33" s="109" t="s">
        <v>32</v>
      </c>
      <c r="O33" s="109" t="s">
        <v>278</v>
      </c>
      <c r="P33" s="100" t="s">
        <v>29</v>
      </c>
      <c r="Q33" s="100" t="s">
        <v>279</v>
      </c>
      <c r="R33" s="115" t="s">
        <v>58</v>
      </c>
      <c r="S33" s="113" t="s">
        <v>275</v>
      </c>
      <c r="T33" s="90">
        <f t="shared" si="1"/>
        <v>0</v>
      </c>
      <c r="U33" s="90">
        <f t="shared" si="2"/>
        <v>0</v>
      </c>
      <c r="V33" s="111" t="s">
        <v>280</v>
      </c>
      <c r="W33" s="219">
        <f t="shared" si="3"/>
        <v>0</v>
      </c>
    </row>
    <row r="34" spans="1:23" ht="16" x14ac:dyDescent="0.2">
      <c r="A34" s="103" t="s">
        <v>187</v>
      </c>
      <c r="B34" s="103" t="s">
        <v>281</v>
      </c>
      <c r="C34" s="114">
        <v>162</v>
      </c>
      <c r="D34" s="104">
        <v>162</v>
      </c>
      <c r="E34" s="90">
        <f t="shared" si="4"/>
        <v>0</v>
      </c>
      <c r="F34" s="105" t="s">
        <v>22</v>
      </c>
      <c r="G34" s="106" t="s">
        <v>23</v>
      </c>
      <c r="H34" s="107" t="s">
        <v>276</v>
      </c>
      <c r="I34" s="100" t="s">
        <v>226</v>
      </c>
      <c r="J34" s="38">
        <v>53716.5</v>
      </c>
      <c r="K34" s="108" t="s">
        <v>277</v>
      </c>
      <c r="L34" s="108" t="s">
        <v>277</v>
      </c>
      <c r="M34" s="106" t="s">
        <v>38</v>
      </c>
      <c r="N34" s="109" t="s">
        <v>32</v>
      </c>
      <c r="O34" s="109" t="s">
        <v>283</v>
      </c>
      <c r="P34" s="100" t="s">
        <v>29</v>
      </c>
      <c r="Q34" s="100" t="s">
        <v>284</v>
      </c>
      <c r="R34" s="115" t="s">
        <v>58</v>
      </c>
      <c r="S34" s="113" t="s">
        <v>282</v>
      </c>
      <c r="T34" s="90">
        <f t="shared" si="1"/>
        <v>0</v>
      </c>
      <c r="U34" s="90">
        <f t="shared" si="2"/>
        <v>0</v>
      </c>
      <c r="V34" s="111" t="s">
        <v>285</v>
      </c>
      <c r="W34" s="219">
        <f t="shared" si="3"/>
        <v>0</v>
      </c>
    </row>
    <row r="35" spans="1:23" ht="16" x14ac:dyDescent="0.2">
      <c r="A35" s="103" t="s">
        <v>19</v>
      </c>
      <c r="B35" s="103" t="s">
        <v>286</v>
      </c>
      <c r="C35" s="92">
        <v>46</v>
      </c>
      <c r="D35" s="104">
        <v>70</v>
      </c>
      <c r="E35" s="90">
        <f t="shared" si="4"/>
        <v>0.52173913043478259</v>
      </c>
      <c r="F35" s="105" t="s">
        <v>35</v>
      </c>
      <c r="G35" s="106" t="s">
        <v>23</v>
      </c>
      <c r="H35" s="107" t="s">
        <v>91</v>
      </c>
      <c r="I35" s="100" t="s">
        <v>287</v>
      </c>
      <c r="J35" s="38">
        <v>507.6</v>
      </c>
      <c r="K35" s="108" t="s">
        <v>288</v>
      </c>
      <c r="L35" s="129">
        <v>43983</v>
      </c>
      <c r="M35" s="106" t="s">
        <v>38</v>
      </c>
      <c r="N35" s="109" t="s">
        <v>289</v>
      </c>
      <c r="O35" s="109" t="s">
        <v>290</v>
      </c>
      <c r="P35" s="100" t="s">
        <v>29</v>
      </c>
      <c r="Q35" s="100" t="s">
        <v>291</v>
      </c>
      <c r="R35" s="115" t="s">
        <v>257</v>
      </c>
      <c r="S35" s="113" t="s">
        <v>292</v>
      </c>
      <c r="T35" s="90">
        <f t="shared" si="1"/>
        <v>0.17391304347826086</v>
      </c>
      <c r="U35" s="90">
        <f t="shared" si="2"/>
        <v>0.22857142857142856</v>
      </c>
      <c r="V35" s="111" t="s">
        <v>293</v>
      </c>
      <c r="W35" s="219">
        <f t="shared" si="3"/>
        <v>16</v>
      </c>
    </row>
    <row r="36" spans="1:23" ht="16" x14ac:dyDescent="0.2">
      <c r="A36" s="103" t="s">
        <v>19</v>
      </c>
      <c r="B36" s="103" t="s">
        <v>294</v>
      </c>
      <c r="C36" s="92">
        <v>40</v>
      </c>
      <c r="D36" s="104">
        <v>70</v>
      </c>
      <c r="E36" s="90">
        <f>SUM(D36-C36)/C36*100%</f>
        <v>0.75</v>
      </c>
      <c r="F36" s="105" t="s">
        <v>68</v>
      </c>
      <c r="G36" s="106" t="s">
        <v>23</v>
      </c>
      <c r="H36" s="107" t="s">
        <v>295</v>
      </c>
      <c r="I36" s="100" t="s">
        <v>296</v>
      </c>
      <c r="J36" s="38">
        <v>1766.34</v>
      </c>
      <c r="K36" s="108" t="s">
        <v>270</v>
      </c>
      <c r="L36" s="129" t="s">
        <v>297</v>
      </c>
      <c r="M36" s="106" t="s">
        <v>38</v>
      </c>
      <c r="N36" s="109" t="s">
        <v>298</v>
      </c>
      <c r="O36" s="109" t="s">
        <v>299</v>
      </c>
      <c r="P36" s="100" t="s">
        <v>29</v>
      </c>
      <c r="Q36" s="100" t="s">
        <v>300</v>
      </c>
      <c r="R36" s="115" t="s">
        <v>257</v>
      </c>
      <c r="S36" s="113" t="s">
        <v>34</v>
      </c>
      <c r="T36" s="90">
        <f t="shared" si="1"/>
        <v>0.2</v>
      </c>
      <c r="U36" s="90">
        <f t="shared" si="2"/>
        <v>0.31428571428571428</v>
      </c>
      <c r="V36" s="111" t="s">
        <v>301</v>
      </c>
      <c r="W36" s="219">
        <f t="shared" si="3"/>
        <v>22</v>
      </c>
    </row>
    <row r="37" spans="1:23" ht="16" x14ac:dyDescent="0.2">
      <c r="A37" s="103" t="s">
        <v>19</v>
      </c>
      <c r="B37" s="103" t="s">
        <v>302</v>
      </c>
      <c r="C37" s="92">
        <v>77</v>
      </c>
      <c r="D37" s="104">
        <v>120</v>
      </c>
      <c r="E37" s="90">
        <f>SUM(D37-C37)/C37*100%</f>
        <v>0.55844155844155841</v>
      </c>
      <c r="F37" s="105" t="s">
        <v>22</v>
      </c>
      <c r="G37" s="106" t="s">
        <v>23</v>
      </c>
      <c r="H37" s="107" t="s">
        <v>91</v>
      </c>
      <c r="I37" s="100" t="s">
        <v>303</v>
      </c>
      <c r="J37" s="38">
        <v>4914.5</v>
      </c>
      <c r="K37" s="108" t="s">
        <v>304</v>
      </c>
      <c r="L37" s="129" t="s">
        <v>305</v>
      </c>
      <c r="M37" s="106" t="s">
        <v>26</v>
      </c>
      <c r="N37" s="109" t="s">
        <v>306</v>
      </c>
      <c r="O37" s="109" t="s">
        <v>307</v>
      </c>
      <c r="P37" s="100" t="s">
        <v>29</v>
      </c>
      <c r="Q37" s="100" t="s">
        <v>308</v>
      </c>
      <c r="R37" s="115" t="s">
        <v>257</v>
      </c>
      <c r="S37" s="113" t="s">
        <v>167</v>
      </c>
      <c r="T37" s="90">
        <f t="shared" si="1"/>
        <v>0.29870129870129869</v>
      </c>
      <c r="U37" s="90">
        <f t="shared" si="2"/>
        <v>0.16666666666666666</v>
      </c>
      <c r="V37" s="111" t="s">
        <v>309</v>
      </c>
      <c r="W37" s="219">
        <f t="shared" si="3"/>
        <v>20</v>
      </c>
    </row>
    <row r="38" spans="1:23" ht="16" x14ac:dyDescent="0.2">
      <c r="A38" s="103" t="s">
        <v>19</v>
      </c>
      <c r="B38" s="103" t="s">
        <v>310</v>
      </c>
      <c r="C38" s="92">
        <v>24</v>
      </c>
      <c r="D38" s="104">
        <v>48</v>
      </c>
      <c r="E38" s="134">
        <f>SUM(D38-C38)/C38*100%</f>
        <v>1</v>
      </c>
      <c r="F38" s="105" t="s">
        <v>68</v>
      </c>
      <c r="G38" s="106" t="s">
        <v>23</v>
      </c>
      <c r="H38" s="107" t="s">
        <v>91</v>
      </c>
      <c r="I38" s="100" t="s">
        <v>311</v>
      </c>
      <c r="J38" s="38">
        <v>1184.58</v>
      </c>
      <c r="K38" s="108">
        <v>43983</v>
      </c>
      <c r="L38" s="129">
        <v>43983</v>
      </c>
      <c r="M38" s="106" t="s">
        <v>26</v>
      </c>
      <c r="N38" s="109" t="s">
        <v>312</v>
      </c>
      <c r="O38" s="109" t="s">
        <v>313</v>
      </c>
      <c r="P38" s="100" t="s">
        <v>29</v>
      </c>
      <c r="Q38" s="100" t="s">
        <v>314</v>
      </c>
      <c r="R38" s="115" t="s">
        <v>257</v>
      </c>
      <c r="S38" s="113" t="s">
        <v>315</v>
      </c>
      <c r="T38" s="90">
        <f t="shared" si="1"/>
        <v>0.5</v>
      </c>
      <c r="U38" s="90">
        <f t="shared" si="2"/>
        <v>0.25</v>
      </c>
      <c r="V38" s="111" t="s">
        <v>316</v>
      </c>
      <c r="W38" s="219">
        <f t="shared" si="3"/>
        <v>12</v>
      </c>
    </row>
    <row r="39" spans="1:23" ht="32" x14ac:dyDescent="0.2">
      <c r="A39" s="103" t="s">
        <v>19</v>
      </c>
      <c r="B39" s="103" t="s">
        <v>317</v>
      </c>
      <c r="C39" s="92">
        <v>20</v>
      </c>
      <c r="D39" s="104">
        <v>48</v>
      </c>
      <c r="E39" s="134">
        <f t="shared" ref="E39:E40" si="5">SUM(D39-C39)/C39*100%</f>
        <v>1.4</v>
      </c>
      <c r="F39" s="105" t="s">
        <v>68</v>
      </c>
      <c r="G39" s="106" t="s">
        <v>23</v>
      </c>
      <c r="H39" s="107" t="s">
        <v>91</v>
      </c>
      <c r="I39" s="100" t="s">
        <v>318</v>
      </c>
      <c r="J39" s="38">
        <v>1184.58</v>
      </c>
      <c r="K39" s="108">
        <v>43984</v>
      </c>
      <c r="L39" s="129">
        <v>43986</v>
      </c>
      <c r="M39" s="106" t="s">
        <v>26</v>
      </c>
      <c r="N39" s="109" t="s">
        <v>319</v>
      </c>
      <c r="O39" s="109" t="s">
        <v>320</v>
      </c>
      <c r="P39" s="100" t="s">
        <v>29</v>
      </c>
      <c r="Q39" s="100" t="s">
        <v>321</v>
      </c>
      <c r="R39" s="115" t="s">
        <v>257</v>
      </c>
      <c r="S39" s="113" t="s">
        <v>315</v>
      </c>
      <c r="T39" s="134">
        <f t="shared" si="1"/>
        <v>0.8</v>
      </c>
      <c r="U39" s="90">
        <f t="shared" si="2"/>
        <v>0.25</v>
      </c>
      <c r="V39" s="111" t="s">
        <v>316</v>
      </c>
      <c r="W39" s="219">
        <f t="shared" si="3"/>
        <v>12</v>
      </c>
    </row>
    <row r="40" spans="1:23" ht="16" x14ac:dyDescent="0.2">
      <c r="A40" s="103" t="s">
        <v>19</v>
      </c>
      <c r="B40" s="103" t="s">
        <v>326</v>
      </c>
      <c r="C40" s="92">
        <v>59</v>
      </c>
      <c r="D40" s="104">
        <v>90</v>
      </c>
      <c r="E40" s="90">
        <f t="shared" si="5"/>
        <v>0.52542372881355937</v>
      </c>
      <c r="F40" s="105" t="s">
        <v>22</v>
      </c>
      <c r="G40" s="106" t="s">
        <v>23</v>
      </c>
      <c r="H40" s="107" t="s">
        <v>327</v>
      </c>
      <c r="I40" s="100" t="s">
        <v>328</v>
      </c>
      <c r="J40" s="38">
        <v>4531.5</v>
      </c>
      <c r="K40" s="108">
        <v>43997</v>
      </c>
      <c r="L40" s="108">
        <v>43998</v>
      </c>
      <c r="M40" s="106" t="s">
        <v>26</v>
      </c>
      <c r="N40" s="109" t="s">
        <v>329</v>
      </c>
      <c r="O40" s="109" t="s">
        <v>330</v>
      </c>
      <c r="P40" s="100" t="s">
        <v>29</v>
      </c>
      <c r="Q40" s="100" t="s">
        <v>331</v>
      </c>
      <c r="R40" s="115" t="s">
        <v>257</v>
      </c>
      <c r="S40" s="113" t="s">
        <v>189</v>
      </c>
      <c r="T40" s="90">
        <f t="shared" si="1"/>
        <v>0.32203389830508472</v>
      </c>
      <c r="U40" s="90">
        <f t="shared" si="2"/>
        <v>0.13333333333333333</v>
      </c>
      <c r="V40" s="111" t="s">
        <v>332</v>
      </c>
      <c r="W40" s="219">
        <f t="shared" si="3"/>
        <v>12</v>
      </c>
    </row>
    <row r="41" spans="1:23" s="208" customFormat="1" ht="16" x14ac:dyDescent="0.2">
      <c r="A41" s="192" t="s">
        <v>19</v>
      </c>
      <c r="B41" s="192" t="s">
        <v>341</v>
      </c>
      <c r="C41" s="205">
        <v>48</v>
      </c>
      <c r="D41" s="206">
        <v>75</v>
      </c>
      <c r="E41" s="195">
        <f>SUM(D41-C41)/C41*100%</f>
        <v>0.5625</v>
      </c>
      <c r="F41" s="196" t="s">
        <v>22</v>
      </c>
      <c r="G41" s="197" t="s">
        <v>23</v>
      </c>
      <c r="H41" s="198" t="s">
        <v>168</v>
      </c>
      <c r="I41" s="194" t="s">
        <v>342</v>
      </c>
      <c r="J41" s="199">
        <v>4661.25</v>
      </c>
      <c r="K41" s="200">
        <v>44000</v>
      </c>
      <c r="L41" s="200">
        <v>44000</v>
      </c>
      <c r="M41" s="197" t="s">
        <v>26</v>
      </c>
      <c r="N41" s="191" t="s">
        <v>343</v>
      </c>
      <c r="O41" s="191" t="s">
        <v>344</v>
      </c>
      <c r="P41" s="194" t="s">
        <v>29</v>
      </c>
      <c r="Q41" s="194" t="s">
        <v>345</v>
      </c>
      <c r="R41" s="201" t="s">
        <v>257</v>
      </c>
      <c r="S41" s="207" t="s">
        <v>50</v>
      </c>
      <c r="T41" s="195">
        <f t="shared" si="1"/>
        <v>0.375</v>
      </c>
      <c r="U41" s="195">
        <f t="shared" si="2"/>
        <v>0.12</v>
      </c>
      <c r="V41" s="202" t="s">
        <v>218</v>
      </c>
      <c r="W41" s="219">
        <f t="shared" si="3"/>
        <v>9</v>
      </c>
    </row>
    <row r="42" spans="1:23" s="208" customFormat="1" ht="16" x14ac:dyDescent="0.2">
      <c r="A42" s="192" t="s">
        <v>19</v>
      </c>
      <c r="B42" s="192" t="s">
        <v>333</v>
      </c>
      <c r="C42" s="193" t="s">
        <v>472</v>
      </c>
      <c r="D42" s="194" t="s">
        <v>34</v>
      </c>
      <c r="E42" s="195">
        <f t="shared" ref="E42:E86" si="6">SUM(D42-C42)/C42*100%</f>
        <v>0.7142857142857143</v>
      </c>
      <c r="F42" s="196" t="s">
        <v>68</v>
      </c>
      <c r="G42" s="197" t="s">
        <v>23</v>
      </c>
      <c r="H42" s="198" t="s">
        <v>91</v>
      </c>
      <c r="I42" s="194" t="s">
        <v>334</v>
      </c>
      <c r="J42" s="199">
        <v>999.6</v>
      </c>
      <c r="K42" s="200">
        <v>43997</v>
      </c>
      <c r="L42" s="200">
        <v>44004</v>
      </c>
      <c r="M42" s="197" t="s">
        <v>38</v>
      </c>
      <c r="N42" s="191" t="s">
        <v>335</v>
      </c>
      <c r="O42" s="191" t="s">
        <v>336</v>
      </c>
      <c r="P42" s="194" t="s">
        <v>29</v>
      </c>
      <c r="Q42" s="194" t="s">
        <v>490</v>
      </c>
      <c r="R42" s="201" t="s">
        <v>491</v>
      </c>
      <c r="S42" s="194" t="s">
        <v>136</v>
      </c>
      <c r="T42" s="195">
        <f t="shared" ref="T42:T47" si="7">SUM(S42-C42)/C42*100%</f>
        <v>0.35714285714285715</v>
      </c>
      <c r="U42" s="195">
        <f t="shared" ref="U42:U47" si="8">SUM(D42-S42)/D42*100%</f>
        <v>0.20833333333333334</v>
      </c>
      <c r="W42" s="219">
        <f t="shared" si="3"/>
        <v>10</v>
      </c>
    </row>
    <row r="43" spans="1:23" s="208" customFormat="1" ht="16" x14ac:dyDescent="0.2">
      <c r="A43" s="192" t="s">
        <v>19</v>
      </c>
      <c r="B43" s="192" t="s">
        <v>337</v>
      </c>
      <c r="C43" s="193" t="s">
        <v>492</v>
      </c>
      <c r="D43" s="194" t="s">
        <v>34</v>
      </c>
      <c r="E43" s="195">
        <f t="shared" si="6"/>
        <v>0.65517241379310343</v>
      </c>
      <c r="F43" s="196" t="s">
        <v>68</v>
      </c>
      <c r="G43" s="197" t="s">
        <v>23</v>
      </c>
      <c r="H43" s="198" t="s">
        <v>91</v>
      </c>
      <c r="I43" s="194" t="s">
        <v>338</v>
      </c>
      <c r="J43" s="199">
        <v>1022.7</v>
      </c>
      <c r="K43" s="200">
        <v>43997</v>
      </c>
      <c r="L43" s="200">
        <v>44004</v>
      </c>
      <c r="M43" s="197" t="s">
        <v>38</v>
      </c>
      <c r="N43" s="191" t="s">
        <v>339</v>
      </c>
      <c r="O43" s="191" t="s">
        <v>340</v>
      </c>
      <c r="P43" s="194" t="s">
        <v>29</v>
      </c>
      <c r="Q43" s="194" t="s">
        <v>493</v>
      </c>
      <c r="R43" s="201" t="s">
        <v>491</v>
      </c>
      <c r="S43" s="194" t="s">
        <v>470</v>
      </c>
      <c r="T43" s="195">
        <f t="shared" si="7"/>
        <v>0.37931034482758619</v>
      </c>
      <c r="U43" s="195">
        <f t="shared" si="8"/>
        <v>0.16666666666666666</v>
      </c>
      <c r="W43" s="219">
        <f t="shared" si="3"/>
        <v>8</v>
      </c>
    </row>
    <row r="44" spans="1:23" s="208" customFormat="1" ht="16" x14ac:dyDescent="0.2">
      <c r="A44" s="192" t="s">
        <v>19</v>
      </c>
      <c r="B44" s="192" t="s">
        <v>341</v>
      </c>
      <c r="C44" s="193" t="s">
        <v>34</v>
      </c>
      <c r="D44" s="194" t="s">
        <v>494</v>
      </c>
      <c r="E44" s="195">
        <f t="shared" si="6"/>
        <v>0.5625</v>
      </c>
      <c r="F44" s="196" t="s">
        <v>22</v>
      </c>
      <c r="G44" s="197" t="s">
        <v>23</v>
      </c>
      <c r="H44" s="198" t="s">
        <v>168</v>
      </c>
      <c r="I44" s="194" t="s">
        <v>342</v>
      </c>
      <c r="J44" s="199">
        <v>4661.25</v>
      </c>
      <c r="K44" s="200">
        <v>44000</v>
      </c>
      <c r="L44" s="200">
        <v>44000</v>
      </c>
      <c r="M44" s="197" t="s">
        <v>26</v>
      </c>
      <c r="N44" s="191" t="s">
        <v>343</v>
      </c>
      <c r="O44" s="191" t="s">
        <v>344</v>
      </c>
      <c r="P44" s="194" t="s">
        <v>29</v>
      </c>
      <c r="Q44" s="194" t="s">
        <v>345</v>
      </c>
      <c r="R44" s="201" t="s">
        <v>257</v>
      </c>
      <c r="S44" s="194" t="s">
        <v>50</v>
      </c>
      <c r="T44" s="195">
        <f t="shared" si="7"/>
        <v>0.375</v>
      </c>
      <c r="U44" s="195">
        <f t="shared" si="8"/>
        <v>0.12</v>
      </c>
      <c r="W44" s="219">
        <f t="shared" si="3"/>
        <v>9</v>
      </c>
    </row>
    <row r="45" spans="1:23" s="208" customFormat="1" ht="18" customHeight="1" x14ac:dyDescent="0.2">
      <c r="A45" s="192" t="s">
        <v>19</v>
      </c>
      <c r="B45" s="192" t="s">
        <v>346</v>
      </c>
      <c r="C45" s="193" t="s">
        <v>495</v>
      </c>
      <c r="D45" s="194" t="s">
        <v>65</v>
      </c>
      <c r="E45" s="195">
        <f t="shared" si="6"/>
        <v>0.74358974358974361</v>
      </c>
      <c r="F45" s="196" t="s">
        <v>68</v>
      </c>
      <c r="G45" s="197" t="s">
        <v>23</v>
      </c>
      <c r="H45" s="198" t="s">
        <v>91</v>
      </c>
      <c r="I45" s="194" t="s">
        <v>347</v>
      </c>
      <c r="J45" s="199">
        <v>1115.0999999999999</v>
      </c>
      <c r="K45" s="200">
        <v>44004</v>
      </c>
      <c r="L45" s="200">
        <v>44005</v>
      </c>
      <c r="M45" s="197" t="s">
        <v>38</v>
      </c>
      <c r="N45" s="191" t="s">
        <v>348</v>
      </c>
      <c r="O45" s="191" t="s">
        <v>349</v>
      </c>
      <c r="P45" s="194" t="s">
        <v>29</v>
      </c>
      <c r="Q45" s="194" t="s">
        <v>496</v>
      </c>
      <c r="R45" s="201" t="s">
        <v>491</v>
      </c>
      <c r="S45" s="194" t="s">
        <v>34</v>
      </c>
      <c r="T45" s="195">
        <f t="shared" si="7"/>
        <v>0.23076923076923078</v>
      </c>
      <c r="U45" s="195">
        <f t="shared" si="8"/>
        <v>0.29411764705882354</v>
      </c>
      <c r="W45" s="219">
        <f t="shared" si="3"/>
        <v>20</v>
      </c>
    </row>
    <row r="46" spans="1:23" s="209" customFormat="1" ht="15" customHeight="1" x14ac:dyDescent="0.2">
      <c r="A46" s="192" t="s">
        <v>19</v>
      </c>
      <c r="B46" s="192" t="s">
        <v>350</v>
      </c>
      <c r="C46" s="193" t="s">
        <v>482</v>
      </c>
      <c r="D46" s="194" t="s">
        <v>467</v>
      </c>
      <c r="E46" s="195">
        <f t="shared" si="6"/>
        <v>0.66666666666666663</v>
      </c>
      <c r="F46" s="196" t="s">
        <v>35</v>
      </c>
      <c r="G46" s="197" t="s">
        <v>23</v>
      </c>
      <c r="H46" s="198" t="s">
        <v>91</v>
      </c>
      <c r="I46" s="194" t="s">
        <v>351</v>
      </c>
      <c r="J46" s="199">
        <v>507.6</v>
      </c>
      <c r="K46" s="200">
        <v>44006</v>
      </c>
      <c r="L46" s="200">
        <v>44012</v>
      </c>
      <c r="M46" s="197" t="s">
        <v>38</v>
      </c>
      <c r="N46" s="191" t="s">
        <v>352</v>
      </c>
      <c r="O46" s="191" t="s">
        <v>353</v>
      </c>
      <c r="P46" s="194" t="s">
        <v>29</v>
      </c>
      <c r="Q46" s="194" t="s">
        <v>497</v>
      </c>
      <c r="R46" s="201" t="s">
        <v>491</v>
      </c>
      <c r="S46" s="194" t="s">
        <v>292</v>
      </c>
      <c r="T46" s="195">
        <f t="shared" si="7"/>
        <v>0.2857142857142857</v>
      </c>
      <c r="U46" s="195">
        <f t="shared" si="8"/>
        <v>0.22857142857142856</v>
      </c>
      <c r="W46" s="219">
        <f t="shared" si="3"/>
        <v>16</v>
      </c>
    </row>
    <row r="47" spans="1:23" s="209" customFormat="1" ht="15" customHeight="1" x14ac:dyDescent="0.2">
      <c r="A47" s="192" t="s">
        <v>19</v>
      </c>
      <c r="B47" s="192" t="s">
        <v>354</v>
      </c>
      <c r="C47" s="193" t="s">
        <v>465</v>
      </c>
      <c r="D47" s="194" t="s">
        <v>34</v>
      </c>
      <c r="E47" s="195">
        <f t="shared" si="6"/>
        <v>0.5</v>
      </c>
      <c r="F47" s="196" t="s">
        <v>68</v>
      </c>
      <c r="G47" s="197" t="s">
        <v>23</v>
      </c>
      <c r="H47" s="198" t="s">
        <v>91</v>
      </c>
      <c r="I47" s="194" t="s">
        <v>355</v>
      </c>
      <c r="J47" s="199">
        <v>1068.9000000000001</v>
      </c>
      <c r="K47" s="200">
        <v>44006</v>
      </c>
      <c r="L47" s="200">
        <v>44012</v>
      </c>
      <c r="M47" s="197" t="s">
        <v>38</v>
      </c>
      <c r="N47" s="191" t="s">
        <v>356</v>
      </c>
      <c r="O47" s="191" t="s">
        <v>357</v>
      </c>
      <c r="P47" s="194" t="s">
        <v>29</v>
      </c>
      <c r="Q47" s="194" t="s">
        <v>498</v>
      </c>
      <c r="R47" s="201" t="s">
        <v>491</v>
      </c>
      <c r="S47" s="194" t="s">
        <v>499</v>
      </c>
      <c r="T47" s="195">
        <f t="shared" si="7"/>
        <v>0.375</v>
      </c>
      <c r="U47" s="195">
        <f t="shared" si="8"/>
        <v>8.3333333333333329E-2</v>
      </c>
      <c r="W47" s="219">
        <f t="shared" si="3"/>
        <v>4</v>
      </c>
    </row>
    <row r="48" spans="1:23" s="209" customFormat="1" ht="15" customHeight="1" x14ac:dyDescent="0.2">
      <c r="A48" s="192" t="s">
        <v>19</v>
      </c>
      <c r="B48" s="192" t="s">
        <v>358</v>
      </c>
      <c r="C48" s="193" t="s">
        <v>470</v>
      </c>
      <c r="D48" s="194" t="s">
        <v>467</v>
      </c>
      <c r="E48" s="195">
        <f t="shared" si="6"/>
        <v>0.75</v>
      </c>
      <c r="F48" s="196" t="s">
        <v>22</v>
      </c>
      <c r="G48" s="197" t="s">
        <v>23</v>
      </c>
      <c r="H48" s="210" t="s">
        <v>108</v>
      </c>
      <c r="I48" s="194" t="s">
        <v>359</v>
      </c>
      <c r="J48" s="211">
        <v>547.20000000000005</v>
      </c>
      <c r="K48" s="200">
        <v>44008</v>
      </c>
      <c r="L48" s="200">
        <v>44018</v>
      </c>
      <c r="M48" s="197" t="s">
        <v>26</v>
      </c>
      <c r="N48" s="191" t="s">
        <v>360</v>
      </c>
      <c r="O48" s="191" t="s">
        <v>500</v>
      </c>
      <c r="P48" s="194" t="s">
        <v>29</v>
      </c>
      <c r="Q48" s="194" t="s">
        <v>501</v>
      </c>
      <c r="R48" s="201">
        <v>44096</v>
      </c>
      <c r="S48" s="194" t="s">
        <v>502</v>
      </c>
      <c r="T48" s="195">
        <f t="shared" ref="T48:T86" si="9">SUM(S48-C48)/C48*100%</f>
        <v>0.55000000000000004</v>
      </c>
      <c r="U48" s="195">
        <f t="shared" ref="U48:U86" si="10">SUM(D48-S48)/D48*100%</f>
        <v>0.11428571428571428</v>
      </c>
      <c r="W48" s="219">
        <f t="shared" si="3"/>
        <v>8</v>
      </c>
    </row>
    <row r="49" spans="1:23" s="209" customFormat="1" ht="15" customHeight="1" x14ac:dyDescent="0.2">
      <c r="A49" s="192" t="s">
        <v>19</v>
      </c>
      <c r="B49" s="192" t="s">
        <v>361</v>
      </c>
      <c r="C49" s="193" t="s">
        <v>495</v>
      </c>
      <c r="D49" s="194" t="s">
        <v>65</v>
      </c>
      <c r="E49" s="195">
        <f t="shared" si="6"/>
        <v>0.74358974358974361</v>
      </c>
      <c r="F49" s="196" t="s">
        <v>22</v>
      </c>
      <c r="G49" s="212" t="s">
        <v>23</v>
      </c>
      <c r="H49" s="198" t="s">
        <v>108</v>
      </c>
      <c r="I49" s="213" t="s">
        <v>362</v>
      </c>
      <c r="J49" s="211">
        <v>2835</v>
      </c>
      <c r="K49" s="200">
        <v>44008</v>
      </c>
      <c r="L49" s="200">
        <v>44018</v>
      </c>
      <c r="M49" s="197" t="s">
        <v>26</v>
      </c>
      <c r="N49" s="191" t="s">
        <v>363</v>
      </c>
      <c r="O49" s="191" t="s">
        <v>364</v>
      </c>
      <c r="P49" s="194" t="s">
        <v>29</v>
      </c>
      <c r="Q49" s="194" t="s">
        <v>503</v>
      </c>
      <c r="R49" s="201">
        <v>44096</v>
      </c>
      <c r="S49" s="194" t="s">
        <v>50</v>
      </c>
      <c r="T49" s="195">
        <f t="shared" si="9"/>
        <v>0.69230769230769229</v>
      </c>
      <c r="U49" s="195">
        <f t="shared" si="10"/>
        <v>2.9411764705882353E-2</v>
      </c>
      <c r="W49" s="219">
        <f t="shared" si="3"/>
        <v>2</v>
      </c>
    </row>
    <row r="50" spans="1:23" s="209" customFormat="1" ht="15" customHeight="1" x14ac:dyDescent="0.2">
      <c r="A50" s="192" t="s">
        <v>19</v>
      </c>
      <c r="B50" s="192" t="s">
        <v>365</v>
      </c>
      <c r="C50" s="193" t="s">
        <v>504</v>
      </c>
      <c r="D50" s="194" t="s">
        <v>473</v>
      </c>
      <c r="E50" s="195">
        <f t="shared" si="6"/>
        <v>0.50684931506849318</v>
      </c>
      <c r="F50" s="196" t="s">
        <v>22</v>
      </c>
      <c r="G50" s="197" t="s">
        <v>23</v>
      </c>
      <c r="H50" s="198" t="s">
        <v>260</v>
      </c>
      <c r="I50" s="213" t="s">
        <v>229</v>
      </c>
      <c r="J50" s="214">
        <v>1535.2</v>
      </c>
      <c r="K50" s="200">
        <v>44018</v>
      </c>
      <c r="L50" s="200">
        <v>44021</v>
      </c>
      <c r="M50" s="197" t="s">
        <v>38</v>
      </c>
      <c r="N50" s="191" t="s">
        <v>366</v>
      </c>
      <c r="O50" s="191" t="s">
        <v>367</v>
      </c>
      <c r="P50" s="194" t="s">
        <v>29</v>
      </c>
      <c r="Q50" s="194" t="s">
        <v>505</v>
      </c>
      <c r="R50" s="201" t="s">
        <v>491</v>
      </c>
      <c r="S50" s="194" t="s">
        <v>473</v>
      </c>
      <c r="T50" s="195">
        <f t="shared" si="9"/>
        <v>0.50684931506849318</v>
      </c>
      <c r="U50" s="195">
        <f t="shared" si="10"/>
        <v>0</v>
      </c>
      <c r="W50" s="219">
        <f t="shared" si="3"/>
        <v>0</v>
      </c>
    </row>
    <row r="51" spans="1:23" s="209" customFormat="1" ht="15" customHeight="1" x14ac:dyDescent="0.2">
      <c r="A51" s="192" t="s">
        <v>19</v>
      </c>
      <c r="B51" s="192" t="s">
        <v>506</v>
      </c>
      <c r="C51" s="194" t="s">
        <v>507</v>
      </c>
      <c r="D51" s="194" t="s">
        <v>508</v>
      </c>
      <c r="E51" s="195">
        <f t="shared" si="6"/>
        <v>0.40625</v>
      </c>
      <c r="F51" s="196" t="s">
        <v>22</v>
      </c>
      <c r="G51" s="197" t="s">
        <v>23</v>
      </c>
      <c r="H51" s="215" t="s">
        <v>91</v>
      </c>
      <c r="I51" s="194" t="s">
        <v>509</v>
      </c>
      <c r="J51" s="211">
        <v>4543.2</v>
      </c>
      <c r="K51" s="200" t="s">
        <v>510</v>
      </c>
      <c r="L51" s="200" t="s">
        <v>511</v>
      </c>
      <c r="M51" s="197" t="s">
        <v>38</v>
      </c>
      <c r="N51" s="191" t="s">
        <v>512</v>
      </c>
      <c r="O51" s="191" t="s">
        <v>513</v>
      </c>
      <c r="P51" s="194" t="s">
        <v>233</v>
      </c>
      <c r="Q51" s="194"/>
      <c r="R51" s="201"/>
      <c r="S51" s="12"/>
      <c r="T51" s="10">
        <f>SUM(S51-C51)/C51*100%</f>
        <v>-1</v>
      </c>
      <c r="U51" s="195">
        <f t="shared" si="10"/>
        <v>1</v>
      </c>
      <c r="W51" s="219" t="str">
        <f t="shared" si="3"/>
        <v/>
      </c>
    </row>
    <row r="52" spans="1:23" s="209" customFormat="1" ht="15" customHeight="1" x14ac:dyDescent="0.2">
      <c r="A52" s="192" t="s">
        <v>19</v>
      </c>
      <c r="B52" s="192" t="s">
        <v>514</v>
      </c>
      <c r="C52" s="194" t="s">
        <v>515</v>
      </c>
      <c r="D52" s="194" t="s">
        <v>34</v>
      </c>
      <c r="E52" s="195">
        <f t="shared" si="6"/>
        <v>1.0869565217391304</v>
      </c>
      <c r="F52" s="196" t="s">
        <v>68</v>
      </c>
      <c r="G52" s="197" t="s">
        <v>23</v>
      </c>
      <c r="H52" s="198" t="s">
        <v>44</v>
      </c>
      <c r="I52" s="194" t="s">
        <v>516</v>
      </c>
      <c r="J52" s="211">
        <v>907.2</v>
      </c>
      <c r="K52" s="200" t="s">
        <v>510</v>
      </c>
      <c r="L52" s="200" t="s">
        <v>517</v>
      </c>
      <c r="M52" s="197" t="s">
        <v>38</v>
      </c>
      <c r="N52" s="191" t="s">
        <v>518</v>
      </c>
      <c r="O52" s="191" t="s">
        <v>519</v>
      </c>
      <c r="P52" s="194" t="s">
        <v>29</v>
      </c>
      <c r="Q52" s="194" t="s">
        <v>520</v>
      </c>
      <c r="R52" s="201">
        <v>44096</v>
      </c>
      <c r="S52" s="194" t="s">
        <v>80</v>
      </c>
      <c r="T52" s="195">
        <f t="shared" si="9"/>
        <v>0.30434782608695654</v>
      </c>
      <c r="U52" s="195">
        <f t="shared" si="10"/>
        <v>0.375</v>
      </c>
      <c r="W52" s="219">
        <f t="shared" si="3"/>
        <v>18</v>
      </c>
    </row>
    <row r="53" spans="1:23" s="209" customFormat="1" ht="15" customHeight="1" x14ac:dyDescent="0.2">
      <c r="A53" s="192" t="s">
        <v>19</v>
      </c>
      <c r="B53" s="192" t="s">
        <v>521</v>
      </c>
      <c r="C53" s="194" t="s">
        <v>471</v>
      </c>
      <c r="D53" s="194" t="s">
        <v>65</v>
      </c>
      <c r="E53" s="195">
        <f t="shared" si="6"/>
        <v>1</v>
      </c>
      <c r="F53" s="196" t="s">
        <v>22</v>
      </c>
      <c r="G53" s="197" t="s">
        <v>23</v>
      </c>
      <c r="H53" s="198" t="s">
        <v>44</v>
      </c>
      <c r="I53" s="194" t="s">
        <v>522</v>
      </c>
      <c r="J53" s="211">
        <v>1068.9000000000001</v>
      </c>
      <c r="K53" s="200" t="s">
        <v>510</v>
      </c>
      <c r="L53" s="200" t="s">
        <v>517</v>
      </c>
      <c r="M53" s="197" t="s">
        <v>38</v>
      </c>
      <c r="N53" s="191" t="s">
        <v>523</v>
      </c>
      <c r="O53" s="191" t="s">
        <v>524</v>
      </c>
      <c r="P53" s="194" t="s">
        <v>29</v>
      </c>
      <c r="Q53" s="194" t="s">
        <v>525</v>
      </c>
      <c r="R53" s="201">
        <v>44096</v>
      </c>
      <c r="S53" s="194" t="s">
        <v>499</v>
      </c>
      <c r="T53" s="195">
        <f t="shared" si="9"/>
        <v>0.29411764705882354</v>
      </c>
      <c r="U53" s="195">
        <f t="shared" si="10"/>
        <v>0.35294117647058826</v>
      </c>
      <c r="W53" s="219">
        <f t="shared" si="3"/>
        <v>24</v>
      </c>
    </row>
    <row r="54" spans="1:23" s="209" customFormat="1" ht="15" customHeight="1" x14ac:dyDescent="0.2">
      <c r="A54" s="192" t="s">
        <v>19</v>
      </c>
      <c r="B54" s="192" t="s">
        <v>526</v>
      </c>
      <c r="C54" s="194" t="s">
        <v>90</v>
      </c>
      <c r="D54" s="194" t="s">
        <v>34</v>
      </c>
      <c r="E54" s="195">
        <f t="shared" si="6"/>
        <v>1.1818181818181819</v>
      </c>
      <c r="F54" s="196" t="s">
        <v>68</v>
      </c>
      <c r="G54" s="197" t="s">
        <v>23</v>
      </c>
      <c r="H54" s="198" t="s">
        <v>44</v>
      </c>
      <c r="I54" s="194" t="s">
        <v>527</v>
      </c>
      <c r="J54" s="211">
        <v>907.2</v>
      </c>
      <c r="K54" s="200" t="s">
        <v>510</v>
      </c>
      <c r="L54" s="200" t="s">
        <v>528</v>
      </c>
      <c r="M54" s="197" t="s">
        <v>38</v>
      </c>
      <c r="N54" s="191" t="s">
        <v>529</v>
      </c>
      <c r="O54" s="191" t="s">
        <v>530</v>
      </c>
      <c r="P54" s="194" t="s">
        <v>29</v>
      </c>
      <c r="Q54" s="194" t="s">
        <v>531</v>
      </c>
      <c r="R54" s="201">
        <v>44096</v>
      </c>
      <c r="S54" s="194" t="s">
        <v>80</v>
      </c>
      <c r="T54" s="195">
        <f t="shared" si="9"/>
        <v>0.36363636363636365</v>
      </c>
      <c r="U54" s="195">
        <f t="shared" si="10"/>
        <v>0.375</v>
      </c>
      <c r="W54" s="219">
        <f t="shared" si="3"/>
        <v>18</v>
      </c>
    </row>
    <row r="55" spans="1:23" s="209" customFormat="1" ht="15" customHeight="1" x14ac:dyDescent="0.2">
      <c r="A55" s="192" t="s">
        <v>19</v>
      </c>
      <c r="B55" s="192" t="s">
        <v>532</v>
      </c>
      <c r="C55" s="194" t="s">
        <v>472</v>
      </c>
      <c r="D55" s="194" t="s">
        <v>34</v>
      </c>
      <c r="E55" s="195">
        <f t="shared" si="6"/>
        <v>0.7142857142857143</v>
      </c>
      <c r="F55" s="196" t="s">
        <v>68</v>
      </c>
      <c r="G55" s="197" t="s">
        <v>23</v>
      </c>
      <c r="H55" s="198" t="s">
        <v>44</v>
      </c>
      <c r="I55" s="194" t="s">
        <v>533</v>
      </c>
      <c r="J55" s="211">
        <v>1045.8</v>
      </c>
      <c r="K55" s="200" t="s">
        <v>534</v>
      </c>
      <c r="L55" s="200" t="s">
        <v>535</v>
      </c>
      <c r="M55" s="197" t="s">
        <v>26</v>
      </c>
      <c r="N55" s="191" t="s">
        <v>536</v>
      </c>
      <c r="O55" s="191" t="s">
        <v>537</v>
      </c>
      <c r="P55" s="194" t="s">
        <v>29</v>
      </c>
      <c r="Q55" s="194" t="s">
        <v>538</v>
      </c>
      <c r="R55" s="201">
        <v>44096</v>
      </c>
      <c r="S55" s="194" t="s">
        <v>482</v>
      </c>
      <c r="T55" s="195">
        <f t="shared" si="9"/>
        <v>0.5</v>
      </c>
      <c r="U55" s="195">
        <f t="shared" si="10"/>
        <v>0.125</v>
      </c>
      <c r="W55" s="219">
        <f t="shared" si="3"/>
        <v>6</v>
      </c>
    </row>
    <row r="56" spans="1:23" s="209" customFormat="1" ht="15" customHeight="1" x14ac:dyDescent="0.2">
      <c r="A56" s="192" t="s">
        <v>19</v>
      </c>
      <c r="B56" s="192" t="s">
        <v>539</v>
      </c>
      <c r="C56" s="194" t="s">
        <v>471</v>
      </c>
      <c r="D56" s="194" t="s">
        <v>34</v>
      </c>
      <c r="E56" s="195">
        <f t="shared" si="6"/>
        <v>0.41176470588235292</v>
      </c>
      <c r="F56" s="196" t="s">
        <v>68</v>
      </c>
      <c r="G56" s="197" t="s">
        <v>23</v>
      </c>
      <c r="H56" s="198" t="s">
        <v>44</v>
      </c>
      <c r="I56" s="194" t="s">
        <v>540</v>
      </c>
      <c r="J56" s="211">
        <v>1115.0999999999999</v>
      </c>
      <c r="K56" s="200" t="s">
        <v>541</v>
      </c>
      <c r="L56" s="200" t="s">
        <v>542</v>
      </c>
      <c r="M56" s="197" t="s">
        <v>38</v>
      </c>
      <c r="N56" s="191" t="s">
        <v>543</v>
      </c>
      <c r="O56" s="191"/>
      <c r="P56" s="194" t="s">
        <v>233</v>
      </c>
      <c r="Q56" s="194"/>
      <c r="R56" s="201"/>
      <c r="S56" s="12"/>
      <c r="T56" s="10">
        <f t="shared" si="9"/>
        <v>-1</v>
      </c>
      <c r="U56" s="195">
        <f t="shared" si="10"/>
        <v>1</v>
      </c>
      <c r="W56" s="219" t="str">
        <f t="shared" si="3"/>
        <v/>
      </c>
    </row>
    <row r="57" spans="1:23" s="209" customFormat="1" ht="15" customHeight="1" x14ac:dyDescent="0.2">
      <c r="A57" s="192" t="s">
        <v>19</v>
      </c>
      <c r="B57" s="192" t="s">
        <v>544</v>
      </c>
      <c r="C57" s="194" t="s">
        <v>499</v>
      </c>
      <c r="D57" s="194" t="s">
        <v>34</v>
      </c>
      <c r="E57" s="195">
        <f t="shared" si="6"/>
        <v>9.0909090909090912E-2</v>
      </c>
      <c r="F57" s="196" t="s">
        <v>68</v>
      </c>
      <c r="G57" s="197" t="s">
        <v>23</v>
      </c>
      <c r="H57" s="198" t="s">
        <v>91</v>
      </c>
      <c r="I57" s="194" t="s">
        <v>545</v>
      </c>
      <c r="J57" s="211">
        <v>2222.04</v>
      </c>
      <c r="K57" s="200">
        <v>44078</v>
      </c>
      <c r="L57" s="200">
        <v>44082</v>
      </c>
      <c r="M57" s="197" t="s">
        <v>26</v>
      </c>
      <c r="N57" s="191" t="s">
        <v>546</v>
      </c>
      <c r="O57" s="191" t="s">
        <v>547</v>
      </c>
      <c r="P57" s="194" t="s">
        <v>233</v>
      </c>
      <c r="Q57" s="194"/>
      <c r="R57" s="201"/>
      <c r="S57" s="12"/>
      <c r="T57" s="10">
        <f t="shared" si="9"/>
        <v>-1</v>
      </c>
      <c r="U57" s="195">
        <f t="shared" si="10"/>
        <v>1</v>
      </c>
      <c r="W57" s="219" t="str">
        <f t="shared" si="3"/>
        <v/>
      </c>
    </row>
    <row r="58" spans="1:23" s="209" customFormat="1" ht="15" customHeight="1" x14ac:dyDescent="0.2">
      <c r="A58" s="192" t="s">
        <v>19</v>
      </c>
      <c r="B58" s="192" t="s">
        <v>441</v>
      </c>
      <c r="C58" s="194" t="s">
        <v>80</v>
      </c>
      <c r="D58" s="194" t="s">
        <v>34</v>
      </c>
      <c r="E58" s="195">
        <f t="shared" si="6"/>
        <v>0.6</v>
      </c>
      <c r="F58" s="196" t="s">
        <v>68</v>
      </c>
      <c r="G58" s="197" t="s">
        <v>23</v>
      </c>
      <c r="H58" s="198" t="s">
        <v>44</v>
      </c>
      <c r="I58" s="194" t="s">
        <v>549</v>
      </c>
      <c r="J58" s="211">
        <v>1115.0999999999999</v>
      </c>
      <c r="K58" s="200" t="s">
        <v>550</v>
      </c>
      <c r="L58" s="200" t="s">
        <v>548</v>
      </c>
      <c r="M58" s="197" t="s">
        <v>38</v>
      </c>
      <c r="N58" s="191" t="s">
        <v>551</v>
      </c>
      <c r="O58" s="191" t="s">
        <v>552</v>
      </c>
      <c r="P58" s="194" t="s">
        <v>233</v>
      </c>
      <c r="Q58" s="194"/>
      <c r="R58" s="201"/>
      <c r="S58" s="12"/>
      <c r="T58" s="10">
        <f t="shared" si="9"/>
        <v>-1</v>
      </c>
      <c r="U58" s="195">
        <f t="shared" si="10"/>
        <v>1</v>
      </c>
      <c r="W58" s="219" t="str">
        <f t="shared" si="3"/>
        <v/>
      </c>
    </row>
    <row r="59" spans="1:23" s="209" customFormat="1" ht="15" customHeight="1" x14ac:dyDescent="0.2">
      <c r="A59" s="192" t="s">
        <v>19</v>
      </c>
      <c r="B59" s="192" t="s">
        <v>553</v>
      </c>
      <c r="C59" s="194" t="s">
        <v>65</v>
      </c>
      <c r="D59" s="194" t="s">
        <v>124</v>
      </c>
      <c r="E59" s="195">
        <f t="shared" si="6"/>
        <v>0.44117647058823528</v>
      </c>
      <c r="F59" s="196" t="s">
        <v>22</v>
      </c>
      <c r="G59" s="197" t="s">
        <v>23</v>
      </c>
      <c r="H59" s="198" t="s">
        <v>211</v>
      </c>
      <c r="I59" s="194" t="s">
        <v>554</v>
      </c>
      <c r="J59" s="211">
        <v>6190.24</v>
      </c>
      <c r="K59" s="200" t="s">
        <v>550</v>
      </c>
      <c r="L59" s="200">
        <v>44071</v>
      </c>
      <c r="M59" s="197" t="s">
        <v>26</v>
      </c>
      <c r="N59" s="191" t="s">
        <v>555</v>
      </c>
      <c r="O59" s="191" t="s">
        <v>556</v>
      </c>
      <c r="P59" s="194" t="s">
        <v>233</v>
      </c>
      <c r="Q59" s="194"/>
      <c r="R59" s="201"/>
      <c r="S59" s="12"/>
      <c r="T59" s="10">
        <f t="shared" si="9"/>
        <v>-1</v>
      </c>
      <c r="U59" s="195">
        <f t="shared" si="10"/>
        <v>1</v>
      </c>
      <c r="W59" s="219" t="str">
        <f t="shared" si="3"/>
        <v/>
      </c>
    </row>
    <row r="60" spans="1:23" s="209" customFormat="1" ht="15" customHeight="1" x14ac:dyDescent="0.2">
      <c r="A60" s="192" t="s">
        <v>19</v>
      </c>
      <c r="B60" s="192" t="s">
        <v>457</v>
      </c>
      <c r="C60" s="194" t="s">
        <v>558</v>
      </c>
      <c r="D60" s="194" t="s">
        <v>34</v>
      </c>
      <c r="E60" s="195">
        <f t="shared" si="6"/>
        <v>0.84615384615384615</v>
      </c>
      <c r="F60" s="196" t="s">
        <v>68</v>
      </c>
      <c r="G60" s="197" t="s">
        <v>23</v>
      </c>
      <c r="H60" s="198" t="s">
        <v>44</v>
      </c>
      <c r="I60" s="194" t="s">
        <v>559</v>
      </c>
      <c r="J60" s="216">
        <v>1115.0999999999999</v>
      </c>
      <c r="K60" s="200" t="s">
        <v>557</v>
      </c>
      <c r="L60" s="200">
        <v>44071</v>
      </c>
      <c r="M60" s="197" t="s">
        <v>38</v>
      </c>
      <c r="N60" s="191" t="s">
        <v>560</v>
      </c>
      <c r="O60" s="191" t="s">
        <v>561</v>
      </c>
      <c r="P60" s="194" t="s">
        <v>233</v>
      </c>
      <c r="Q60" s="194"/>
      <c r="R60" s="201"/>
      <c r="S60" s="12"/>
      <c r="T60" s="10">
        <f t="shared" si="9"/>
        <v>-1</v>
      </c>
      <c r="U60" s="195">
        <f t="shared" si="10"/>
        <v>1</v>
      </c>
      <c r="W60" s="219" t="str">
        <f t="shared" si="3"/>
        <v/>
      </c>
    </row>
    <row r="61" spans="1:23" s="209" customFormat="1" ht="15" customHeight="1" x14ac:dyDescent="0.2">
      <c r="A61" s="192" t="s">
        <v>19</v>
      </c>
      <c r="B61" s="192" t="s">
        <v>562</v>
      </c>
      <c r="C61" s="194" t="s">
        <v>515</v>
      </c>
      <c r="D61" s="194" t="s">
        <v>73</v>
      </c>
      <c r="E61" s="195">
        <f t="shared" si="6"/>
        <v>1</v>
      </c>
      <c r="F61" s="196" t="s">
        <v>68</v>
      </c>
      <c r="G61" s="197" t="s">
        <v>23</v>
      </c>
      <c r="H61" s="198" t="s">
        <v>44</v>
      </c>
      <c r="I61" s="194" t="s">
        <v>563</v>
      </c>
      <c r="J61" s="216">
        <v>1092</v>
      </c>
      <c r="K61" s="200" t="s">
        <v>557</v>
      </c>
      <c r="L61" s="200">
        <v>44071</v>
      </c>
      <c r="M61" s="197" t="s">
        <v>38</v>
      </c>
      <c r="N61" s="191" t="s">
        <v>564</v>
      </c>
      <c r="O61" s="191" t="s">
        <v>565</v>
      </c>
      <c r="P61" s="194" t="s">
        <v>233</v>
      </c>
      <c r="Q61" s="194"/>
      <c r="R61" s="201"/>
      <c r="S61" s="12"/>
      <c r="T61" s="10">
        <f t="shared" si="9"/>
        <v>-1</v>
      </c>
      <c r="U61" s="195">
        <f t="shared" si="10"/>
        <v>1</v>
      </c>
      <c r="W61" s="219" t="str">
        <f t="shared" si="3"/>
        <v/>
      </c>
    </row>
    <row r="62" spans="1:23" s="209" customFormat="1" ht="15" customHeight="1" x14ac:dyDescent="0.2">
      <c r="A62" s="192" t="s">
        <v>19</v>
      </c>
      <c r="B62" s="192" t="s">
        <v>566</v>
      </c>
      <c r="C62" s="194" t="s">
        <v>90</v>
      </c>
      <c r="D62" s="194" t="s">
        <v>73</v>
      </c>
      <c r="E62" s="195">
        <f t="shared" si="6"/>
        <v>1.0909090909090908</v>
      </c>
      <c r="F62" s="196" t="s">
        <v>68</v>
      </c>
      <c r="G62" s="197" t="s">
        <v>23</v>
      </c>
      <c r="H62" s="198" t="s">
        <v>44</v>
      </c>
      <c r="I62" s="194" t="s">
        <v>567</v>
      </c>
      <c r="J62" s="216">
        <v>1092</v>
      </c>
      <c r="K62" s="200" t="s">
        <v>557</v>
      </c>
      <c r="L62" s="200">
        <v>44071</v>
      </c>
      <c r="M62" s="197" t="s">
        <v>38</v>
      </c>
      <c r="N62" s="191" t="s">
        <v>568</v>
      </c>
      <c r="O62" s="191" t="s">
        <v>569</v>
      </c>
      <c r="P62" s="194" t="s">
        <v>233</v>
      </c>
      <c r="Q62" s="194"/>
      <c r="R62" s="201"/>
      <c r="S62" s="12"/>
      <c r="T62" s="10">
        <f t="shared" si="9"/>
        <v>-1</v>
      </c>
      <c r="U62" s="195">
        <f t="shared" si="10"/>
        <v>1</v>
      </c>
      <c r="W62" s="219" t="str">
        <f t="shared" si="3"/>
        <v/>
      </c>
    </row>
    <row r="63" spans="1:23" s="209" customFormat="1" ht="15" customHeight="1" x14ac:dyDescent="0.2">
      <c r="A63" s="192" t="s">
        <v>19</v>
      </c>
      <c r="B63" s="192" t="s">
        <v>570</v>
      </c>
      <c r="C63" s="194" t="s">
        <v>87</v>
      </c>
      <c r="D63" s="194" t="s">
        <v>73</v>
      </c>
      <c r="E63" s="195">
        <f t="shared" si="6"/>
        <v>1.3</v>
      </c>
      <c r="F63" s="196" t="s">
        <v>68</v>
      </c>
      <c r="G63" s="197" t="s">
        <v>23</v>
      </c>
      <c r="H63" s="198" t="s">
        <v>44</v>
      </c>
      <c r="I63" s="194" t="s">
        <v>571</v>
      </c>
      <c r="J63" s="216">
        <v>1092</v>
      </c>
      <c r="K63" s="200" t="s">
        <v>557</v>
      </c>
      <c r="L63" s="200">
        <v>44071</v>
      </c>
      <c r="M63" s="197" t="s">
        <v>38</v>
      </c>
      <c r="N63" s="191" t="s">
        <v>572</v>
      </c>
      <c r="O63" s="191" t="s">
        <v>573</v>
      </c>
      <c r="P63" s="194" t="s">
        <v>233</v>
      </c>
      <c r="Q63" s="194"/>
      <c r="R63" s="201"/>
      <c r="S63" s="12"/>
      <c r="T63" s="10">
        <f t="shared" si="9"/>
        <v>-1</v>
      </c>
      <c r="U63" s="195">
        <f t="shared" si="10"/>
        <v>1</v>
      </c>
      <c r="W63" s="219" t="str">
        <f t="shared" si="3"/>
        <v/>
      </c>
    </row>
    <row r="64" spans="1:23" s="209" customFormat="1" ht="15" customHeight="1" x14ac:dyDescent="0.2">
      <c r="A64" s="192" t="s">
        <v>19</v>
      </c>
      <c r="B64" s="192" t="s">
        <v>574</v>
      </c>
      <c r="C64" s="194" t="s">
        <v>575</v>
      </c>
      <c r="D64" s="194" t="s">
        <v>576</v>
      </c>
      <c r="E64" s="195">
        <f t="shared" si="6"/>
        <v>0.39436619718309857</v>
      </c>
      <c r="F64" s="196" t="s">
        <v>22</v>
      </c>
      <c r="G64" s="197" t="s">
        <v>23</v>
      </c>
      <c r="H64" s="198" t="s">
        <v>36</v>
      </c>
      <c r="I64" s="194" t="s">
        <v>577</v>
      </c>
      <c r="J64" s="216">
        <v>9835.74</v>
      </c>
      <c r="K64" s="200">
        <v>44075</v>
      </c>
      <c r="L64" s="200">
        <v>44084</v>
      </c>
      <c r="M64" s="197" t="s">
        <v>26</v>
      </c>
      <c r="N64" s="191" t="s">
        <v>578</v>
      </c>
      <c r="O64" s="191" t="s">
        <v>579</v>
      </c>
      <c r="P64" s="194" t="s">
        <v>233</v>
      </c>
      <c r="Q64" s="194"/>
      <c r="R64" s="201"/>
      <c r="S64" s="12"/>
      <c r="T64" s="10">
        <f t="shared" si="9"/>
        <v>-1</v>
      </c>
      <c r="U64" s="195">
        <f t="shared" si="10"/>
        <v>1</v>
      </c>
      <c r="W64" s="219" t="str">
        <f t="shared" si="3"/>
        <v/>
      </c>
    </row>
    <row r="65" spans="1:23" s="209" customFormat="1" ht="15" customHeight="1" x14ac:dyDescent="0.2">
      <c r="A65" s="192" t="s">
        <v>19</v>
      </c>
      <c r="B65" s="192" t="s">
        <v>580</v>
      </c>
      <c r="C65" s="194" t="s">
        <v>494</v>
      </c>
      <c r="D65" s="194" t="s">
        <v>473</v>
      </c>
      <c r="E65" s="195">
        <f t="shared" si="6"/>
        <v>0.46666666666666667</v>
      </c>
      <c r="F65" s="196" t="s">
        <v>22</v>
      </c>
      <c r="G65" s="197" t="s">
        <v>23</v>
      </c>
      <c r="H65" s="198" t="s">
        <v>581</v>
      </c>
      <c r="I65" s="194" t="s">
        <v>582</v>
      </c>
      <c r="J65" s="199">
        <v>6635.8</v>
      </c>
      <c r="K65" s="200">
        <v>44082</v>
      </c>
      <c r="L65" s="200">
        <v>44084</v>
      </c>
      <c r="M65" s="197" t="s">
        <v>26</v>
      </c>
      <c r="N65" s="191" t="s">
        <v>583</v>
      </c>
      <c r="O65" s="191"/>
      <c r="P65" s="194" t="s">
        <v>233</v>
      </c>
      <c r="Q65" s="194"/>
      <c r="R65" s="201"/>
      <c r="S65" s="12"/>
      <c r="T65" s="10">
        <f t="shared" si="9"/>
        <v>-1</v>
      </c>
      <c r="U65" s="195">
        <f t="shared" si="10"/>
        <v>1</v>
      </c>
      <c r="W65" s="219" t="str">
        <f t="shared" si="3"/>
        <v/>
      </c>
    </row>
    <row r="66" spans="1:23" s="209" customFormat="1" ht="15" customHeight="1" x14ac:dyDescent="0.2">
      <c r="A66" s="192" t="s">
        <v>19</v>
      </c>
      <c r="B66" s="192" t="s">
        <v>584</v>
      </c>
      <c r="C66" s="194" t="s">
        <v>136</v>
      </c>
      <c r="D66" s="194" t="s">
        <v>65</v>
      </c>
      <c r="E66" s="195">
        <f t="shared" si="6"/>
        <v>0.78947368421052633</v>
      </c>
      <c r="F66" s="196" t="s">
        <v>22</v>
      </c>
      <c r="G66" s="197" t="s">
        <v>23</v>
      </c>
      <c r="H66" s="198" t="s">
        <v>91</v>
      </c>
      <c r="I66" s="194" t="s">
        <v>585</v>
      </c>
      <c r="J66" s="199">
        <v>2884.5</v>
      </c>
      <c r="K66" s="200">
        <v>44083</v>
      </c>
      <c r="L66" s="200">
        <v>44085</v>
      </c>
      <c r="M66" s="197" t="s">
        <v>38</v>
      </c>
      <c r="N66" s="191" t="s">
        <v>586</v>
      </c>
      <c r="O66" s="191"/>
      <c r="P66" s="194" t="s">
        <v>233</v>
      </c>
      <c r="Q66" s="194"/>
      <c r="R66" s="201"/>
      <c r="S66" s="12"/>
      <c r="T66" s="10">
        <f t="shared" si="9"/>
        <v>-1</v>
      </c>
      <c r="U66" s="195">
        <f t="shared" si="10"/>
        <v>1</v>
      </c>
      <c r="W66" s="219" t="str">
        <f t="shared" si="3"/>
        <v/>
      </c>
    </row>
    <row r="67" spans="1:23" s="209" customFormat="1" ht="15" customHeight="1" x14ac:dyDescent="0.2">
      <c r="A67" s="192" t="s">
        <v>19</v>
      </c>
      <c r="B67" s="192" t="s">
        <v>587</v>
      </c>
      <c r="C67" s="194" t="s">
        <v>34</v>
      </c>
      <c r="D67" s="194" t="s">
        <v>494</v>
      </c>
      <c r="E67" s="195">
        <f t="shared" si="6"/>
        <v>0.5625</v>
      </c>
      <c r="F67" s="196" t="s">
        <v>22</v>
      </c>
      <c r="G67" s="197" t="s">
        <v>23</v>
      </c>
      <c r="H67" s="198" t="s">
        <v>44</v>
      </c>
      <c r="I67" s="194" t="s">
        <v>588</v>
      </c>
      <c r="J67" s="199">
        <v>3057.75</v>
      </c>
      <c r="K67" s="200">
        <v>44085</v>
      </c>
      <c r="L67" s="200">
        <v>44088</v>
      </c>
      <c r="M67" s="197" t="s">
        <v>38</v>
      </c>
      <c r="N67" s="191" t="s">
        <v>589</v>
      </c>
      <c r="O67" s="191"/>
      <c r="P67" s="194" t="s">
        <v>233</v>
      </c>
      <c r="Q67" s="194"/>
      <c r="R67" s="201"/>
      <c r="S67" s="12"/>
      <c r="T67" s="10">
        <f t="shared" si="9"/>
        <v>-1</v>
      </c>
      <c r="U67" s="195">
        <f t="shared" si="10"/>
        <v>1</v>
      </c>
      <c r="W67" s="219" t="str">
        <f t="shared" ref="W67:W86" si="11">IF(COUNTA(S67)=1,D67-S67,"")</f>
        <v/>
      </c>
    </row>
    <row r="68" spans="1:23" s="209" customFormat="1" ht="15" customHeight="1" x14ac:dyDescent="0.2">
      <c r="A68" s="192" t="s">
        <v>187</v>
      </c>
      <c r="B68" s="192" t="s">
        <v>590</v>
      </c>
      <c r="C68" s="194" t="s">
        <v>591</v>
      </c>
      <c r="D68" s="194" t="s">
        <v>467</v>
      </c>
      <c r="E68" s="195">
        <f t="shared" si="6"/>
        <v>0.55555555555555558</v>
      </c>
      <c r="F68" s="196" t="s">
        <v>22</v>
      </c>
      <c r="G68" s="197" t="s">
        <v>23</v>
      </c>
      <c r="H68" s="198" t="s">
        <v>44</v>
      </c>
      <c r="I68" s="194" t="s">
        <v>592</v>
      </c>
      <c r="J68" s="199">
        <v>2934</v>
      </c>
      <c r="K68" s="200">
        <v>44088</v>
      </c>
      <c r="L68" s="200">
        <v>44089</v>
      </c>
      <c r="M68" s="197" t="s">
        <v>38</v>
      </c>
      <c r="N68" s="191"/>
      <c r="O68" s="191"/>
      <c r="P68" s="194" t="s">
        <v>233</v>
      </c>
      <c r="Q68" s="194"/>
      <c r="R68" s="201"/>
      <c r="S68" s="12"/>
      <c r="T68" s="10">
        <f t="shared" si="9"/>
        <v>-1</v>
      </c>
      <c r="U68" s="195">
        <f t="shared" si="10"/>
        <v>1</v>
      </c>
      <c r="W68" s="219" t="str">
        <f t="shared" si="11"/>
        <v/>
      </c>
    </row>
    <row r="69" spans="1:23" s="209" customFormat="1" ht="15" customHeight="1" x14ac:dyDescent="0.2">
      <c r="A69" s="192" t="s">
        <v>187</v>
      </c>
      <c r="B69" s="192" t="s">
        <v>593</v>
      </c>
      <c r="C69" s="194" t="s">
        <v>594</v>
      </c>
      <c r="D69" s="194" t="s">
        <v>595</v>
      </c>
      <c r="E69" s="195">
        <f t="shared" si="6"/>
        <v>0.40740740740740738</v>
      </c>
      <c r="F69" s="196" t="s">
        <v>22</v>
      </c>
      <c r="G69" s="197" t="s">
        <v>23</v>
      </c>
      <c r="H69" s="198" t="s">
        <v>44</v>
      </c>
      <c r="I69" s="194" t="s">
        <v>596</v>
      </c>
      <c r="J69" s="199">
        <v>4023</v>
      </c>
      <c r="K69" s="200">
        <v>44088</v>
      </c>
      <c r="L69" s="200">
        <v>44089</v>
      </c>
      <c r="M69" s="197" t="s">
        <v>38</v>
      </c>
      <c r="N69" s="191"/>
      <c r="O69" s="191"/>
      <c r="P69" s="194" t="s">
        <v>233</v>
      </c>
      <c r="Q69" s="194"/>
      <c r="R69" s="201"/>
      <c r="S69" s="12"/>
      <c r="T69" s="10">
        <f t="shared" si="9"/>
        <v>-1</v>
      </c>
      <c r="U69" s="195">
        <f t="shared" si="10"/>
        <v>1</v>
      </c>
      <c r="W69" s="219" t="str">
        <f t="shared" si="11"/>
        <v/>
      </c>
    </row>
    <row r="70" spans="1:23" s="209" customFormat="1" ht="15" customHeight="1" x14ac:dyDescent="0.2">
      <c r="A70" s="192" t="s">
        <v>187</v>
      </c>
      <c r="B70" s="192" t="s">
        <v>597</v>
      </c>
      <c r="C70" s="194" t="s">
        <v>472</v>
      </c>
      <c r="D70" s="194" t="s">
        <v>34</v>
      </c>
      <c r="E70" s="195">
        <f t="shared" si="6"/>
        <v>0.7142857142857143</v>
      </c>
      <c r="F70" s="196" t="s">
        <v>68</v>
      </c>
      <c r="G70" s="197" t="s">
        <v>23</v>
      </c>
      <c r="H70" s="198" t="s">
        <v>44</v>
      </c>
      <c r="I70" s="194" t="s">
        <v>598</v>
      </c>
      <c r="J70" s="199">
        <v>1115.0999999999999</v>
      </c>
      <c r="K70" s="200">
        <v>44088</v>
      </c>
      <c r="L70" s="200">
        <v>44089</v>
      </c>
      <c r="M70" s="197" t="s">
        <v>38</v>
      </c>
      <c r="N70" s="191"/>
      <c r="O70" s="191"/>
      <c r="P70" s="194" t="s">
        <v>233</v>
      </c>
      <c r="Q70" s="194"/>
      <c r="R70" s="201"/>
      <c r="S70" s="12"/>
      <c r="T70" s="10">
        <f t="shared" si="9"/>
        <v>-1</v>
      </c>
      <c r="U70" s="195">
        <f t="shared" si="10"/>
        <v>1</v>
      </c>
      <c r="W70" s="219" t="str">
        <f t="shared" si="11"/>
        <v/>
      </c>
    </row>
    <row r="71" spans="1:23" s="209" customFormat="1" ht="15" customHeight="1" x14ac:dyDescent="0.2">
      <c r="A71" s="192" t="s">
        <v>187</v>
      </c>
      <c r="B71" s="192" t="s">
        <v>599</v>
      </c>
      <c r="C71" s="194" t="s">
        <v>472</v>
      </c>
      <c r="D71" s="194" t="s">
        <v>34</v>
      </c>
      <c r="E71" s="195">
        <f t="shared" si="6"/>
        <v>0.7142857142857143</v>
      </c>
      <c r="F71" s="196" t="s">
        <v>68</v>
      </c>
      <c r="G71" s="197" t="s">
        <v>23</v>
      </c>
      <c r="H71" s="198" t="s">
        <v>600</v>
      </c>
      <c r="I71" s="194" t="s">
        <v>601</v>
      </c>
      <c r="J71" s="199">
        <v>554.4</v>
      </c>
      <c r="K71" s="200">
        <v>44095</v>
      </c>
      <c r="L71" s="200">
        <v>44095</v>
      </c>
      <c r="M71" s="197" t="s">
        <v>38</v>
      </c>
      <c r="N71" s="191"/>
      <c r="O71" s="191"/>
      <c r="P71" s="194" t="s">
        <v>233</v>
      </c>
      <c r="Q71" s="194"/>
      <c r="R71" s="201"/>
      <c r="S71" s="12"/>
      <c r="T71" s="10">
        <f t="shared" si="9"/>
        <v>-1</v>
      </c>
      <c r="U71" s="195">
        <f t="shared" si="10"/>
        <v>1</v>
      </c>
      <c r="W71" s="219" t="str">
        <f t="shared" si="11"/>
        <v/>
      </c>
    </row>
    <row r="72" spans="1:23" s="209" customFormat="1" ht="15" customHeight="1" x14ac:dyDescent="0.2">
      <c r="A72" s="192" t="s">
        <v>187</v>
      </c>
      <c r="B72" s="192" t="s">
        <v>602</v>
      </c>
      <c r="C72" s="194" t="s">
        <v>80</v>
      </c>
      <c r="D72" s="194" t="s">
        <v>34</v>
      </c>
      <c r="E72" s="195">
        <f t="shared" si="6"/>
        <v>0.6</v>
      </c>
      <c r="F72" s="196" t="s">
        <v>68</v>
      </c>
      <c r="G72" s="197" t="s">
        <v>23</v>
      </c>
      <c r="H72" s="198" t="s">
        <v>44</v>
      </c>
      <c r="I72" s="194" t="s">
        <v>603</v>
      </c>
      <c r="J72" s="199">
        <v>1115.0999999999999</v>
      </c>
      <c r="K72" s="200">
        <v>44088</v>
      </c>
      <c r="L72" s="200">
        <v>44089</v>
      </c>
      <c r="M72" s="197" t="s">
        <v>26</v>
      </c>
      <c r="N72" s="191"/>
      <c r="O72" s="191"/>
      <c r="P72" s="194" t="s">
        <v>233</v>
      </c>
      <c r="Q72" s="194"/>
      <c r="R72" s="201"/>
      <c r="S72" s="12"/>
      <c r="T72" s="10">
        <f t="shared" si="9"/>
        <v>-1</v>
      </c>
      <c r="U72" s="195">
        <f t="shared" si="10"/>
        <v>1</v>
      </c>
      <c r="W72" s="219" t="str">
        <f t="shared" si="11"/>
        <v/>
      </c>
    </row>
    <row r="73" spans="1:23" s="209" customFormat="1" ht="15" customHeight="1" x14ac:dyDescent="0.2">
      <c r="A73" s="192" t="s">
        <v>187</v>
      </c>
      <c r="B73" s="192" t="s">
        <v>604</v>
      </c>
      <c r="C73" s="194" t="s">
        <v>80</v>
      </c>
      <c r="D73" s="194" t="s">
        <v>34</v>
      </c>
      <c r="E73" s="195">
        <f t="shared" si="6"/>
        <v>0.6</v>
      </c>
      <c r="F73" s="196" t="s">
        <v>68</v>
      </c>
      <c r="G73" s="197" t="s">
        <v>23</v>
      </c>
      <c r="H73" s="198" t="s">
        <v>600</v>
      </c>
      <c r="I73" s="194" t="s">
        <v>605</v>
      </c>
      <c r="J73" s="199">
        <v>554.4</v>
      </c>
      <c r="K73" s="200">
        <v>44095</v>
      </c>
      <c r="L73" s="200">
        <v>44095</v>
      </c>
      <c r="M73" s="197" t="s">
        <v>26</v>
      </c>
      <c r="N73" s="191"/>
      <c r="O73" s="191"/>
      <c r="P73" s="194" t="s">
        <v>233</v>
      </c>
      <c r="Q73" s="194"/>
      <c r="R73" s="201"/>
      <c r="S73" s="12"/>
      <c r="T73" s="10">
        <f t="shared" si="9"/>
        <v>-1</v>
      </c>
      <c r="U73" s="195">
        <f t="shared" si="10"/>
        <v>1</v>
      </c>
      <c r="W73" s="219" t="str">
        <f t="shared" si="11"/>
        <v/>
      </c>
    </row>
    <row r="74" spans="1:23" s="209" customFormat="1" ht="15" customHeight="1" x14ac:dyDescent="0.2">
      <c r="A74" s="192" t="s">
        <v>187</v>
      </c>
      <c r="B74" s="192" t="s">
        <v>606</v>
      </c>
      <c r="C74" s="194" t="s">
        <v>607</v>
      </c>
      <c r="D74" s="194" t="s">
        <v>608</v>
      </c>
      <c r="E74" s="195">
        <f t="shared" si="6"/>
        <v>8.4905660377358486E-2</v>
      </c>
      <c r="F74" s="196" t="s">
        <v>22</v>
      </c>
      <c r="G74" s="197" t="s">
        <v>23</v>
      </c>
      <c r="H74" s="198" t="s">
        <v>44</v>
      </c>
      <c r="I74" s="194" t="s">
        <v>609</v>
      </c>
      <c r="J74" s="199">
        <v>12586.5</v>
      </c>
      <c r="K74" s="200">
        <v>44095</v>
      </c>
      <c r="L74" s="200" t="s">
        <v>371</v>
      </c>
      <c r="M74" s="197" t="s">
        <v>26</v>
      </c>
      <c r="N74" s="191"/>
      <c r="O74" s="191"/>
      <c r="P74" s="194" t="s">
        <v>233</v>
      </c>
      <c r="Q74" s="194"/>
      <c r="R74" s="201"/>
      <c r="S74" s="12"/>
      <c r="T74" s="10">
        <f t="shared" si="9"/>
        <v>-1</v>
      </c>
      <c r="U74" s="195">
        <f t="shared" si="10"/>
        <v>1</v>
      </c>
      <c r="W74" s="219" t="str">
        <f t="shared" si="11"/>
        <v/>
      </c>
    </row>
    <row r="75" spans="1:23" s="209" customFormat="1" ht="15" customHeight="1" x14ac:dyDescent="0.2">
      <c r="A75" s="192" t="s">
        <v>187</v>
      </c>
      <c r="B75" s="192" t="s">
        <v>610</v>
      </c>
      <c r="C75" s="194" t="s">
        <v>611</v>
      </c>
      <c r="D75" s="194" t="s">
        <v>612</v>
      </c>
      <c r="E75" s="195">
        <f t="shared" si="6"/>
        <v>0.12600536193029491</v>
      </c>
      <c r="F75" s="196" t="s">
        <v>22</v>
      </c>
      <c r="G75" s="197" t="s">
        <v>23</v>
      </c>
      <c r="H75" s="198" t="s">
        <v>44</v>
      </c>
      <c r="I75" s="194" t="s">
        <v>613</v>
      </c>
      <c r="J75" s="199">
        <v>11596.5</v>
      </c>
      <c r="K75" s="200">
        <v>44095</v>
      </c>
      <c r="L75" s="200" t="s">
        <v>371</v>
      </c>
      <c r="M75" s="197" t="s">
        <v>26</v>
      </c>
      <c r="N75" s="191"/>
      <c r="O75" s="191"/>
      <c r="P75" s="194" t="s">
        <v>233</v>
      </c>
      <c r="Q75" s="194"/>
      <c r="R75" s="201"/>
      <c r="S75" s="12"/>
      <c r="T75" s="10">
        <f t="shared" si="9"/>
        <v>-1</v>
      </c>
      <c r="U75" s="195">
        <f t="shared" si="10"/>
        <v>1</v>
      </c>
      <c r="W75" s="219" t="str">
        <f t="shared" si="11"/>
        <v/>
      </c>
    </row>
    <row r="76" spans="1:23" s="209" customFormat="1" ht="15" customHeight="1" x14ac:dyDescent="0.2">
      <c r="A76" s="192" t="s">
        <v>187</v>
      </c>
      <c r="B76" s="192" t="s">
        <v>614</v>
      </c>
      <c r="C76" s="194" t="s">
        <v>80</v>
      </c>
      <c r="D76" s="194" t="s">
        <v>34</v>
      </c>
      <c r="E76" s="195">
        <f t="shared" si="6"/>
        <v>0.6</v>
      </c>
      <c r="F76" s="196" t="s">
        <v>68</v>
      </c>
      <c r="G76" s="197" t="s">
        <v>23</v>
      </c>
      <c r="H76" s="198" t="s">
        <v>44</v>
      </c>
      <c r="I76" s="194" t="s">
        <v>615</v>
      </c>
      <c r="J76" s="199">
        <v>1115.0999999999999</v>
      </c>
      <c r="K76" s="200">
        <v>44088</v>
      </c>
      <c r="L76" s="200">
        <v>44089</v>
      </c>
      <c r="M76" s="197" t="s">
        <v>38</v>
      </c>
      <c r="N76" s="191"/>
      <c r="O76" s="191"/>
      <c r="P76" s="194" t="s">
        <v>233</v>
      </c>
      <c r="Q76" s="194"/>
      <c r="R76" s="201"/>
      <c r="S76" s="12"/>
      <c r="T76" s="10">
        <f t="shared" si="9"/>
        <v>-1</v>
      </c>
      <c r="U76" s="195">
        <f t="shared" si="10"/>
        <v>1</v>
      </c>
      <c r="W76" s="219" t="str">
        <f t="shared" si="11"/>
        <v/>
      </c>
    </row>
    <row r="77" spans="1:23" s="209" customFormat="1" ht="15" customHeight="1" x14ac:dyDescent="0.2">
      <c r="A77" s="192" t="s">
        <v>187</v>
      </c>
      <c r="B77" s="192" t="s">
        <v>616</v>
      </c>
      <c r="C77" s="194" t="s">
        <v>80</v>
      </c>
      <c r="D77" s="194" t="s">
        <v>34</v>
      </c>
      <c r="E77" s="195">
        <f t="shared" si="6"/>
        <v>0.6</v>
      </c>
      <c r="F77" s="196" t="s">
        <v>68</v>
      </c>
      <c r="G77" s="197" t="s">
        <v>23</v>
      </c>
      <c r="H77" s="198" t="s">
        <v>600</v>
      </c>
      <c r="I77" s="194" t="s">
        <v>617</v>
      </c>
      <c r="J77" s="199">
        <v>554.4</v>
      </c>
      <c r="K77" s="200">
        <v>44095</v>
      </c>
      <c r="L77" s="200">
        <v>44095</v>
      </c>
      <c r="M77" s="197" t="s">
        <v>38</v>
      </c>
      <c r="N77" s="191"/>
      <c r="O77" s="191"/>
      <c r="P77" s="194" t="s">
        <v>233</v>
      </c>
      <c r="Q77" s="194"/>
      <c r="R77" s="201"/>
      <c r="S77" s="12"/>
      <c r="T77" s="10">
        <f t="shared" si="9"/>
        <v>-1</v>
      </c>
      <c r="U77" s="195">
        <f t="shared" si="10"/>
        <v>1</v>
      </c>
      <c r="W77" s="219" t="str">
        <f t="shared" si="11"/>
        <v/>
      </c>
    </row>
    <row r="78" spans="1:23" s="209" customFormat="1" ht="15" customHeight="1" x14ac:dyDescent="0.2">
      <c r="A78" s="192" t="s">
        <v>19</v>
      </c>
      <c r="B78" s="192" t="s">
        <v>618</v>
      </c>
      <c r="C78" s="194" t="s">
        <v>492</v>
      </c>
      <c r="D78" s="194" t="s">
        <v>34</v>
      </c>
      <c r="E78" s="195">
        <f t="shared" si="6"/>
        <v>0.65517241379310343</v>
      </c>
      <c r="F78" s="196" t="s">
        <v>68</v>
      </c>
      <c r="G78" s="197" t="s">
        <v>23</v>
      </c>
      <c r="H78" s="198" t="s">
        <v>44</v>
      </c>
      <c r="I78" s="194" t="s">
        <v>619</v>
      </c>
      <c r="J78" s="199">
        <v>1115.0999999999999</v>
      </c>
      <c r="K78" s="200">
        <v>44097</v>
      </c>
      <c r="L78" s="200">
        <v>44102</v>
      </c>
      <c r="M78" s="197" t="s">
        <v>38</v>
      </c>
      <c r="N78" s="191" t="s">
        <v>620</v>
      </c>
      <c r="O78" s="191"/>
      <c r="P78" s="194" t="s">
        <v>233</v>
      </c>
      <c r="Q78" s="194"/>
      <c r="R78" s="201"/>
      <c r="S78" s="12"/>
      <c r="T78" s="10">
        <f t="shared" si="9"/>
        <v>-1</v>
      </c>
      <c r="U78" s="195">
        <f t="shared" si="10"/>
        <v>1</v>
      </c>
      <c r="W78" s="219" t="str">
        <f t="shared" si="11"/>
        <v/>
      </c>
    </row>
    <row r="79" spans="1:23" s="209" customFormat="1" ht="15" customHeight="1" x14ac:dyDescent="0.2">
      <c r="A79" s="192" t="s">
        <v>187</v>
      </c>
      <c r="B79" s="192" t="s">
        <v>621</v>
      </c>
      <c r="C79" s="194" t="s">
        <v>76</v>
      </c>
      <c r="D79" s="194" t="s">
        <v>34</v>
      </c>
      <c r="E79" s="195">
        <f t="shared" si="6"/>
        <v>1</v>
      </c>
      <c r="F79" s="196" t="s">
        <v>68</v>
      </c>
      <c r="G79" s="197" t="s">
        <v>23</v>
      </c>
      <c r="H79" s="198" t="s">
        <v>44</v>
      </c>
      <c r="I79" s="194" t="s">
        <v>622</v>
      </c>
      <c r="J79" s="199">
        <v>1115.0999999999999</v>
      </c>
      <c r="K79" s="200">
        <v>44098</v>
      </c>
      <c r="L79" s="200">
        <v>44099</v>
      </c>
      <c r="M79" s="197" t="s">
        <v>26</v>
      </c>
      <c r="N79" s="191"/>
      <c r="O79" s="191"/>
      <c r="P79" s="194" t="s">
        <v>233</v>
      </c>
      <c r="Q79" s="194"/>
      <c r="R79" s="201"/>
      <c r="S79" s="12"/>
      <c r="T79" s="10">
        <f t="shared" si="9"/>
        <v>-1</v>
      </c>
      <c r="U79" s="195">
        <f t="shared" si="10"/>
        <v>1</v>
      </c>
      <c r="W79" s="219" t="str">
        <f t="shared" si="11"/>
        <v/>
      </c>
    </row>
    <row r="80" spans="1:23" ht="16" x14ac:dyDescent="0.2">
      <c r="A80" s="138" t="s">
        <v>187</v>
      </c>
      <c r="B80" s="138" t="s">
        <v>373</v>
      </c>
      <c r="C80" s="139">
        <v>100</v>
      </c>
      <c r="D80" s="151">
        <v>120</v>
      </c>
      <c r="E80" s="140">
        <f t="shared" ref="E80" si="12">SUM(D80-C80)/C80*100%</f>
        <v>0.2</v>
      </c>
      <c r="F80" s="141" t="s">
        <v>22</v>
      </c>
      <c r="G80" s="142" t="s">
        <v>374</v>
      </c>
      <c r="H80" s="143" t="s">
        <v>375</v>
      </c>
      <c r="I80" s="144" t="s">
        <v>376</v>
      </c>
      <c r="J80" s="145">
        <v>10971</v>
      </c>
      <c r="K80" s="146">
        <v>43899</v>
      </c>
      <c r="L80" s="146">
        <v>43901</v>
      </c>
      <c r="M80" s="142" t="s">
        <v>26</v>
      </c>
      <c r="N80" s="147" t="s">
        <v>377</v>
      </c>
      <c r="O80" s="147" t="s">
        <v>377</v>
      </c>
      <c r="P80" s="144" t="s">
        <v>29</v>
      </c>
      <c r="Q80" s="144" t="s">
        <v>378</v>
      </c>
      <c r="R80" s="148" t="s">
        <v>58</v>
      </c>
      <c r="S80" s="149" t="s">
        <v>241</v>
      </c>
      <c r="T80" s="140">
        <f t="shared" si="9"/>
        <v>-0.18</v>
      </c>
      <c r="U80" s="140">
        <f t="shared" si="10"/>
        <v>0.31666666666666665</v>
      </c>
      <c r="V80" s="53" t="s">
        <v>242</v>
      </c>
      <c r="W80" s="219">
        <f t="shared" si="11"/>
        <v>38</v>
      </c>
    </row>
    <row r="81" spans="1:23" s="209" customFormat="1" ht="15" customHeight="1" x14ac:dyDescent="0.2">
      <c r="A81" s="192" t="s">
        <v>52</v>
      </c>
      <c r="B81" s="192" t="s">
        <v>379</v>
      </c>
      <c r="C81" s="193" t="s">
        <v>623</v>
      </c>
      <c r="D81" s="194" t="s">
        <v>468</v>
      </c>
      <c r="E81" s="195">
        <f t="shared" si="6"/>
        <v>0.95918367346938771</v>
      </c>
      <c r="F81" s="196" t="s">
        <v>35</v>
      </c>
      <c r="G81" s="197" t="s">
        <v>374</v>
      </c>
      <c r="H81" s="198" t="s">
        <v>44</v>
      </c>
      <c r="I81" s="194" t="s">
        <v>380</v>
      </c>
      <c r="J81" s="199">
        <v>661.05</v>
      </c>
      <c r="K81" s="200">
        <v>44000</v>
      </c>
      <c r="L81" s="200">
        <v>44001</v>
      </c>
      <c r="M81" s="197" t="s">
        <v>26</v>
      </c>
      <c r="N81" s="191" t="s">
        <v>624</v>
      </c>
      <c r="O81" s="191" t="s">
        <v>624</v>
      </c>
      <c r="P81" s="194" t="s">
        <v>29</v>
      </c>
      <c r="Q81" s="194" t="s">
        <v>625</v>
      </c>
      <c r="R81" s="201" t="s">
        <v>491</v>
      </c>
      <c r="S81" s="194" t="s">
        <v>464</v>
      </c>
      <c r="T81" s="195">
        <f t="shared" si="9"/>
        <v>6.1224489795918366E-2</v>
      </c>
      <c r="U81" s="195">
        <f t="shared" si="10"/>
        <v>0.45833333333333331</v>
      </c>
      <c r="W81" s="219">
        <f t="shared" si="11"/>
        <v>44</v>
      </c>
    </row>
    <row r="82" spans="1:23" s="209" customFormat="1" ht="15" customHeight="1" x14ac:dyDescent="0.2">
      <c r="A82" s="192" t="s">
        <v>52</v>
      </c>
      <c r="B82" s="192" t="s">
        <v>381</v>
      </c>
      <c r="C82" s="193" t="s">
        <v>626</v>
      </c>
      <c r="D82" s="194" t="s">
        <v>483</v>
      </c>
      <c r="E82" s="195">
        <f t="shared" si="6"/>
        <v>0.8571428571428571</v>
      </c>
      <c r="F82" s="197" t="s">
        <v>22</v>
      </c>
      <c r="G82" s="197" t="s">
        <v>374</v>
      </c>
      <c r="H82" s="198" t="s">
        <v>44</v>
      </c>
      <c r="I82" s="194" t="s">
        <v>382</v>
      </c>
      <c r="J82" s="203">
        <v>4295.25</v>
      </c>
      <c r="K82" s="200">
        <v>43997</v>
      </c>
      <c r="L82" s="200">
        <v>43997</v>
      </c>
      <c r="M82" s="197" t="s">
        <v>26</v>
      </c>
      <c r="N82" s="194" t="s">
        <v>627</v>
      </c>
      <c r="O82" s="194" t="s">
        <v>628</v>
      </c>
      <c r="P82" s="204" t="s">
        <v>29</v>
      </c>
      <c r="Q82" s="194" t="s">
        <v>629</v>
      </c>
      <c r="R82" s="201">
        <v>44096</v>
      </c>
      <c r="S82" s="194" t="s">
        <v>476</v>
      </c>
      <c r="T82" s="195">
        <f t="shared" si="9"/>
        <v>0.2857142857142857</v>
      </c>
      <c r="U82" s="195">
        <f t="shared" si="10"/>
        <v>0.30769230769230771</v>
      </c>
      <c r="W82" s="219">
        <f t="shared" si="11"/>
        <v>32</v>
      </c>
    </row>
    <row r="83" spans="1:23" s="209" customFormat="1" ht="15" customHeight="1" x14ac:dyDescent="0.2">
      <c r="A83" s="192" t="s">
        <v>52</v>
      </c>
      <c r="B83" s="192" t="s">
        <v>383</v>
      </c>
      <c r="C83" s="193" t="s">
        <v>136</v>
      </c>
      <c r="D83" s="194" t="s">
        <v>34</v>
      </c>
      <c r="E83" s="195">
        <f t="shared" si="6"/>
        <v>0.26315789473684209</v>
      </c>
      <c r="F83" s="197" t="s">
        <v>68</v>
      </c>
      <c r="G83" s="197" t="s">
        <v>374</v>
      </c>
      <c r="H83" s="198" t="s">
        <v>44</v>
      </c>
      <c r="I83" s="194" t="s">
        <v>384</v>
      </c>
      <c r="J83" s="203">
        <v>1357.65</v>
      </c>
      <c r="K83" s="200">
        <v>44027</v>
      </c>
      <c r="L83" s="200">
        <v>44033</v>
      </c>
      <c r="M83" s="197" t="s">
        <v>38</v>
      </c>
      <c r="N83" s="194" t="s">
        <v>630</v>
      </c>
      <c r="O83" s="194" t="s">
        <v>631</v>
      </c>
      <c r="P83" s="204" t="s">
        <v>29</v>
      </c>
      <c r="Q83" s="194" t="s">
        <v>632</v>
      </c>
      <c r="R83" s="201">
        <v>44096</v>
      </c>
      <c r="S83" s="194" t="s">
        <v>499</v>
      </c>
      <c r="T83" s="195">
        <f t="shared" si="9"/>
        <v>0.15789473684210525</v>
      </c>
      <c r="U83" s="195">
        <f t="shared" si="10"/>
        <v>8.3333333333333329E-2</v>
      </c>
      <c r="W83" s="219">
        <f t="shared" si="11"/>
        <v>4</v>
      </c>
    </row>
    <row r="84" spans="1:23" s="209" customFormat="1" ht="15" customHeight="1" x14ac:dyDescent="0.2">
      <c r="A84" s="192" t="s">
        <v>52</v>
      </c>
      <c r="B84" s="192" t="s">
        <v>385</v>
      </c>
      <c r="C84" s="193" t="s">
        <v>633</v>
      </c>
      <c r="D84" s="194" t="s">
        <v>499</v>
      </c>
      <c r="E84" s="195">
        <f t="shared" si="6"/>
        <v>0.33333333333333331</v>
      </c>
      <c r="F84" s="197" t="s">
        <v>68</v>
      </c>
      <c r="G84" s="197" t="s">
        <v>374</v>
      </c>
      <c r="H84" s="198" t="s">
        <v>44</v>
      </c>
      <c r="I84" s="194" t="s">
        <v>386</v>
      </c>
      <c r="J84" s="203">
        <v>1265.25</v>
      </c>
      <c r="K84" s="200">
        <v>44027</v>
      </c>
      <c r="L84" s="200">
        <v>44029</v>
      </c>
      <c r="M84" s="197" t="s">
        <v>26</v>
      </c>
      <c r="N84" s="194" t="s">
        <v>634</v>
      </c>
      <c r="O84" s="194" t="s">
        <v>635</v>
      </c>
      <c r="P84" s="204" t="s">
        <v>29</v>
      </c>
      <c r="Q84" s="194" t="s">
        <v>636</v>
      </c>
      <c r="R84" s="201">
        <v>44096</v>
      </c>
      <c r="S84" s="194" t="s">
        <v>470</v>
      </c>
      <c r="T84" s="195">
        <f t="shared" si="9"/>
        <v>0.21212121212121213</v>
      </c>
      <c r="U84" s="195">
        <f t="shared" si="10"/>
        <v>9.0909090909090912E-2</v>
      </c>
      <c r="W84" s="219">
        <f t="shared" si="11"/>
        <v>4</v>
      </c>
    </row>
    <row r="85" spans="1:23" s="209" customFormat="1" ht="15" customHeight="1" x14ac:dyDescent="0.2">
      <c r="A85" s="192" t="s">
        <v>52</v>
      </c>
      <c r="B85" s="192" t="s">
        <v>387</v>
      </c>
      <c r="C85" s="193" t="s">
        <v>633</v>
      </c>
      <c r="D85" s="194" t="s">
        <v>476</v>
      </c>
      <c r="E85" s="195">
        <f t="shared" si="6"/>
        <v>1.1818181818181819</v>
      </c>
      <c r="F85" s="197" t="s">
        <v>68</v>
      </c>
      <c r="G85" s="197" t="s">
        <v>374</v>
      </c>
      <c r="H85" s="198" t="s">
        <v>44</v>
      </c>
      <c r="I85" s="194" t="s">
        <v>388</v>
      </c>
      <c r="J85" s="203">
        <v>1450.05</v>
      </c>
      <c r="K85" s="200">
        <v>44033</v>
      </c>
      <c r="L85" s="200">
        <v>44034</v>
      </c>
      <c r="M85" s="197" t="s">
        <v>38</v>
      </c>
      <c r="N85" s="194" t="s">
        <v>637</v>
      </c>
      <c r="O85" s="194" t="s">
        <v>638</v>
      </c>
      <c r="P85" s="194" t="s">
        <v>29</v>
      </c>
      <c r="Q85" s="194" t="s">
        <v>639</v>
      </c>
      <c r="R85" s="201">
        <v>44096</v>
      </c>
      <c r="S85" s="194" t="s">
        <v>34</v>
      </c>
      <c r="T85" s="195">
        <f t="shared" si="9"/>
        <v>0.45454545454545453</v>
      </c>
      <c r="U85" s="195">
        <f t="shared" si="10"/>
        <v>0.33333333333333331</v>
      </c>
      <c r="W85" s="219">
        <f t="shared" si="11"/>
        <v>24</v>
      </c>
    </row>
    <row r="86" spans="1:23" s="209" customFormat="1" ht="15" customHeight="1" x14ac:dyDescent="0.2">
      <c r="A86" s="192" t="s">
        <v>52</v>
      </c>
      <c r="B86" s="192" t="s">
        <v>640</v>
      </c>
      <c r="C86" s="194" t="s">
        <v>641</v>
      </c>
      <c r="D86" s="194" t="s">
        <v>76</v>
      </c>
      <c r="E86" s="195">
        <f t="shared" si="6"/>
        <v>1</v>
      </c>
      <c r="F86" s="197" t="s">
        <v>68</v>
      </c>
      <c r="G86" s="197" t="s">
        <v>374</v>
      </c>
      <c r="H86" s="198" t="s">
        <v>44</v>
      </c>
      <c r="I86" s="194" t="s">
        <v>642</v>
      </c>
      <c r="J86" s="203">
        <v>895.65</v>
      </c>
      <c r="K86" s="200">
        <v>44055</v>
      </c>
      <c r="L86" s="200">
        <v>44056</v>
      </c>
      <c r="M86" s="197" t="s">
        <v>26</v>
      </c>
      <c r="N86" s="194" t="s">
        <v>643</v>
      </c>
      <c r="O86" s="194" t="s">
        <v>644</v>
      </c>
      <c r="P86" s="194" t="s">
        <v>29</v>
      </c>
      <c r="Q86" s="194" t="s">
        <v>645</v>
      </c>
      <c r="R86" s="201">
        <v>44096</v>
      </c>
      <c r="S86" s="194" t="s">
        <v>76</v>
      </c>
      <c r="T86" s="195">
        <f t="shared" si="9"/>
        <v>1</v>
      </c>
      <c r="U86" s="221">
        <f t="shared" si="10"/>
        <v>0</v>
      </c>
      <c r="W86" s="219">
        <f t="shared" si="11"/>
        <v>0</v>
      </c>
    </row>
    <row r="87" spans="1:23" ht="16" customHeight="1" x14ac:dyDescent="0.2">
      <c r="R87" s="222" t="s">
        <v>647</v>
      </c>
      <c r="V87" s="223"/>
      <c r="W87" s="224">
        <f>SUMSQ(W2:W86)</f>
        <v>21037</v>
      </c>
    </row>
    <row r="88" spans="1:23" x14ac:dyDescent="0.2">
      <c r="R88" s="222" t="s">
        <v>648</v>
      </c>
      <c r="V88" s="223"/>
      <c r="W88" s="224">
        <f>COUNT(W2:W86)</f>
        <v>60</v>
      </c>
    </row>
    <row r="89" spans="1:23" x14ac:dyDescent="0.2">
      <c r="R89" s="225" t="s">
        <v>649</v>
      </c>
      <c r="V89" s="223"/>
      <c r="W89" s="226">
        <f>SQRT(W87/W88)</f>
        <v>18.724760790639401</v>
      </c>
    </row>
    <row r="94" spans="1:23" x14ac:dyDescent="0.2">
      <c r="A94">
        <v>42</v>
      </c>
      <c r="C94" s="135"/>
      <c r="S94" s="135"/>
      <c r="T94" s="56"/>
    </row>
    <row r="97" spans="3:20" ht="16" x14ac:dyDescent="0.2">
      <c r="E97" s="66" t="s">
        <v>390</v>
      </c>
      <c r="T97" s="220" t="s">
        <v>390</v>
      </c>
    </row>
    <row r="98" spans="3:20" x14ac:dyDescent="0.2">
      <c r="C98" s="217" t="s">
        <v>389</v>
      </c>
      <c r="D98" s="217"/>
      <c r="E98" s="68">
        <f>AVERAGE(E2:E86)</f>
        <v>0.69613300605749173</v>
      </c>
      <c r="G98" s="217" t="s">
        <v>389</v>
      </c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68">
        <f>AVERAGE(T2:T86)</f>
        <v>-2.5663455831541396E-2</v>
      </c>
    </row>
    <row r="99" spans="3:20" x14ac:dyDescent="0.2">
      <c r="C99" s="217" t="s">
        <v>391</v>
      </c>
      <c r="D99" s="217"/>
      <c r="E99" s="69">
        <f>AVERAGE(E2:E79)</f>
        <v>0.69713678941520762</v>
      </c>
      <c r="G99" s="217" t="s">
        <v>391</v>
      </c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68">
        <f>AVERAGE(T2:T79)</f>
        <v>-5.3498640060256349E-2</v>
      </c>
    </row>
    <row r="100" spans="3:20" x14ac:dyDescent="0.2">
      <c r="C100" s="217" t="s">
        <v>392</v>
      </c>
      <c r="D100" s="217"/>
      <c r="E100" s="69">
        <f>AVERAGE(E80:E86)</f>
        <v>0.68494799150008601</v>
      </c>
      <c r="G100" s="217" t="s">
        <v>392</v>
      </c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68">
        <f>AVERAGE(T80:T86)</f>
        <v>0.28450002557413939</v>
      </c>
    </row>
  </sheetData>
  <mergeCells count="6">
    <mergeCell ref="G99:S99"/>
    <mergeCell ref="G100:S100"/>
    <mergeCell ref="C99:D99"/>
    <mergeCell ref="C98:D98"/>
    <mergeCell ref="C100:D100"/>
    <mergeCell ref="G98:S98"/>
  </mergeCells>
  <conditionalFormatting sqref="T2:U41 T48:U86">
    <cfRule type="cellIs" dxfId="3" priority="3" operator="lessThan">
      <formula>0</formula>
    </cfRule>
  </conditionalFormatting>
  <conditionalFormatting sqref="T42:U47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sheetPr codeName="Planilha3"/>
  <dimension ref="A1:V70"/>
  <sheetViews>
    <sheetView topLeftCell="A52" workbookViewId="0">
      <selection activeCell="T67" sqref="T6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4" width="9" customWidth="1"/>
    <col min="5" max="5" width="18.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18.83203125" customWidth="1"/>
    <col min="21" max="21" width="20.8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ht="16" x14ac:dyDescent="0.2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ht="16" x14ac:dyDescent="0.2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ht="16" x14ac:dyDescent="0.2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ht="16" x14ac:dyDescent="0.2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ht="16" x14ac:dyDescent="0.2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ht="16" x14ac:dyDescent="0.2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ht="16" x14ac:dyDescent="0.2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ht="16" x14ac:dyDescent="0.2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ht="16" x14ac:dyDescent="0.2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ht="16" x14ac:dyDescent="0.2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ht="16" x14ac:dyDescent="0.2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ht="16" x14ac:dyDescent="0.2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ht="16" x14ac:dyDescent="0.2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16" x14ac:dyDescent="0.2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ht="16" x14ac:dyDescent="0.2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16" x14ac:dyDescent="0.2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ht="16" x14ac:dyDescent="0.2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ht="16" x14ac:dyDescent="0.2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ht="16" x14ac:dyDescent="0.2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ht="16" x14ac:dyDescent="0.2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ht="16" x14ac:dyDescent="0.2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ht="16" x14ac:dyDescent="0.2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16" x14ac:dyDescent="0.2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ht="16" x14ac:dyDescent="0.2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ht="16" x14ac:dyDescent="0.2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ht="16" x14ac:dyDescent="0.2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ht="16" x14ac:dyDescent="0.2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ht="16" x14ac:dyDescent="0.2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16" x14ac:dyDescent="0.2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16" x14ac:dyDescent="0.2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ht="16" x14ac:dyDescent="0.2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16" x14ac:dyDescent="0.2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ht="16" x14ac:dyDescent="0.2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ht="16" x14ac:dyDescent="0.2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16" x14ac:dyDescent="0.2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ht="16" x14ac:dyDescent="0.2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ht="16" x14ac:dyDescent="0.2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16" x14ac:dyDescent="0.2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2" x14ac:dyDescent="0.2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ht="16" x14ac:dyDescent="0.2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ht="16" x14ac:dyDescent="0.2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ht="16" x14ac:dyDescent="0.2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ht="16" x14ac:dyDescent="0.2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ht="16" x14ac:dyDescent="0.2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ht="16" x14ac:dyDescent="0.2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ht="16" x14ac:dyDescent="0.2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ht="16" x14ac:dyDescent="0.2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ht="16" x14ac:dyDescent="0.2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ht="16" x14ac:dyDescent="0.2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ht="16" x14ac:dyDescent="0.2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ht="16" x14ac:dyDescent="0.2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ht="16" x14ac:dyDescent="0.2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ht="16" x14ac:dyDescent="0.2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ht="16" x14ac:dyDescent="0.2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ht="16" x14ac:dyDescent="0.2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ht="16" x14ac:dyDescent="0.2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ht="16" x14ac:dyDescent="0.2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ht="16" x14ac:dyDescent="0.2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ht="16" x14ac:dyDescent="0.2">
      <c r="C65" s="60"/>
      <c r="D65" s="60"/>
      <c r="E65" s="65" t="s">
        <v>395</v>
      </c>
      <c r="F65" s="66" t="s">
        <v>396</v>
      </c>
    </row>
    <row r="66" spans="2:21" x14ac:dyDescent="0.2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sheetPr codeName="Planilha4"/>
  <dimension ref="A1:V48"/>
  <sheetViews>
    <sheetView showGridLines="0" zoomScaleNormal="100" workbookViewId="0">
      <selection activeCell="T3" sqref="T3"/>
    </sheetView>
  </sheetViews>
  <sheetFormatPr baseColWidth="10" defaultColWidth="8.83203125" defaultRowHeight="15" x14ac:dyDescent="0.2"/>
  <cols>
    <col min="1" max="1" width="10.6640625" customWidth="1"/>
    <col min="2" max="2" width="57.1640625" customWidth="1"/>
    <col min="3" max="3" width="9" customWidth="1"/>
    <col min="4" max="4" width="10.6640625" customWidth="1"/>
    <col min="5" max="5" width="21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6640625" customWidth="1"/>
    <col min="21" max="21" width="22.66406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ht="16" x14ac:dyDescent="0.2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3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ht="16" x14ac:dyDescent="0.2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ht="16" x14ac:dyDescent="0.2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ht="16" x14ac:dyDescent="0.2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ht="16" x14ac:dyDescent="0.2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ht="16" x14ac:dyDescent="0.2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ht="16" x14ac:dyDescent="0.2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ht="16" x14ac:dyDescent="0.2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ht="16" x14ac:dyDescent="0.2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ht="16" x14ac:dyDescent="0.2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ht="16" x14ac:dyDescent="0.2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ht="16" x14ac:dyDescent="0.2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ht="16" x14ac:dyDescent="0.2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16" x14ac:dyDescent="0.2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ht="16" x14ac:dyDescent="0.2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16" x14ac:dyDescent="0.2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ht="16" x14ac:dyDescent="0.2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ht="16" x14ac:dyDescent="0.2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ht="16" x14ac:dyDescent="0.2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ht="16" x14ac:dyDescent="0.2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ht="16" x14ac:dyDescent="0.2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ht="16" x14ac:dyDescent="0.2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16" x14ac:dyDescent="0.2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ht="16" x14ac:dyDescent="0.2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ht="16" x14ac:dyDescent="0.2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ht="16" x14ac:dyDescent="0.2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ht="16" x14ac:dyDescent="0.2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ht="16" x14ac:dyDescent="0.2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ht="16" x14ac:dyDescent="0.2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16" x14ac:dyDescent="0.2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16" x14ac:dyDescent="0.2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ht="16" x14ac:dyDescent="0.2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ht="16" x14ac:dyDescent="0.2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16" x14ac:dyDescent="0.2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ht="16" x14ac:dyDescent="0.2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ht="16" x14ac:dyDescent="0.2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16" x14ac:dyDescent="0.2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2" x14ac:dyDescent="0.2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ht="16" x14ac:dyDescent="0.2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ht="16" x14ac:dyDescent="0.2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ht="16" x14ac:dyDescent="0.2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6" x14ac:dyDescent="0.2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">
      <c r="C46" s="217" t="s">
        <v>389</v>
      </c>
      <c r="D46" s="217"/>
      <c r="E46" s="68">
        <f>AVERAGE(E2:E43)</f>
        <v>0.40000000000000008</v>
      </c>
      <c r="G46" s="217" t="s">
        <v>389</v>
      </c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68">
        <f>AVERAGE(T2:T43)</f>
        <v>0.3674502503020885</v>
      </c>
      <c r="U46" s="150">
        <f>U45/42*100%</f>
        <v>0.35714285714285715</v>
      </c>
    </row>
    <row r="47" spans="1:22" x14ac:dyDescent="0.2">
      <c r="C47" s="217" t="s">
        <v>391</v>
      </c>
      <c r="D47" s="217"/>
      <c r="E47" s="68">
        <f>AVERAGE(E2:E42)</f>
        <v>0.40000000000000013</v>
      </c>
      <c r="G47" s="217" t="s">
        <v>391</v>
      </c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68">
        <f>AVERAGE(T2:T42)</f>
        <v>0.38080269543140777</v>
      </c>
    </row>
    <row r="48" spans="1:22" x14ac:dyDescent="0.2">
      <c r="C48" s="217" t="s">
        <v>392</v>
      </c>
      <c r="D48" s="217"/>
      <c r="E48" s="68">
        <f>AVERAGE(E43)</f>
        <v>0.4</v>
      </c>
      <c r="G48" s="217" t="s">
        <v>392</v>
      </c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EXECUTADO 2019</vt:lpstr>
      <vt:lpstr>EXECUTADO 2020</vt:lpstr>
      <vt:lpstr>EXECUTADO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Microsoft Office User</cp:lastModifiedBy>
  <dcterms:created xsi:type="dcterms:W3CDTF">2020-07-29T11:25:15Z</dcterms:created>
  <dcterms:modified xsi:type="dcterms:W3CDTF">2020-11-20T13:01:54Z</dcterms:modified>
</cp:coreProperties>
</file>