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uario\Documentos\Programación\Argentina Programa\Etapa 3 - JAVA 2\"/>
    </mc:Choice>
  </mc:AlternateContent>
  <xr:revisionPtr revIDLastSave="0" documentId="13_ncr:1_{972ECD3D-16D2-4323-A089-6F21D78A1034}" xr6:coauthVersionLast="47" xr6:coauthVersionMax="47" xr10:uidLastSave="{00000000-0000-0000-0000-000000000000}"/>
  <bookViews>
    <workbookView xWindow="-120" yWindow="-120" windowWidth="20730" windowHeight="11160" activeTab="1" xr2:uid="{A75E9847-CC08-40F6-AD7D-0D5ACF18AEFE}"/>
  </bookViews>
  <sheets>
    <sheet name="Feriados" sheetId="1" r:id="rId1"/>
    <sheet name="Calendario" sheetId="3" r:id="rId2"/>
  </sheets>
  <definedNames>
    <definedName name="_xlnm._FilterDatabase" localSheetId="1" hidden="1">Calendario!$L$8:$P$169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9" i="3" l="1"/>
  <c r="I169" i="3" s="1"/>
  <c r="H169" i="3"/>
  <c r="A53" i="3"/>
  <c r="H118" i="3" s="1"/>
  <c r="H9" i="3"/>
  <c r="H95" i="3"/>
  <c r="I105" i="3"/>
  <c r="H117" i="3"/>
  <c r="I117" i="3"/>
  <c r="I95" i="3"/>
  <c r="I36" i="3"/>
  <c r="I96" i="3"/>
  <c r="H24" i="3"/>
  <c r="H105" i="3"/>
  <c r="I9" i="3"/>
  <c r="I10" i="3"/>
  <c r="I12" i="3"/>
  <c r="H10" i="3"/>
  <c r="H12" i="3"/>
  <c r="I20" i="3"/>
  <c r="H20" i="3"/>
  <c r="I21" i="3"/>
  <c r="H15" i="3"/>
  <c r="I15" i="3"/>
  <c r="H17" i="3"/>
  <c r="I17" i="3"/>
  <c r="H27" i="3"/>
  <c r="I27" i="3"/>
  <c r="H21" i="3"/>
  <c r="H41" i="3"/>
  <c r="H60" i="3"/>
  <c r="I60" i="3"/>
  <c r="I41" i="3"/>
  <c r="H33" i="3"/>
  <c r="I51" i="3"/>
  <c r="I69" i="3"/>
  <c r="I33" i="3"/>
  <c r="I42" i="3"/>
  <c r="H42" i="3"/>
  <c r="H51" i="3"/>
  <c r="H72" i="3"/>
  <c r="I72" i="3"/>
  <c r="H69" i="3"/>
  <c r="I81" i="3"/>
  <c r="H81" i="3"/>
  <c r="I85" i="3"/>
  <c r="H85" i="3"/>
  <c r="I63" i="3"/>
  <c r="I71" i="3"/>
  <c r="H65" i="3"/>
  <c r="H47" i="3"/>
  <c r="I116" i="3"/>
  <c r="H121" i="3"/>
  <c r="H109" i="3"/>
  <c r="I30" i="3"/>
  <c r="H92" i="3"/>
  <c r="I64" i="3"/>
  <c r="I45" i="3"/>
  <c r="H129" i="3"/>
  <c r="H113" i="3"/>
  <c r="H75" i="3"/>
  <c r="I128" i="3"/>
  <c r="I98" i="3"/>
  <c r="H79" i="3"/>
  <c r="H107" i="3"/>
  <c r="I67" i="3"/>
  <c r="I53" i="3"/>
  <c r="I124" i="3"/>
  <c r="H46" i="3"/>
  <c r="H132" i="3"/>
  <c r="I127" i="3"/>
  <c r="I106" i="3"/>
  <c r="I94" i="3"/>
  <c r="H50" i="3"/>
  <c r="I40" i="3"/>
  <c r="H86" i="3"/>
  <c r="I131" i="3"/>
  <c r="I125" i="3"/>
  <c r="I90" i="3"/>
  <c r="H94" i="3"/>
  <c r="I108" i="3"/>
  <c r="I61" i="3"/>
  <c r="I91" i="3"/>
  <c r="I87" i="3"/>
  <c r="H63" i="3"/>
  <c r="H43" i="3"/>
  <c r="I73" i="3"/>
  <c r="H49" i="3"/>
  <c r="H59" i="3"/>
  <c r="H18" i="3"/>
  <c r="I32" i="3"/>
  <c r="H16" i="3"/>
  <c r="I121" i="3"/>
  <c r="H116" i="3"/>
  <c r="I114" i="3"/>
  <c r="I110" i="3"/>
  <c r="H123" i="3"/>
  <c r="I130" i="3"/>
  <c r="I82" i="3"/>
  <c r="I24" i="3"/>
  <c r="H76" i="3"/>
  <c r="I93" i="3"/>
  <c r="I44" i="3"/>
  <c r="H78" i="3"/>
  <c r="I103" i="3"/>
  <c r="I80" i="3"/>
  <c r="H22" i="3"/>
  <c r="I22" i="3"/>
  <c r="H103" i="3"/>
  <c r="H61" i="3"/>
  <c r="I11" i="3"/>
  <c r="I47" i="3"/>
  <c r="I104" i="3"/>
  <c r="H93" i="3"/>
  <c r="I99" i="3"/>
  <c r="H91" i="3"/>
  <c r="I37" i="3"/>
  <c r="H70" i="3"/>
  <c r="H84" i="3"/>
  <c r="I26" i="3"/>
  <c r="I46" i="3"/>
  <c r="I52" i="3"/>
  <c r="I92" i="3"/>
  <c r="I76" i="3"/>
  <c r="H114" i="3"/>
  <c r="I113" i="3"/>
  <c r="H108" i="3"/>
  <c r="I132" i="3"/>
  <c r="I123" i="3"/>
  <c r="I79" i="3"/>
  <c r="H68" i="3"/>
  <c r="H36" i="3"/>
  <c r="I102" i="3"/>
  <c r="H126" i="3"/>
  <c r="H125" i="3"/>
  <c r="I34" i="3"/>
  <c r="I31" i="3"/>
  <c r="I78" i="3"/>
  <c r="H28" i="3"/>
  <c r="I28" i="3"/>
  <c r="I38" i="3"/>
  <c r="I48" i="3"/>
  <c r="H23" i="3"/>
  <c r="H62" i="3"/>
  <c r="I14" i="3"/>
  <c r="I115" i="3"/>
  <c r="H124" i="3"/>
  <c r="H40" i="3"/>
  <c r="H122" i="3"/>
  <c r="I119" i="3"/>
  <c r="I126" i="3"/>
  <c r="H26" i="3"/>
  <c r="H119" i="3"/>
  <c r="H31" i="3"/>
  <c r="I59" i="3"/>
  <c r="H13" i="3"/>
  <c r="H120" i="3"/>
  <c r="H111" i="3"/>
  <c r="H98" i="3"/>
  <c r="H131" i="3"/>
  <c r="I50" i="3"/>
  <c r="H102" i="3"/>
  <c r="I101" i="3"/>
  <c r="I19" i="3"/>
  <c r="I89" i="3"/>
  <c r="H29" i="3"/>
  <c r="H74" i="3"/>
  <c r="H38" i="3"/>
  <c r="H99" i="3"/>
  <c r="I29" i="3"/>
  <c r="I74" i="3"/>
  <c r="H56" i="3"/>
  <c r="I57" i="3"/>
  <c r="H55" i="3"/>
  <c r="H90" i="3"/>
  <c r="H110" i="3"/>
  <c r="I86" i="3"/>
  <c r="I66" i="3"/>
  <c r="H48" i="3"/>
  <c r="I129" i="3"/>
  <c r="H104" i="3"/>
  <c r="H128" i="3"/>
  <c r="H64" i="3"/>
  <c r="I54" i="3"/>
  <c r="I62" i="3"/>
  <c r="I16" i="3"/>
  <c r="I43" i="3"/>
  <c r="H37" i="3"/>
  <c r="H45" i="3"/>
  <c r="I13" i="3"/>
  <c r="I68" i="3"/>
  <c r="I25" i="3"/>
  <c r="I77" i="3"/>
  <c r="I70" i="3"/>
  <c r="H25" i="3"/>
  <c r="H66" i="3"/>
  <c r="I58" i="3"/>
  <c r="H44" i="3"/>
  <c r="I83" i="3"/>
  <c r="H14" i="3"/>
  <c r="I56" i="3"/>
  <c r="I120" i="3"/>
  <c r="I112" i="3"/>
  <c r="H112" i="3"/>
  <c r="I109" i="3"/>
  <c r="H73" i="3"/>
  <c r="I23" i="3"/>
  <c r="H19" i="3"/>
  <c r="H83" i="3"/>
  <c r="H71" i="3"/>
  <c r="H82" i="3"/>
  <c r="I35" i="3"/>
  <c r="H87" i="3"/>
  <c r="H77" i="3"/>
  <c r="H30" i="3"/>
  <c r="I39" i="3"/>
  <c r="H52" i="3"/>
  <c r="I49" i="3"/>
  <c r="H57" i="3"/>
  <c r="H89" i="3"/>
  <c r="H35" i="3"/>
  <c r="H80" i="3"/>
  <c r="H100" i="3"/>
  <c r="H115" i="3"/>
  <c r="I111" i="3"/>
  <c r="I84" i="3"/>
  <c r="H11" i="3"/>
  <c r="H127" i="3"/>
  <c r="H130" i="3"/>
  <c r="H34" i="3"/>
  <c r="H96" i="3"/>
  <c r="H88" i="3"/>
  <c r="I88" i="3"/>
  <c r="H97" i="3"/>
  <c r="I97" i="3"/>
  <c r="I107" i="3"/>
  <c r="I122" i="3"/>
  <c r="I18" i="3"/>
  <c r="H106" i="3"/>
  <c r="H133" i="3"/>
  <c r="I133" i="3"/>
  <c r="H134" i="3"/>
  <c r="I134" i="3"/>
  <c r="I135" i="3"/>
  <c r="H135" i="3"/>
  <c r="I136" i="3"/>
  <c r="H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I143" i="3"/>
  <c r="H143" i="3"/>
  <c r="I144" i="3"/>
  <c r="H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I151" i="3"/>
  <c r="H151" i="3"/>
  <c r="I152" i="3"/>
  <c r="H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I159" i="3"/>
  <c r="H159" i="3"/>
  <c r="I160" i="3"/>
  <c r="H160" i="3"/>
  <c r="H161" i="3"/>
  <c r="I161" i="3"/>
  <c r="H162" i="3"/>
  <c r="I162" i="3"/>
  <c r="H163" i="3"/>
  <c r="I163" i="3"/>
  <c r="I165" i="3"/>
  <c r="H165" i="3"/>
  <c r="H164" i="3"/>
  <c r="I164" i="3"/>
  <c r="I166" i="3"/>
  <c r="H166" i="3"/>
  <c r="H167" i="3"/>
  <c r="I167" i="3"/>
  <c r="H168" i="3"/>
  <c r="I168" i="3"/>
  <c r="A4" i="3"/>
  <c r="M4" i="3"/>
  <c r="M5" i="3"/>
  <c r="C35" i="3"/>
  <c r="J169" i="3" l="1"/>
  <c r="I55" i="3"/>
  <c r="H67" i="3"/>
  <c r="H32" i="3"/>
  <c r="H101" i="3"/>
  <c r="I118" i="3"/>
  <c r="I75" i="3"/>
  <c r="I65" i="3"/>
  <c r="H54" i="3"/>
  <c r="H39" i="3"/>
  <c r="H53" i="3"/>
  <c r="H58" i="3"/>
  <c r="I100" i="3"/>
  <c r="F94" i="3"/>
  <c r="N107" i="3"/>
  <c r="P3" i="1"/>
  <c r="A27" i="3"/>
  <c r="G9" i="3"/>
  <c r="G10" i="3" s="1"/>
  <c r="F95" i="3" l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G11" i="3"/>
  <c r="M3" i="3"/>
  <c r="M2" i="3"/>
  <c r="M1" i="3"/>
  <c r="A28" i="3"/>
  <c r="L9" i="3"/>
  <c r="L10" i="3"/>
  <c r="E9" i="3" l="1"/>
  <c r="E10" i="3" s="1"/>
  <c r="E11" i="3" s="1"/>
  <c r="L11" i="3"/>
  <c r="G12" i="3"/>
  <c r="F110" i="3"/>
  <c r="A29" i="3"/>
  <c r="E12" i="3" l="1"/>
  <c r="G13" i="3"/>
  <c r="L12" i="3"/>
  <c r="F111" i="3"/>
  <c r="A30" i="3"/>
  <c r="E13" i="3" l="1"/>
  <c r="G14" i="3"/>
  <c r="L13" i="3"/>
  <c r="F112" i="3"/>
  <c r="A31" i="3"/>
  <c r="E14" i="3" l="1"/>
  <c r="G15" i="3"/>
  <c r="L14" i="3"/>
  <c r="F113" i="3"/>
  <c r="A32" i="3"/>
  <c r="E15" i="3" l="1"/>
  <c r="G16" i="3"/>
  <c r="E16" i="3" s="1"/>
  <c r="L15" i="3"/>
  <c r="F114" i="3"/>
  <c r="A33" i="3"/>
  <c r="G17" i="3" l="1"/>
  <c r="L16" i="3"/>
  <c r="F115" i="3"/>
  <c r="A34" i="3"/>
  <c r="E17" i="3" l="1"/>
  <c r="N10" i="3"/>
  <c r="O10" i="3"/>
  <c r="G18" i="3"/>
  <c r="L17" i="3"/>
  <c r="F116" i="3"/>
  <c r="A35" i="3"/>
  <c r="E18" i="3" l="1"/>
  <c r="O11" i="3"/>
  <c r="N11" i="3"/>
  <c r="G19" i="3"/>
  <c r="L18" i="3"/>
  <c r="A36" i="3"/>
  <c r="F117" i="3"/>
  <c r="E19" i="3" l="1"/>
  <c r="O12" i="3"/>
  <c r="N12" i="3"/>
  <c r="A37" i="3"/>
  <c r="G20" i="3"/>
  <c r="L19" i="3"/>
  <c r="F118" i="3"/>
  <c r="E20" i="3" l="1"/>
  <c r="O13" i="3"/>
  <c r="N13" i="3"/>
  <c r="A38" i="3"/>
  <c r="A39" i="3" s="1"/>
  <c r="G21" i="3"/>
  <c r="L20" i="3"/>
  <c r="F119" i="3"/>
  <c r="E21" i="3" l="1"/>
  <c r="O14" i="3"/>
  <c r="N14" i="3"/>
  <c r="G22" i="3"/>
  <c r="L21" i="3"/>
  <c r="A40" i="3"/>
  <c r="F120" i="3"/>
  <c r="E22" i="3" l="1"/>
  <c r="N15" i="3"/>
  <c r="O15" i="3"/>
  <c r="G23" i="3"/>
  <c r="L22" i="3"/>
  <c r="F121" i="3"/>
  <c r="A41" i="3"/>
  <c r="E23" i="3" l="1"/>
  <c r="O16" i="3"/>
  <c r="N16" i="3"/>
  <c r="L23" i="3"/>
  <c r="G24" i="3"/>
  <c r="F122" i="3"/>
  <c r="A42" i="3"/>
  <c r="E24" i="3" l="1"/>
  <c r="N17" i="3"/>
  <c r="O17" i="3"/>
  <c r="G25" i="3"/>
  <c r="L24" i="3"/>
  <c r="A43" i="3"/>
  <c r="F123" i="3"/>
  <c r="E25" i="3" l="1"/>
  <c r="N18" i="3"/>
  <c r="O18" i="3"/>
  <c r="G26" i="3"/>
  <c r="L25" i="3"/>
  <c r="F124" i="3"/>
  <c r="A44" i="3"/>
  <c r="E26" i="3" l="1"/>
  <c r="O19" i="3"/>
  <c r="N19" i="3"/>
  <c r="L26" i="3"/>
  <c r="G27" i="3"/>
  <c r="A45" i="3"/>
  <c r="F125" i="3"/>
  <c r="E27" i="3" l="1"/>
  <c r="O20" i="3"/>
  <c r="N20" i="3"/>
  <c r="G28" i="3"/>
  <c r="L27" i="3"/>
  <c r="F126" i="3"/>
  <c r="A46" i="3"/>
  <c r="G29" i="3" l="1"/>
  <c r="O21" i="3"/>
  <c r="N21" i="3"/>
  <c r="E28" i="3"/>
  <c r="L28" i="3"/>
  <c r="A47" i="3"/>
  <c r="F127" i="3"/>
  <c r="E29" i="3" l="1"/>
  <c r="G30" i="3"/>
  <c r="O22" i="3"/>
  <c r="N22" i="3"/>
  <c r="L29" i="3"/>
  <c r="F128" i="3"/>
  <c r="A48" i="3"/>
  <c r="E30" i="3" l="1"/>
  <c r="G31" i="3"/>
  <c r="N23" i="3"/>
  <c r="O23" i="3"/>
  <c r="L30" i="3"/>
  <c r="A49" i="3"/>
  <c r="F129" i="3"/>
  <c r="E31" i="3" l="1"/>
  <c r="G32" i="3"/>
  <c r="O24" i="3"/>
  <c r="N24" i="3"/>
  <c r="L31" i="3"/>
  <c r="F130" i="3"/>
  <c r="F131" i="3" s="1"/>
  <c r="A50" i="3"/>
  <c r="E32" i="3" l="1"/>
  <c r="G33" i="3"/>
  <c r="O25" i="3"/>
  <c r="N25" i="3"/>
  <c r="L32" i="3"/>
  <c r="A51" i="3"/>
  <c r="F132" i="3"/>
  <c r="E33" i="3" l="1"/>
  <c r="G34" i="3"/>
  <c r="O26" i="3"/>
  <c r="N26" i="3"/>
  <c r="L33" i="3"/>
  <c r="A52" i="3"/>
  <c r="F133" i="3"/>
  <c r="J117" i="3"/>
  <c r="J95" i="3"/>
  <c r="J85" i="3"/>
  <c r="E34" i="3" l="1"/>
  <c r="J77" i="3"/>
  <c r="G35" i="3"/>
  <c r="E35" i="3" s="1"/>
  <c r="N27" i="3"/>
  <c r="O27" i="3"/>
  <c r="J37" i="3"/>
  <c r="J119" i="3"/>
  <c r="J10" i="3"/>
  <c r="J9" i="3"/>
  <c r="K10" i="3"/>
  <c r="J12" i="3"/>
  <c r="J15" i="3"/>
  <c r="K12" i="3"/>
  <c r="K20" i="3"/>
  <c r="K21" i="3"/>
  <c r="J20" i="3"/>
  <c r="K15" i="3"/>
  <c r="J17" i="3"/>
  <c r="K17" i="3"/>
  <c r="K27" i="3"/>
  <c r="J41" i="3"/>
  <c r="J27" i="3"/>
  <c r="J60" i="3"/>
  <c r="J42" i="3"/>
  <c r="J69" i="3"/>
  <c r="J51" i="3"/>
  <c r="J21" i="3"/>
  <c r="K33" i="3"/>
  <c r="J33" i="3"/>
  <c r="J72" i="3"/>
  <c r="J81" i="3"/>
  <c r="J54" i="3"/>
  <c r="L34" i="3"/>
  <c r="J57" i="3"/>
  <c r="K30" i="3"/>
  <c r="J104" i="3"/>
  <c r="J18" i="3"/>
  <c r="J73" i="3"/>
  <c r="J47" i="3"/>
  <c r="J14" i="3"/>
  <c r="J78" i="3"/>
  <c r="J40" i="3"/>
  <c r="J44" i="3"/>
  <c r="J89" i="3"/>
  <c r="J111" i="3"/>
  <c r="J102" i="3"/>
  <c r="J80" i="3"/>
  <c r="J116" i="3"/>
  <c r="J107" i="3"/>
  <c r="J93" i="3"/>
  <c r="J36" i="3"/>
  <c r="J11" i="3"/>
  <c r="J123" i="3"/>
  <c r="J25" i="3"/>
  <c r="J46" i="3"/>
  <c r="J125" i="3"/>
  <c r="J28" i="3"/>
  <c r="J99" i="3"/>
  <c r="J32" i="3"/>
  <c r="K32" i="3"/>
  <c r="J68" i="3"/>
  <c r="J132" i="3"/>
  <c r="J88" i="3"/>
  <c r="K24" i="3"/>
  <c r="J63" i="3"/>
  <c r="J121" i="3"/>
  <c r="J113" i="3"/>
  <c r="J129" i="3"/>
  <c r="K22" i="3"/>
  <c r="K11" i="3"/>
  <c r="J79" i="3"/>
  <c r="K26" i="3"/>
  <c r="J24" i="3"/>
  <c r="J29" i="3"/>
  <c r="J120" i="3"/>
  <c r="J55" i="3"/>
  <c r="J19" i="3"/>
  <c r="J75" i="3"/>
  <c r="J100" i="3"/>
  <c r="J50" i="3"/>
  <c r="J43" i="3"/>
  <c r="J92" i="3"/>
  <c r="J61" i="3"/>
  <c r="J59" i="3"/>
  <c r="J23" i="3"/>
  <c r="J115" i="3"/>
  <c r="J108" i="3"/>
  <c r="J128" i="3"/>
  <c r="K34" i="3"/>
  <c r="K31" i="3"/>
  <c r="K28" i="3"/>
  <c r="J35" i="3"/>
  <c r="J74" i="3"/>
  <c r="J30" i="3"/>
  <c r="K14" i="3"/>
  <c r="J58" i="3"/>
  <c r="J39" i="3"/>
  <c r="J101" i="3"/>
  <c r="J110" i="3"/>
  <c r="J109" i="3"/>
  <c r="J34" i="3"/>
  <c r="J82" i="3"/>
  <c r="J13" i="3"/>
  <c r="J26" i="3"/>
  <c r="J48" i="3"/>
  <c r="J52" i="3"/>
  <c r="K19" i="3"/>
  <c r="J65" i="3"/>
  <c r="J38" i="3"/>
  <c r="J62" i="3"/>
  <c r="K29" i="3"/>
  <c r="J76" i="3"/>
  <c r="J53" i="3"/>
  <c r="J67" i="3"/>
  <c r="J91" i="3"/>
  <c r="J114" i="3"/>
  <c r="J103" i="3"/>
  <c r="J122" i="3"/>
  <c r="J126" i="3"/>
  <c r="J94" i="3"/>
  <c r="J49" i="3"/>
  <c r="K16" i="3"/>
  <c r="J96" i="3"/>
  <c r="J64" i="3"/>
  <c r="K13" i="3"/>
  <c r="K25" i="3"/>
  <c r="J66" i="3"/>
  <c r="J56" i="3"/>
  <c r="J127" i="3"/>
  <c r="J87" i="3"/>
  <c r="K23" i="3"/>
  <c r="J86" i="3"/>
  <c r="J105" i="3"/>
  <c r="J124" i="3"/>
  <c r="J31" i="3"/>
  <c r="J71" i="3"/>
  <c r="J16" i="3"/>
  <c r="J90" i="3"/>
  <c r="J83" i="3"/>
  <c r="J84" i="3"/>
  <c r="J70" i="3"/>
  <c r="J45" i="3"/>
  <c r="J22" i="3"/>
  <c r="J118" i="3"/>
  <c r="J112" i="3"/>
  <c r="J131" i="3"/>
  <c r="J98" i="3"/>
  <c r="J97" i="3"/>
  <c r="J106" i="3"/>
  <c r="K18" i="3"/>
  <c r="J130" i="3"/>
  <c r="J133" i="3"/>
  <c r="F134" i="3"/>
  <c r="K35" i="3" l="1"/>
  <c r="G36" i="3"/>
  <c r="E36" i="3" s="1"/>
  <c r="O28" i="3"/>
  <c r="N28" i="3"/>
  <c r="N9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K9" i="3"/>
  <c r="L35" i="3"/>
  <c r="J134" i="3"/>
  <c r="F135" i="3"/>
  <c r="M28" i="3" l="1"/>
  <c r="M29" i="3" s="1"/>
  <c r="G37" i="3"/>
  <c r="E37" i="3" s="1"/>
  <c r="O29" i="3"/>
  <c r="N29" i="3"/>
  <c r="L36" i="3"/>
  <c r="K36" i="3"/>
  <c r="J135" i="3"/>
  <c r="F136" i="3"/>
  <c r="G38" i="3" l="1"/>
  <c r="E38" i="3" s="1"/>
  <c r="O30" i="3"/>
  <c r="N30" i="3"/>
  <c r="M30" i="3" s="1"/>
  <c r="L37" i="3"/>
  <c r="K37" i="3"/>
  <c r="J136" i="3"/>
  <c r="F137" i="3"/>
  <c r="G39" i="3" l="1"/>
  <c r="E39" i="3" s="1"/>
  <c r="O31" i="3"/>
  <c r="N31" i="3"/>
  <c r="M31" i="3" s="1"/>
  <c r="L38" i="3"/>
  <c r="K38" i="3"/>
  <c r="J137" i="3"/>
  <c r="F138" i="3"/>
  <c r="G40" i="3" l="1"/>
  <c r="E40" i="3" s="1"/>
  <c r="N32" i="3"/>
  <c r="M32" i="3" s="1"/>
  <c r="O32" i="3"/>
  <c r="L39" i="3"/>
  <c r="K39" i="3"/>
  <c r="F139" i="3"/>
  <c r="J138" i="3"/>
  <c r="G41" i="3" l="1"/>
  <c r="E41" i="3" s="1"/>
  <c r="O33" i="3"/>
  <c r="N33" i="3"/>
  <c r="M33" i="3" s="1"/>
  <c r="L40" i="3"/>
  <c r="K40" i="3"/>
  <c r="F140" i="3"/>
  <c r="J139" i="3"/>
  <c r="G42" i="3" l="1"/>
  <c r="E42" i="3" s="1"/>
  <c r="O34" i="3"/>
  <c r="N34" i="3"/>
  <c r="M34" i="3" s="1"/>
  <c r="L41" i="3"/>
  <c r="F141" i="3"/>
  <c r="J140" i="3"/>
  <c r="G43" i="3" l="1"/>
  <c r="E43" i="3" s="1"/>
  <c r="O35" i="3"/>
  <c r="N35" i="3"/>
  <c r="M35" i="3" s="1"/>
  <c r="L42" i="3"/>
  <c r="K42" i="3"/>
  <c r="J141" i="3"/>
  <c r="F142" i="3"/>
  <c r="G44" i="3" l="1"/>
  <c r="E44" i="3" s="1"/>
  <c r="O36" i="3"/>
  <c r="N36" i="3"/>
  <c r="M36" i="3" s="1"/>
  <c r="K43" i="3"/>
  <c r="L43" i="3"/>
  <c r="J142" i="3"/>
  <c r="F143" i="3"/>
  <c r="G45" i="3" l="1"/>
  <c r="E45" i="3" s="1"/>
  <c r="O37" i="3"/>
  <c r="N37" i="3"/>
  <c r="M37" i="3" s="1"/>
  <c r="K44" i="3"/>
  <c r="L44" i="3"/>
  <c r="J143" i="3"/>
  <c r="F144" i="3"/>
  <c r="G46" i="3" l="1"/>
  <c r="E46" i="3" s="1"/>
  <c r="O38" i="3"/>
  <c r="N38" i="3"/>
  <c r="M38" i="3" s="1"/>
  <c r="K45" i="3"/>
  <c r="L45" i="3"/>
  <c r="J144" i="3"/>
  <c r="F145" i="3"/>
  <c r="G47" i="3" l="1"/>
  <c r="E47" i="3" s="1"/>
  <c r="O39" i="3"/>
  <c r="N39" i="3"/>
  <c r="M39" i="3" s="1"/>
  <c r="K46" i="3"/>
  <c r="L46" i="3"/>
  <c r="J145" i="3"/>
  <c r="F146" i="3"/>
  <c r="G48" i="3" l="1"/>
  <c r="E48" i="3" s="1"/>
  <c r="N40" i="3"/>
  <c r="M40" i="3" s="1"/>
  <c r="O40" i="3"/>
  <c r="L47" i="3"/>
  <c r="K47" i="3"/>
  <c r="F147" i="3"/>
  <c r="J146" i="3"/>
  <c r="G49" i="3" l="1"/>
  <c r="E49" i="3" s="1"/>
  <c r="O41" i="3"/>
  <c r="N41" i="3"/>
  <c r="L48" i="3"/>
  <c r="K48" i="3"/>
  <c r="F148" i="3"/>
  <c r="J147" i="3"/>
  <c r="M41" i="3" l="1"/>
  <c r="K41" i="3"/>
  <c r="G50" i="3"/>
  <c r="E50" i="3" s="1"/>
  <c r="O42" i="3"/>
  <c r="N42" i="3"/>
  <c r="K49" i="3"/>
  <c r="L49" i="3"/>
  <c r="F149" i="3"/>
  <c r="J148" i="3"/>
  <c r="M42" i="3" l="1"/>
  <c r="M43" i="3" s="1"/>
  <c r="G51" i="3"/>
  <c r="E51" i="3" s="1"/>
  <c r="O43" i="3"/>
  <c r="N43" i="3"/>
  <c r="L50" i="3"/>
  <c r="K50" i="3"/>
  <c r="J149" i="3"/>
  <c r="F150" i="3"/>
  <c r="G52" i="3" l="1"/>
  <c r="E52" i="3" s="1"/>
  <c r="O44" i="3"/>
  <c r="N44" i="3"/>
  <c r="M44" i="3" s="1"/>
  <c r="L51" i="3"/>
  <c r="K51" i="3"/>
  <c r="J150" i="3"/>
  <c r="F151" i="3"/>
  <c r="G53" i="3" l="1"/>
  <c r="E53" i="3" s="1"/>
  <c r="O45" i="3"/>
  <c r="N45" i="3"/>
  <c r="M45" i="3" s="1"/>
  <c r="K52" i="3"/>
  <c r="L52" i="3"/>
  <c r="J151" i="3"/>
  <c r="F152" i="3"/>
  <c r="G54" i="3" l="1"/>
  <c r="E54" i="3" s="1"/>
  <c r="O46" i="3"/>
  <c r="N46" i="3"/>
  <c r="M46" i="3" s="1"/>
  <c r="L53" i="3"/>
  <c r="K53" i="3"/>
  <c r="J152" i="3"/>
  <c r="F153" i="3"/>
  <c r="G55" i="3" l="1"/>
  <c r="E55" i="3" s="1"/>
  <c r="O47" i="3"/>
  <c r="N47" i="3"/>
  <c r="M47" i="3" s="1"/>
  <c r="K54" i="3"/>
  <c r="L54" i="3"/>
  <c r="J153" i="3"/>
  <c r="F154" i="3"/>
  <c r="G56" i="3" l="1"/>
  <c r="E56" i="3" s="1"/>
  <c r="O48" i="3"/>
  <c r="N48" i="3"/>
  <c r="M48" i="3" s="1"/>
  <c r="K55" i="3"/>
  <c r="L55" i="3"/>
  <c r="F155" i="3"/>
  <c r="J154" i="3"/>
  <c r="G57" i="3" l="1"/>
  <c r="E57" i="3" s="1"/>
  <c r="O49" i="3"/>
  <c r="N49" i="3"/>
  <c r="M49" i="3" s="1"/>
  <c r="K56" i="3"/>
  <c r="L56" i="3"/>
  <c r="F156" i="3"/>
  <c r="J155" i="3"/>
  <c r="G58" i="3" l="1"/>
  <c r="E58" i="3" s="1"/>
  <c r="O50" i="3"/>
  <c r="N50" i="3"/>
  <c r="M50" i="3" s="1"/>
  <c r="K57" i="3"/>
  <c r="L57" i="3"/>
  <c r="F157" i="3"/>
  <c r="J156" i="3"/>
  <c r="G59" i="3" l="1"/>
  <c r="E59" i="3" s="1"/>
  <c r="O51" i="3"/>
  <c r="N51" i="3"/>
  <c r="M51" i="3" s="1"/>
  <c r="K58" i="3"/>
  <c r="L58" i="3"/>
  <c r="J157" i="3"/>
  <c r="F158" i="3"/>
  <c r="G60" i="3" l="1"/>
  <c r="E60" i="3" s="1"/>
  <c r="O52" i="3"/>
  <c r="N52" i="3"/>
  <c r="M52" i="3" s="1"/>
  <c r="K59" i="3"/>
  <c r="L59" i="3"/>
  <c r="J158" i="3"/>
  <c r="F159" i="3"/>
  <c r="G61" i="3" l="1"/>
  <c r="E61" i="3" s="1"/>
  <c r="O53" i="3"/>
  <c r="N53" i="3"/>
  <c r="M53" i="3" s="1"/>
  <c r="L60" i="3"/>
  <c r="K60" i="3"/>
  <c r="J159" i="3"/>
  <c r="F160" i="3"/>
  <c r="G62" i="3" l="1"/>
  <c r="E62" i="3" s="1"/>
  <c r="O54" i="3"/>
  <c r="N54" i="3"/>
  <c r="M54" i="3" s="1"/>
  <c r="K61" i="3"/>
  <c r="L61" i="3"/>
  <c r="J160" i="3"/>
  <c r="F161" i="3"/>
  <c r="G63" i="3" l="1"/>
  <c r="E63" i="3" s="1"/>
  <c r="O55" i="3"/>
  <c r="N55" i="3"/>
  <c r="M55" i="3" s="1"/>
  <c r="K62" i="3"/>
  <c r="L62" i="3"/>
  <c r="J161" i="3"/>
  <c r="F162" i="3"/>
  <c r="G64" i="3" l="1"/>
  <c r="E64" i="3" s="1"/>
  <c r="O56" i="3"/>
  <c r="N56" i="3"/>
  <c r="M56" i="3" s="1"/>
  <c r="K63" i="3"/>
  <c r="L63" i="3"/>
  <c r="F163" i="3"/>
  <c r="J162" i="3"/>
  <c r="G65" i="3" l="1"/>
  <c r="E65" i="3" s="1"/>
  <c r="O57" i="3"/>
  <c r="N57" i="3"/>
  <c r="M57" i="3" s="1"/>
  <c r="K64" i="3"/>
  <c r="L64" i="3"/>
  <c r="F164" i="3"/>
  <c r="F165" i="3" s="1"/>
  <c r="J163" i="3"/>
  <c r="G66" i="3" l="1"/>
  <c r="E66" i="3" s="1"/>
  <c r="O58" i="3"/>
  <c r="N58" i="3"/>
  <c r="M58" i="3" s="1"/>
  <c r="K65" i="3"/>
  <c r="L65" i="3"/>
  <c r="J165" i="3"/>
  <c r="F166" i="3"/>
  <c r="J164" i="3"/>
  <c r="G67" i="3" l="1"/>
  <c r="E67" i="3" s="1"/>
  <c r="O59" i="3"/>
  <c r="N59" i="3"/>
  <c r="M59" i="3" s="1"/>
  <c r="K66" i="3"/>
  <c r="L66" i="3"/>
  <c r="F167" i="3"/>
  <c r="J166" i="3"/>
  <c r="G68" i="3" l="1"/>
  <c r="E68" i="3" s="1"/>
  <c r="O60" i="3"/>
  <c r="N60" i="3"/>
  <c r="M60" i="3" s="1"/>
  <c r="K67" i="3"/>
  <c r="L67" i="3"/>
  <c r="J167" i="3"/>
  <c r="F168" i="3"/>
  <c r="G69" i="3" l="1"/>
  <c r="E69" i="3" s="1"/>
  <c r="N61" i="3"/>
  <c r="M61" i="3" s="1"/>
  <c r="O61" i="3"/>
  <c r="K68" i="3"/>
  <c r="L68" i="3"/>
  <c r="J168" i="3"/>
  <c r="G70" i="3" l="1"/>
  <c r="E70" i="3" s="1"/>
  <c r="O62" i="3"/>
  <c r="N62" i="3"/>
  <c r="M62" i="3" s="1"/>
  <c r="L69" i="3"/>
  <c r="K69" i="3"/>
  <c r="G71" i="3" l="1"/>
  <c r="E71" i="3" s="1"/>
  <c r="M63" i="3"/>
  <c r="O63" i="3"/>
  <c r="N63" i="3"/>
  <c r="L70" i="3"/>
  <c r="K70" i="3"/>
  <c r="G72" i="3" l="1"/>
  <c r="E72" i="3" s="1"/>
  <c r="O64" i="3"/>
  <c r="N64" i="3"/>
  <c r="M64" i="3" s="1"/>
  <c r="K71" i="3"/>
  <c r="L71" i="3"/>
  <c r="G73" i="3" l="1"/>
  <c r="E73" i="3" s="1"/>
  <c r="O65" i="3"/>
  <c r="N65" i="3"/>
  <c r="M65" i="3" s="1"/>
  <c r="K72" i="3"/>
  <c r="L72" i="3"/>
  <c r="G74" i="3" l="1"/>
  <c r="E74" i="3" s="1"/>
  <c r="O66" i="3"/>
  <c r="N66" i="3"/>
  <c r="M66" i="3" s="1"/>
  <c r="K73" i="3"/>
  <c r="L73" i="3"/>
  <c r="G75" i="3" l="1"/>
  <c r="E75" i="3" s="1"/>
  <c r="O67" i="3"/>
  <c r="N67" i="3"/>
  <c r="M67" i="3" s="1"/>
  <c r="K74" i="3"/>
  <c r="L74" i="3"/>
  <c r="G76" i="3" l="1"/>
  <c r="E76" i="3" s="1"/>
  <c r="O68" i="3"/>
  <c r="N68" i="3"/>
  <c r="M68" i="3" s="1"/>
  <c r="K75" i="3"/>
  <c r="L75" i="3"/>
  <c r="G77" i="3" l="1"/>
  <c r="E77" i="3" s="1"/>
  <c r="N69" i="3"/>
  <c r="M69" i="3" s="1"/>
  <c r="O69" i="3"/>
  <c r="K76" i="3"/>
  <c r="L76" i="3"/>
  <c r="G78" i="3" l="1"/>
  <c r="E78" i="3" s="1"/>
  <c r="O70" i="3"/>
  <c r="N70" i="3"/>
  <c r="M70" i="3" s="1"/>
  <c r="K77" i="3"/>
  <c r="L77" i="3"/>
  <c r="G79" i="3" l="1"/>
  <c r="E79" i="3" s="1"/>
  <c r="O71" i="3"/>
  <c r="N71" i="3"/>
  <c r="M71" i="3" s="1"/>
  <c r="L78" i="3"/>
  <c r="K78" i="3"/>
  <c r="G80" i="3" l="1"/>
  <c r="E80" i="3" s="1"/>
  <c r="O72" i="3"/>
  <c r="N72" i="3"/>
  <c r="M72" i="3" s="1"/>
  <c r="L79" i="3"/>
  <c r="K79" i="3"/>
  <c r="G81" i="3" l="1"/>
  <c r="E81" i="3" s="1"/>
  <c r="N73" i="3"/>
  <c r="M73" i="3" s="1"/>
  <c r="O73" i="3"/>
  <c r="L80" i="3"/>
  <c r="K80" i="3"/>
  <c r="G82" i="3" l="1"/>
  <c r="E82" i="3" s="1"/>
  <c r="O74" i="3"/>
  <c r="N74" i="3"/>
  <c r="M74" i="3" s="1"/>
  <c r="K81" i="3"/>
  <c r="L81" i="3"/>
  <c r="G83" i="3" l="1"/>
  <c r="E83" i="3" s="1"/>
  <c r="O75" i="3"/>
  <c r="N75" i="3"/>
  <c r="M75" i="3" s="1"/>
  <c r="L82" i="3"/>
  <c r="K82" i="3"/>
  <c r="G84" i="3" l="1"/>
  <c r="E84" i="3" s="1"/>
  <c r="O76" i="3"/>
  <c r="N76" i="3"/>
  <c r="M76" i="3" s="1"/>
  <c r="L83" i="3"/>
  <c r="K83" i="3"/>
  <c r="G85" i="3" l="1"/>
  <c r="E85" i="3" s="1"/>
  <c r="O77" i="3"/>
  <c r="N77" i="3"/>
  <c r="M77" i="3" s="1"/>
  <c r="L84" i="3"/>
  <c r="K84" i="3"/>
  <c r="G86" i="3" l="1"/>
  <c r="E86" i="3" s="1"/>
  <c r="N78" i="3"/>
  <c r="M78" i="3" s="1"/>
  <c r="O78" i="3"/>
  <c r="L85" i="3"/>
  <c r="K85" i="3"/>
  <c r="G87" i="3" l="1"/>
  <c r="E87" i="3" s="1"/>
  <c r="N79" i="3"/>
  <c r="M79" i="3" s="1"/>
  <c r="O79" i="3"/>
  <c r="L86" i="3"/>
  <c r="K86" i="3"/>
  <c r="F3" i="1"/>
  <c r="G88" i="3" l="1"/>
  <c r="E88" i="3" s="1"/>
  <c r="O80" i="3"/>
  <c r="N80" i="3"/>
  <c r="M80" i="3" s="1"/>
  <c r="K87" i="3"/>
  <c r="L87" i="3"/>
  <c r="G89" i="3" l="1"/>
  <c r="E89" i="3" s="1"/>
  <c r="O81" i="3"/>
  <c r="N81" i="3"/>
  <c r="M81" i="3" s="1"/>
  <c r="K88" i="3"/>
  <c r="L88" i="3"/>
  <c r="G90" i="3" l="1"/>
  <c r="E90" i="3" s="1"/>
  <c r="O82" i="3"/>
  <c r="N82" i="3"/>
  <c r="M82" i="3" s="1"/>
  <c r="K89" i="3"/>
  <c r="L89" i="3"/>
  <c r="G91" i="3" l="1"/>
  <c r="E91" i="3" s="1"/>
  <c r="N83" i="3"/>
  <c r="M83" i="3"/>
  <c r="L90" i="3"/>
  <c r="K90" i="3"/>
  <c r="G92" i="3" l="1"/>
  <c r="E92" i="3" s="1"/>
  <c r="O84" i="3"/>
  <c r="N84" i="3"/>
  <c r="M84" i="3" s="1"/>
  <c r="L91" i="3"/>
  <c r="K91" i="3"/>
  <c r="G93" i="3" l="1"/>
  <c r="E93" i="3" s="1"/>
  <c r="O85" i="3"/>
  <c r="N85" i="3"/>
  <c r="M85" i="3" s="1"/>
  <c r="L92" i="3"/>
  <c r="K92" i="3"/>
  <c r="G94" i="3" l="1"/>
  <c r="E94" i="3" s="1"/>
  <c r="N86" i="3"/>
  <c r="M86" i="3" s="1"/>
  <c r="O86" i="3"/>
  <c r="L93" i="3"/>
  <c r="K93" i="3"/>
  <c r="A65" i="3"/>
  <c r="G95" i="3" l="1"/>
  <c r="E95" i="3" s="1"/>
  <c r="N87" i="3"/>
  <c r="M87" i="3" s="1"/>
  <c r="O87" i="3"/>
  <c r="L94" i="3"/>
  <c r="K94" i="3"/>
  <c r="G96" i="3" l="1"/>
  <c r="E96" i="3" s="1"/>
  <c r="N88" i="3"/>
  <c r="M88" i="3" s="1"/>
  <c r="O88" i="3"/>
  <c r="L95" i="3"/>
  <c r="G97" i="3" l="1"/>
  <c r="E97" i="3" s="1"/>
  <c r="N89" i="3"/>
  <c r="M89" i="3" s="1"/>
  <c r="O89" i="3"/>
  <c r="K96" i="3"/>
  <c r="L96" i="3"/>
  <c r="G98" i="3" l="1"/>
  <c r="E98" i="3" s="1"/>
  <c r="O90" i="3"/>
  <c r="N90" i="3"/>
  <c r="M90" i="3" s="1"/>
  <c r="L97" i="3"/>
  <c r="K97" i="3"/>
  <c r="G99" i="3" l="1"/>
  <c r="E99" i="3" s="1"/>
  <c r="O91" i="3"/>
  <c r="N91" i="3"/>
  <c r="M91" i="3" s="1"/>
  <c r="L98" i="3"/>
  <c r="K98" i="3"/>
  <c r="G100" i="3" l="1"/>
  <c r="E100" i="3" s="1"/>
  <c r="N92" i="3"/>
  <c r="M92" i="3" s="1"/>
  <c r="O92" i="3"/>
  <c r="K99" i="3"/>
  <c r="L99" i="3"/>
  <c r="G101" i="3" l="1"/>
  <c r="E101" i="3" s="1"/>
  <c r="O93" i="3"/>
  <c r="N93" i="3"/>
  <c r="M93" i="3" s="1"/>
  <c r="K100" i="3"/>
  <c r="L100" i="3"/>
  <c r="G102" i="3" l="1"/>
  <c r="E102" i="3" s="1"/>
  <c r="O94" i="3"/>
  <c r="N94" i="3"/>
  <c r="M94" i="3" s="1"/>
  <c r="K101" i="3"/>
  <c r="L101" i="3"/>
  <c r="G103" i="3" l="1"/>
  <c r="E103" i="3" s="1"/>
  <c r="O95" i="3"/>
  <c r="N95" i="3"/>
  <c r="K102" i="3"/>
  <c r="L102" i="3"/>
  <c r="M95" i="3" l="1"/>
  <c r="K95" i="3"/>
  <c r="G104" i="3"/>
  <c r="E104" i="3" s="1"/>
  <c r="N96" i="3"/>
  <c r="O96" i="3"/>
  <c r="K103" i="3"/>
  <c r="L103" i="3"/>
  <c r="M96" i="3" l="1"/>
  <c r="G105" i="3"/>
  <c r="E105" i="3" s="1"/>
  <c r="O97" i="3"/>
  <c r="N97" i="3"/>
  <c r="L104" i="3"/>
  <c r="K104" i="3"/>
  <c r="M97" i="3" l="1"/>
  <c r="G106" i="3"/>
  <c r="E106" i="3" s="1"/>
  <c r="O98" i="3"/>
  <c r="N98" i="3"/>
  <c r="L105" i="3"/>
  <c r="K105" i="3"/>
  <c r="M98" i="3" l="1"/>
  <c r="G107" i="3"/>
  <c r="E107" i="3" s="1"/>
  <c r="N99" i="3"/>
  <c r="O99" i="3"/>
  <c r="L106" i="3"/>
  <c r="K106" i="3"/>
  <c r="M99" i="3" l="1"/>
  <c r="G108" i="3"/>
  <c r="E108" i="3" s="1"/>
  <c r="O100" i="3"/>
  <c r="N100" i="3"/>
  <c r="G3" i="1"/>
  <c r="H3" i="1" s="1"/>
  <c r="J3" i="1" s="1"/>
  <c r="K107" i="3"/>
  <c r="M100" i="3" l="1"/>
  <c r="G109" i="3"/>
  <c r="E109" i="3" s="1"/>
  <c r="O101" i="3"/>
  <c r="N101" i="3"/>
  <c r="K108" i="3"/>
  <c r="M101" i="3" l="1"/>
  <c r="G110" i="3"/>
  <c r="E110" i="3" s="1"/>
  <c r="O102" i="3"/>
  <c r="N102" i="3"/>
  <c r="K109" i="3"/>
  <c r="M102" i="3" l="1"/>
  <c r="G111" i="3"/>
  <c r="E111" i="3" s="1"/>
  <c r="N103" i="3"/>
  <c r="O103" i="3"/>
  <c r="K110" i="3"/>
  <c r="M103" i="3" l="1"/>
  <c r="G112" i="3"/>
  <c r="E112" i="3" s="1"/>
  <c r="O104" i="3"/>
  <c r="N104" i="3"/>
  <c r="K111" i="3"/>
  <c r="M104" i="3" l="1"/>
  <c r="G113" i="3"/>
  <c r="E113" i="3" s="1"/>
  <c r="N105" i="3"/>
  <c r="O105" i="3"/>
  <c r="K112" i="3"/>
  <c r="M105" i="3" l="1"/>
  <c r="G114" i="3"/>
  <c r="E114" i="3" s="1"/>
  <c r="N106" i="3"/>
  <c r="O106" i="3"/>
  <c r="K113" i="3"/>
  <c r="M106" i="3" l="1"/>
  <c r="M107" i="3" s="1"/>
  <c r="O9" i="3" s="1"/>
  <c r="G115" i="3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K169" i="3" s="1"/>
  <c r="O107" i="3"/>
  <c r="K114" i="3"/>
  <c r="E115" i="3" l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K115" i="3"/>
  <c r="E168" i="3" l="1"/>
  <c r="K116" i="3"/>
  <c r="K117" i="3" l="1"/>
  <c r="K118" i="3" l="1"/>
  <c r="K119" i="3" l="1"/>
  <c r="K120" i="3" l="1"/>
  <c r="K121" i="3" l="1"/>
  <c r="K122" i="3" l="1"/>
  <c r="K123" i="3" l="1"/>
  <c r="K124" i="3" l="1"/>
  <c r="K125" i="3" l="1"/>
  <c r="K126" i="3" l="1"/>
  <c r="K127" i="3" l="1"/>
  <c r="K128" i="3" l="1"/>
  <c r="K129" i="3" l="1"/>
  <c r="K130" i="3" l="1"/>
  <c r="K131" i="3" l="1"/>
  <c r="K132" i="3" l="1"/>
  <c r="K133" i="3" l="1"/>
  <c r="K134" i="3" l="1"/>
  <c r="K135" i="3" l="1"/>
  <c r="K136" i="3" l="1"/>
  <c r="K137" i="3" l="1"/>
  <c r="K138" i="3" l="1"/>
  <c r="K139" i="3" l="1"/>
  <c r="K140" i="3" l="1"/>
  <c r="K141" i="3" l="1"/>
  <c r="K142" i="3" l="1"/>
  <c r="K143" i="3" l="1"/>
  <c r="K144" i="3" l="1"/>
  <c r="K145" i="3" l="1"/>
  <c r="K146" i="3" l="1"/>
  <c r="K147" i="3" l="1"/>
  <c r="K148" i="3" l="1"/>
  <c r="K149" i="3" l="1"/>
  <c r="K150" i="3" l="1"/>
  <c r="K151" i="3" l="1"/>
  <c r="K152" i="3" l="1"/>
  <c r="K153" i="3" l="1"/>
  <c r="K154" i="3" l="1"/>
  <c r="K155" i="3" l="1"/>
  <c r="K156" i="3" l="1"/>
  <c r="K157" i="3" l="1"/>
  <c r="K158" i="3" l="1"/>
  <c r="K159" i="3" l="1"/>
  <c r="K160" i="3" l="1"/>
  <c r="K161" i="3" l="1"/>
  <c r="K162" i="3" l="1"/>
  <c r="K163" i="3" l="1"/>
  <c r="K164" i="3" l="1"/>
  <c r="K165" i="3" l="1"/>
  <c r="K166" i="3" l="1"/>
  <c r="K167" i="3" l="1"/>
  <c r="K168" i="3" l="1"/>
</calcChain>
</file>

<file path=xl/sharedStrings.xml><?xml version="1.0" encoding="utf-8"?>
<sst xmlns="http://schemas.openxmlformats.org/spreadsheetml/2006/main" count="118" uniqueCount="95">
  <si>
    <t>Aquí tienes una lista de los días en los que NO habrá encuentro en vivo durante el año 2023:</t>
  </si>
  <si>
    <t>1 de enero</t>
  </si>
  <si>
    <t>20 de febrero</t>
  </si>
  <si>
    <t>21 de febrero</t>
  </si>
  <si>
    <t>24 de marzo</t>
  </si>
  <si>
    <t>2 de abril</t>
  </si>
  <si>
    <t>6 y 7 de abril</t>
  </si>
  <si>
    <t>1 de mayo</t>
  </si>
  <si>
    <t>25 de mayo</t>
  </si>
  <si>
    <t>26 de mayo</t>
  </si>
  <si>
    <t>17 de junio</t>
  </si>
  <si>
    <t>19 de junio</t>
  </si>
  <si>
    <t>20 de junio</t>
  </si>
  <si>
    <t>9 de julio</t>
  </si>
  <si>
    <t>21 de agosto</t>
  </si>
  <si>
    <t>13 de octubre</t>
  </si>
  <si>
    <t>16 de octubre</t>
  </si>
  <si>
    <t>20 de noviembre</t>
  </si>
  <si>
    <t>8 de diciembre</t>
  </si>
  <si>
    <t>25 de diciembre</t>
  </si>
  <si>
    <t>https://argentinaprograma.notion.site/Qu-d-as-se-consideran-feriados-y-no-hay-encuentro-en-vivo-db25baf343064dcb970f0ac1fb9dc249</t>
  </si>
  <si>
    <t>Git con Github</t>
  </si>
  <si>
    <t>Introduccion a Java</t>
  </si>
  <si>
    <t>Estructura de Control</t>
  </si>
  <si>
    <t>Subprogramas de Java</t>
  </si>
  <si>
    <t>Arreglos en Java</t>
  </si>
  <si>
    <t>Git con Github2 - Branches</t>
  </si>
  <si>
    <t>Programacion orientada a Objetos</t>
  </si>
  <si>
    <t>Clase de Servicio</t>
  </si>
  <si>
    <t>Clase de Utilidad</t>
  </si>
  <si>
    <t>Fechas</t>
  </si>
  <si>
    <t>F</t>
  </si>
  <si>
    <t>Tema</t>
  </si>
  <si>
    <t>FechaInicio</t>
  </si>
  <si>
    <t>nro</t>
  </si>
  <si>
    <t>Referencia</t>
  </si>
  <si>
    <t>encuentros</t>
  </si>
  <si>
    <t>Guias</t>
  </si>
  <si>
    <t>nros</t>
  </si>
  <si>
    <t>Columna1</t>
  </si>
  <si>
    <t>Check</t>
  </si>
  <si>
    <t>Colecciones</t>
  </si>
  <si>
    <t>Guia10</t>
  </si>
  <si>
    <t>Guia01</t>
  </si>
  <si>
    <t>Guia02</t>
  </si>
  <si>
    <t>Guia03</t>
  </si>
  <si>
    <t>Guia04</t>
  </si>
  <si>
    <t>Guia05</t>
  </si>
  <si>
    <t>Guia06</t>
  </si>
  <si>
    <t>Guia07</t>
  </si>
  <si>
    <t>Guia08</t>
  </si>
  <si>
    <t>Guia09</t>
  </si>
  <si>
    <t>Guia11</t>
  </si>
  <si>
    <t>Relacion entre Clases</t>
  </si>
  <si>
    <t>Guia12</t>
  </si>
  <si>
    <t>Herencia</t>
  </si>
  <si>
    <t>Guia13</t>
  </si>
  <si>
    <t>Manejo de Excepciones</t>
  </si>
  <si>
    <t>Guia14</t>
  </si>
  <si>
    <t>Guia15</t>
  </si>
  <si>
    <t>Base de datos MySQL</t>
  </si>
  <si>
    <t>INTEGRADOR- HsCátedras 90hs</t>
  </si>
  <si>
    <t>React</t>
  </si>
  <si>
    <t>Guia16</t>
  </si>
  <si>
    <t>Guia17</t>
  </si>
  <si>
    <t>Guia18</t>
  </si>
  <si>
    <t>TotalClases</t>
  </si>
  <si>
    <t>ClasesCumplidas</t>
  </si>
  <si>
    <t>%</t>
  </si>
  <si>
    <t>Linea</t>
  </si>
  <si>
    <t>Vacio</t>
  </si>
  <si>
    <t>Rojo</t>
  </si>
  <si>
    <t>Naranja</t>
  </si>
  <si>
    <t>Amarela</t>
  </si>
  <si>
    <t>Verde</t>
  </si>
  <si>
    <t>Total</t>
  </si>
  <si>
    <t>Recup</t>
  </si>
  <si>
    <t>JDBC</t>
  </si>
  <si>
    <t>JPA</t>
  </si>
  <si>
    <t>JavaScript</t>
  </si>
  <si>
    <t>Guia19</t>
  </si>
  <si>
    <t>Guia20</t>
  </si>
  <si>
    <t>Guia21</t>
  </si>
  <si>
    <t>Guia22</t>
  </si>
  <si>
    <t>Guia23</t>
  </si>
  <si>
    <t>Repaso</t>
  </si>
  <si>
    <t>Spring 2</t>
  </si>
  <si>
    <t>Spring 1</t>
  </si>
  <si>
    <t>HTML</t>
  </si>
  <si>
    <t>INTEGRADOR</t>
  </si>
  <si>
    <t>Buenas practicas de Java</t>
  </si>
  <si>
    <t>Etapa 4</t>
  </si>
  <si>
    <t>Etapa 5</t>
  </si>
  <si>
    <t>Etapa 2 - Back End - Java 1</t>
  </si>
  <si>
    <t>Etapa 3 - Back End - Java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</si>
</sst>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dddd"/>
    <numFmt numFmtId="166" formatCode="\."/>
    <numFmt numFmtId="167" formatCode="dd/mm/yy;@"/>
    <numFmt numFmtId="168" formatCode="\.."/>
    <numFmt numFmtId="169" formatCode="dd/mm/yyyy;@"/>
  </numFmts>
  <fonts count="1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9003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1"/>
      <color theme="4" tint="-0.249977111117893"/>
      <name val="Bahnschrift SemiBold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4"/>
      <color rgb="FFFF0000"/>
      <name val="Wingdings"/>
      <charset val="2"/>
    </font>
    <font>
      <b/>
      <sz val="48"/>
      <color rgb="FFFF0000"/>
      <name val="Bahnschrift SemiBold SemiConden"/>
      <family val="2"/>
    </font>
    <font>
      <b/>
      <sz val="28"/>
      <color rgb="FFFF0000"/>
      <name val="Bahnschrift Light Condensed"/>
      <family val="2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/>
    <xf numFmtId="14" fontId="0" fillId="3" borderId="0" xfId="0" applyNumberFormat="1" applyFill="1"/>
    <xf numFmtId="1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right"/>
    </xf>
    <xf numFmtId="166" fontId="9" fillId="5" borderId="0" xfId="0" applyNumberFormat="1" applyFont="1" applyFill="1"/>
    <xf numFmtId="1" fontId="6" fillId="3" borderId="0" xfId="0" applyNumberFormat="1" applyFont="1" applyFill="1"/>
    <xf numFmtId="0" fontId="12" fillId="4" borderId="0" xfId="0" applyFont="1" applyFill="1"/>
    <xf numFmtId="14" fontId="12" fillId="4" borderId="0" xfId="0" applyNumberFormat="1" applyFont="1" applyFill="1"/>
    <xf numFmtId="0" fontId="13" fillId="4" borderId="0" xfId="0" applyFont="1" applyFill="1"/>
    <xf numFmtId="0" fontId="14" fillId="3" borderId="0" xfId="0" applyFont="1" applyFill="1" applyAlignment="1">
      <alignment horizontal="right"/>
    </xf>
    <xf numFmtId="0" fontId="3" fillId="4" borderId="0" xfId="0" applyFont="1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0" borderId="0" xfId="0" applyProtection="1">
      <protection hidden="1"/>
    </xf>
    <xf numFmtId="169" fontId="0" fillId="0" borderId="0" xfId="0" applyNumberFormat="1"/>
    <xf numFmtId="169" fontId="3" fillId="0" borderId="0" xfId="0" applyNumberFormat="1" applyFont="1"/>
    <xf numFmtId="0" fontId="12" fillId="0" borderId="0" xfId="0" applyFont="1"/>
    <xf numFmtId="16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7" fontId="0" fillId="3" borderId="0" xfId="0" applyNumberFormat="1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6" fillId="3" borderId="0" xfId="0" applyFont="1" applyFill="1"/>
    <xf numFmtId="165" fontId="0" fillId="3" borderId="0" xfId="0" applyNumberFormat="1" applyFill="1" applyAlignment="1">
      <alignment horizontal="left"/>
    </xf>
    <xf numFmtId="1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68" fontId="17" fillId="3" borderId="0" xfId="0" applyNumberFormat="1" applyFont="1" applyFill="1"/>
    <xf numFmtId="0" fontId="7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6" fillId="0" borderId="0" xfId="0" applyFont="1"/>
    <xf numFmtId="14" fontId="5" fillId="2" borderId="0" xfId="0" applyNumberFormat="1" applyFont="1" applyFill="1" applyAlignment="1" applyProtection="1">
      <alignment horizontal="center" vertical="center" wrapText="1"/>
      <protection locked="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/>
    </xf>
  </cellXfs>
  <cellStyles count="2">
    <cellStyle name="Hipervínculo" xfId="1" builtinId="8"/>
    <cellStyle name="Normal" xfId="0" builtinId="0"/>
  </cellStyles>
  <dxfs count="19"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170" formatCode="d/m/yyyy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70" formatCode="d/m/yyyy"/>
    </dxf>
    <dxf>
      <numFmt numFmtId="170" formatCode="d/m/yyyy"/>
    </dxf>
    <dxf>
      <numFmt numFmtId="169" formatCode="dd/mm/yyyy;@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6" formatCode="\."/>
      <fill>
        <patternFill>
          <fgColor indexed="64"/>
          <bgColor theme="0" tint="-4.9989318521683403E-2"/>
        </patternFill>
      </fill>
    </dxf>
    <dxf>
      <numFmt numFmtId="1" formatCode="0"/>
    </dxf>
    <dxf>
      <numFmt numFmtId="170" formatCode="d/m/yyyy"/>
    </dxf>
  </dxfs>
  <tableStyles count="0" defaultTableStyle="TableStyleMedium2" defaultPivotStyle="PivotStyleLight16"/>
  <colors>
    <mruColors>
      <color rgb="FFFFFF25"/>
      <color rgb="FFFFFF61"/>
      <color rgb="FFFF0000"/>
      <color rgb="FFFF6600"/>
      <color rgb="FF990033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cat>
            <c:multiLvlStrRef>
              <c:f>Feriados!$L$2:$P$2</c:f>
            </c:multiLvlStrRef>
          </c:cat>
          <c:val>
            <c:numRef>
              <c:f>Feriados!$L$3:$P$3</c:f>
            </c:numRef>
          </c:val>
          <c:extLst>
            <c:ext xmlns:c16="http://schemas.microsoft.com/office/drawing/2014/chart" uri="{C3380CC4-5D6E-409C-BE32-E72D297353CC}">
              <c16:uniqueId val="{0000000A-D7B3-440B-BBA8-2EC4D5C2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aguja</c:v>
          </c:tx>
          <c:val>
            <c:numRef>
              <c:f>Feriados!$H$3:$J$3</c:f>
            </c:numRef>
          </c:val>
          <c:extLst>
            <c:ext xmlns:c16="http://schemas.microsoft.com/office/drawing/2014/chart" uri="{C3380CC4-5D6E-409C-BE32-E72D297353CC}">
              <c16:uniqueId val="{00000011-D7B3-440B-BBA8-2EC4D5C2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76203</xdr:rowOff>
    </xdr:from>
    <xdr:to>
      <xdr:col>4</xdr:col>
      <xdr:colOff>381000</xdr:colOff>
      <xdr:row>169</xdr:row>
      <xdr:rowOff>8467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ED67C21-D198-4C20-B798-6ADD6303CB45}"/>
            </a:ext>
          </a:extLst>
        </xdr:cNvPr>
        <xdr:cNvCxnSpPr/>
      </xdr:nvCxnSpPr>
      <xdr:spPr>
        <a:xfrm>
          <a:off x="5926667" y="1625603"/>
          <a:ext cx="0" cy="33282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67734</xdr:colOff>
      <xdr:row>6</xdr:row>
      <xdr:rowOff>179914</xdr:rowOff>
    </xdr:from>
    <xdr:to>
      <xdr:col>3</xdr:col>
      <xdr:colOff>1922060</xdr:colOff>
      <xdr:row>14</xdr:row>
      <xdr:rowOff>52915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C8596-2325-49BB-9F19-9E87EE876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</a:blip>
        <a:stretch>
          <a:fillRect/>
        </a:stretch>
      </xdr:blipFill>
      <xdr:spPr>
        <a:xfrm>
          <a:off x="67734" y="1375831"/>
          <a:ext cx="5304493" cy="166158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6350" stA="50000" endA="295" endPos="92000" dist="101600" dir="5400000" sy="-100000" algn="bl" rotWithShape="0"/>
        </a:effectLst>
      </xdr:spPr>
    </xdr:pic>
    <xdr:clientData/>
  </xdr:twoCellAnchor>
  <xdr:twoCellAnchor>
    <xdr:from>
      <xdr:col>0</xdr:col>
      <xdr:colOff>338667</xdr:colOff>
      <xdr:row>54</xdr:row>
      <xdr:rowOff>152399</xdr:rowOff>
    </xdr:from>
    <xdr:to>
      <xdr:col>3</xdr:col>
      <xdr:colOff>1676400</xdr:colOff>
      <xdr:row>68</xdr:row>
      <xdr:rowOff>169333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8FC4A52-9877-4C1D-BAAD-ADFE2B50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F61713-4D0B-4129-82BB-6F489DC7EF89}" name="Tabla4" displayName="Tabla4" ref="B2:C22" totalsRowShown="0">
  <autoFilter ref="B2:C22" xr:uid="{DBF61713-4D0B-4129-82BB-6F489DC7EF89}"/>
  <tableColumns count="2">
    <tableColumn id="1" xr3:uid="{E0175E3B-D08A-4B12-988A-09B7E0CD199C}" name="Fechas" dataDxfId="18"/>
    <tableColumn id="2" xr3:uid="{8E9F7720-94F7-42F6-825E-507D007F55D4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8C0A9F-A383-4E30-8545-5579795F2707}" name="Tabla2" displayName="Tabla2" ref="F2:J3" totalsRowShown="0">
  <autoFilter ref="F2:J3" xr:uid="{008C0A9F-A383-4E30-8545-5579795F270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6AAF582-4D59-4805-A4D8-9A0BC94250E9}" name="TotalClases">
      <calculatedColumnFormula>MAX(Tabla1[[#All],[nro]])</calculatedColumnFormula>
    </tableColumn>
    <tableColumn id="2" xr3:uid="{8E81262B-A2A4-4ACA-87D8-8F0DC92736DE}" name="ClasesCumplidas">
      <calculatedColumnFormula>MAX(Calendario!L:L)</calculatedColumnFormula>
    </tableColumn>
    <tableColumn id="3" xr3:uid="{CD26F9F0-5101-47A4-AAE6-186107B4E66A}" name="%" dataDxfId="17">
      <calculatedColumnFormula>(G3/F3)*100</calculatedColumnFormula>
    </tableColumn>
    <tableColumn id="4" xr3:uid="{B330BF6C-5CE8-4D82-9F74-BFDB9A1C50B4}" name="Linea"/>
    <tableColumn id="5" xr3:uid="{3EEF59E6-A935-459C-8614-1BA53000822C}" name="Vacio">
      <calculatedColumnFormula>SUM(Tabla5[#This Row])-Tabla2[[#This Row],[%]]-Tabla2[[#This Row],[Linea]]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B05773-1C17-40D7-B9D7-E505A18E990B}" name="Tabla5" displayName="Tabla5" ref="L2:P3" totalsRowShown="0" headerRowDxfId="16" dataDxfId="15">
  <autoFilter ref="L2:P3" xr:uid="{F5B05773-1C17-40D7-B9D7-E505A18E990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A377468-8EFA-4260-8CE1-39B192158601}" name="Rojo" dataDxfId="14"/>
    <tableColumn id="2" xr3:uid="{8718B085-D9AC-4B2A-89D0-58B3786AA9A5}" name="Naranja" dataDxfId="13"/>
    <tableColumn id="3" xr3:uid="{04CBFFD9-0808-4BCF-AC18-E8B39640070D}" name="Amarela" dataDxfId="12"/>
    <tableColumn id="4" xr3:uid="{9CE8A27F-5CB4-4B50-85B3-B84CAECA4D91}" name="Verde" dataDxfId="11"/>
    <tableColumn id="5" xr3:uid="{A14FCD3D-8600-42E4-961B-2C71E0AE443D}" name="Total" dataDxfId="10">
      <calculatedColumnFormula>SUM(L3:O3)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EB54A-AA5A-4BCF-9DAA-63CFA9284580}" name="Tabla1" displayName="Tabla1" ref="F8:K169" totalsRowShown="0">
  <tableColumns count="6">
    <tableColumn id="1" xr3:uid="{60245097-DC5D-430C-A161-BDD8680EB4F9}" name="nro"/>
    <tableColumn id="2" xr3:uid="{F1314A2B-82CE-43C2-AEC5-318E5FC34153}" name="Fechas" dataDxfId="9">
      <calculatedColumnFormula>IF(IFERROR(VLOOKUP(WORKDAY(G8,1),Feriados!B:C,2,FALSE),"")="F",IF(IFERROR(VLOOKUP(WORKDAY(G8,1)+1,Feriados!B:C,2,FALSE),"")="F",WORKDAY(G8,1)+2,WORKDAY(G8,1)+1),WORKDAY(G8,1))</calculatedColumnFormula>
    </tableColumn>
    <tableColumn id="3" xr3:uid="{54044A76-126F-4FD1-BB17-2DA999041864}" name="Guias" dataDxfId="8">
      <calculatedColumnFormula>IFERROR(VLOOKUP(Tabla1[[#This Row],[nro]],$A$27:$B$53,2,FALSE),"")</calculatedColumnFormula>
    </tableColumn>
    <tableColumn id="4" xr3:uid="{15581CC7-CC41-40F1-AC86-ADBC17DA4F48}" name="Tema" dataDxfId="7">
      <calculatedColumnFormula>IFERROR(VLOOKUP(Tabla1[[#This Row],[nro]],$A$27:$D$53,4,FALSE),"")</calculatedColumnFormula>
    </tableColumn>
    <tableColumn id="5" xr3:uid="{177086A1-53BF-42DD-8CD7-3BFBFE6D9735}" name="Check" dataDxfId="6">
      <calculatedColumnFormula>IFERROR(VLOOKUP(Tabla1[[#This Row],[nro]],Tabla3[],5,FALSE),"")</calculatedColumnFormula>
    </tableColumn>
    <tableColumn id="6" xr3:uid="{86E1B1B9-B1F3-46ED-BEEE-D96AFC65A40E}" name="Recup" dataDxfId="5">
      <calculatedColumnFormula>IF(Tabla1[[#This Row],[Fechas]]=WORKDAY(EOMONTH(Tabla1[[#This Row],[Fechas]],0),0),IF(LEFT(Tabla1[[#This Row],[Tema]],5)="INTEG","INTEG"&amp;(N9+1),""),IF(LEFT(Tabla1[[#This Row],[Tema]],5)="INTEG","INTEG"&amp;N9,""))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58F3E-F4C6-4CAC-B32F-9CE104CFB404}" name="Tabla3" displayName="Tabla3" ref="A26:D53" totalsRowShown="0">
  <autoFilter ref="A26:D53" xr:uid="{58B58F3E-F4C6-4CAC-B32F-9CE104CFB404}">
    <filterColumn colId="0" hiddenButton="1"/>
    <filterColumn colId="1" hiddenButton="1"/>
    <filterColumn colId="2" hiddenButton="1"/>
    <filterColumn colId="3" hiddenButton="1"/>
  </autoFilter>
  <tableColumns count="4">
    <tableColumn id="1" xr3:uid="{5DF97CD1-A121-4066-9705-43CE28590419}" name="nros" dataDxfId="4"/>
    <tableColumn id="2" xr3:uid="{9C08BE16-B31E-40CB-A76F-B9EF93AF9BC6}" name="Referencia"/>
    <tableColumn id="3" xr3:uid="{C5FE7CBB-2054-4D1C-890E-FD9A5EA96C28}" name="encuentros"/>
    <tableColumn id="4" xr3:uid="{47F03A45-E039-4DFE-93B8-42F4344922F0}" name="Te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gentinaprograma.notion.site/Qu-d-as-se-consideran-feriados-y-no-hay-encuentro-en-vivo-db25baf343064dcb970f0ac1fb9dc249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CCF-23B2-4BD9-89DC-9894D081DA90}">
  <sheetPr codeName="Hoja1"/>
  <dimension ref="A1:P23"/>
  <sheetViews>
    <sheetView workbookViewId="0">
      <selection activeCell="A9" sqref="A9"/>
    </sheetView>
  </sheetViews>
  <sheetFormatPr baseColWidth="10" defaultRowHeight="15" x14ac:dyDescent="0.25"/>
  <cols>
    <col min="1" max="1" width="82.42578125" bestFit="1" customWidth="1"/>
    <col min="5" max="5" width="26.85546875" bestFit="1" customWidth="1"/>
    <col min="6" max="6" width="12.28515625" hidden="1" customWidth="1"/>
    <col min="7" max="7" width="16.7109375" hidden="1" customWidth="1"/>
    <col min="8" max="16" width="0" hidden="1" customWidth="1"/>
  </cols>
  <sheetData>
    <row r="1" spans="1:16" x14ac:dyDescent="0.25">
      <c r="A1" s="1" t="s">
        <v>0</v>
      </c>
    </row>
    <row r="2" spans="1:16" x14ac:dyDescent="0.25">
      <c r="A2" s="2"/>
      <c r="B2" t="s">
        <v>30</v>
      </c>
      <c r="C2" t="s">
        <v>39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L2" s="18" t="s">
        <v>71</v>
      </c>
      <c r="M2" s="18" t="s">
        <v>72</v>
      </c>
      <c r="N2" s="18" t="s">
        <v>73</v>
      </c>
      <c r="O2" s="18" t="s">
        <v>74</v>
      </c>
      <c r="P2" s="18" t="s">
        <v>75</v>
      </c>
    </row>
    <row r="3" spans="1:16" x14ac:dyDescent="0.25">
      <c r="A3" s="2" t="s">
        <v>1</v>
      </c>
      <c r="B3" s="4">
        <v>44927</v>
      </c>
      <c r="C3" t="s">
        <v>31</v>
      </c>
      <c r="E3" s="5"/>
      <c r="F3">
        <f>MAX(Tabla1[[#All],[nro]])</f>
        <v>161</v>
      </c>
      <c r="G3">
        <f>MAX(Calendario!L:L)</f>
        <v>0</v>
      </c>
      <c r="H3" s="8">
        <f>(G3/F3)*100</f>
        <v>0</v>
      </c>
      <c r="I3">
        <v>2</v>
      </c>
      <c r="J3" s="8">
        <f>SUM(Tabla5[#This Row])-Tabla2[[#This Row],[%]]-Tabla2[[#This Row],[Linea]]</f>
        <v>198</v>
      </c>
      <c r="L3" s="18">
        <v>25</v>
      </c>
      <c r="M3" s="18">
        <v>25</v>
      </c>
      <c r="N3" s="18">
        <v>25</v>
      </c>
      <c r="O3" s="18">
        <v>25</v>
      </c>
      <c r="P3" s="18">
        <f>SUM(L3:O3)</f>
        <v>100</v>
      </c>
    </row>
    <row r="4" spans="1:16" x14ac:dyDescent="0.25">
      <c r="A4" s="2" t="s">
        <v>2</v>
      </c>
      <c r="B4" s="4">
        <v>44977</v>
      </c>
      <c r="C4" t="s">
        <v>31</v>
      </c>
      <c r="E4" s="5"/>
    </row>
    <row r="5" spans="1:16" x14ac:dyDescent="0.25">
      <c r="A5" s="2" t="s">
        <v>3</v>
      </c>
      <c r="B5" s="4">
        <v>44978</v>
      </c>
      <c r="C5" t="s">
        <v>31</v>
      </c>
      <c r="E5" s="5"/>
    </row>
    <row r="6" spans="1:16" x14ac:dyDescent="0.25">
      <c r="A6" s="2" t="s">
        <v>4</v>
      </c>
      <c r="B6" s="4">
        <v>45009</v>
      </c>
      <c r="C6" t="s">
        <v>31</v>
      </c>
      <c r="E6" s="5"/>
    </row>
    <row r="7" spans="1:16" x14ac:dyDescent="0.25">
      <c r="A7" s="2" t="s">
        <v>5</v>
      </c>
      <c r="B7" s="4">
        <v>45018</v>
      </c>
      <c r="C7" t="s">
        <v>31</v>
      </c>
      <c r="E7" s="5"/>
    </row>
    <row r="8" spans="1:16" x14ac:dyDescent="0.25">
      <c r="A8" s="2" t="s">
        <v>6</v>
      </c>
      <c r="B8" s="4">
        <v>45022</v>
      </c>
      <c r="C8" t="s">
        <v>31</v>
      </c>
      <c r="E8" s="5"/>
    </row>
    <row r="9" spans="1:16" x14ac:dyDescent="0.25">
      <c r="A9" s="2" t="s">
        <v>7</v>
      </c>
      <c r="B9" s="4">
        <v>45023</v>
      </c>
      <c r="C9" t="s">
        <v>31</v>
      </c>
      <c r="E9" s="5"/>
    </row>
    <row r="10" spans="1:16" x14ac:dyDescent="0.25">
      <c r="A10" s="2" t="s">
        <v>8</v>
      </c>
      <c r="B10" s="4">
        <v>45047</v>
      </c>
      <c r="C10" t="s">
        <v>31</v>
      </c>
      <c r="E10" s="5"/>
    </row>
    <row r="11" spans="1:16" x14ac:dyDescent="0.25">
      <c r="A11" s="2" t="s">
        <v>9</v>
      </c>
      <c r="B11" s="4">
        <v>45071</v>
      </c>
      <c r="C11" t="s">
        <v>31</v>
      </c>
      <c r="E11" s="5"/>
    </row>
    <row r="12" spans="1:16" x14ac:dyDescent="0.25">
      <c r="A12" s="2" t="s">
        <v>10</v>
      </c>
      <c r="B12" s="4">
        <v>45072</v>
      </c>
      <c r="C12" t="s">
        <v>31</v>
      </c>
      <c r="E12" s="5"/>
    </row>
    <row r="13" spans="1:16" x14ac:dyDescent="0.25">
      <c r="A13" s="2" t="s">
        <v>11</v>
      </c>
      <c r="B13" s="4">
        <v>45094</v>
      </c>
      <c r="C13" t="s">
        <v>31</v>
      </c>
      <c r="E13" s="5"/>
    </row>
    <row r="14" spans="1:16" x14ac:dyDescent="0.25">
      <c r="A14" s="2" t="s">
        <v>12</v>
      </c>
      <c r="B14" s="4">
        <v>45096</v>
      </c>
      <c r="C14" t="s">
        <v>31</v>
      </c>
      <c r="E14" s="5"/>
    </row>
    <row r="15" spans="1:16" x14ac:dyDescent="0.25">
      <c r="A15" s="2" t="s">
        <v>13</v>
      </c>
      <c r="B15" s="4">
        <v>45097</v>
      </c>
      <c r="C15" t="s">
        <v>31</v>
      </c>
      <c r="E15" s="5"/>
    </row>
    <row r="16" spans="1:16" x14ac:dyDescent="0.25">
      <c r="A16" s="2" t="s">
        <v>14</v>
      </c>
      <c r="B16" s="4">
        <v>45116</v>
      </c>
      <c r="C16" t="s">
        <v>31</v>
      </c>
      <c r="E16" s="5"/>
    </row>
    <row r="17" spans="1:5" x14ac:dyDescent="0.25">
      <c r="A17" s="2" t="s">
        <v>15</v>
      </c>
      <c r="B17" s="4">
        <v>45159</v>
      </c>
      <c r="C17" t="s">
        <v>31</v>
      </c>
      <c r="E17" s="5"/>
    </row>
    <row r="18" spans="1:5" x14ac:dyDescent="0.25">
      <c r="A18" s="2" t="s">
        <v>16</v>
      </c>
      <c r="B18" s="4">
        <v>45212</v>
      </c>
      <c r="C18" t="s">
        <v>31</v>
      </c>
      <c r="E18" s="5"/>
    </row>
    <row r="19" spans="1:5" x14ac:dyDescent="0.25">
      <c r="A19" s="2" t="s">
        <v>17</v>
      </c>
      <c r="B19" s="4">
        <v>45215</v>
      </c>
      <c r="C19" t="s">
        <v>31</v>
      </c>
      <c r="E19" s="5"/>
    </row>
    <row r="20" spans="1:5" x14ac:dyDescent="0.25">
      <c r="A20" s="2" t="s">
        <v>18</v>
      </c>
      <c r="B20" s="4">
        <v>45250</v>
      </c>
      <c r="C20" t="s">
        <v>31</v>
      </c>
      <c r="E20" s="5"/>
    </row>
    <row r="21" spans="1:5" x14ac:dyDescent="0.25">
      <c r="A21" s="2" t="s">
        <v>19</v>
      </c>
      <c r="B21" s="4">
        <v>45268</v>
      </c>
      <c r="C21" t="s">
        <v>31</v>
      </c>
      <c r="E21" s="5"/>
    </row>
    <row r="22" spans="1:5" x14ac:dyDescent="0.25">
      <c r="B22" s="4">
        <v>45285</v>
      </c>
      <c r="C22" t="s">
        <v>31</v>
      </c>
      <c r="E22" s="5"/>
    </row>
    <row r="23" spans="1:5" x14ac:dyDescent="0.25">
      <c r="A23" s="3" t="s">
        <v>20</v>
      </c>
      <c r="E23" s="5"/>
    </row>
  </sheetData>
  <sheetProtection sheet="1" objects="1" scenarios="1"/>
  <hyperlinks>
    <hyperlink ref="A23" r:id="rId1" xr:uid="{F7C601BA-82B0-4165-B420-B3F41BAE47F4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0FF-2029-4713-BECE-0C2F48137994}">
  <dimension ref="A1:Q188"/>
  <sheetViews>
    <sheetView showGridLines="0" tabSelected="1" zoomScale="90" zoomScaleNormal="90" workbookViewId="0">
      <selection activeCell="A2" sqref="A2:A3"/>
    </sheetView>
  </sheetViews>
  <sheetFormatPr baseColWidth="10" defaultRowHeight="15.75" x14ac:dyDescent="0.25"/>
  <cols>
    <col min="1" max="1" width="15.7109375" bestFit="1" customWidth="1"/>
    <col min="2" max="2" width="24.5703125" customWidth="1"/>
    <col min="3" max="3" width="11.42578125" customWidth="1"/>
    <col min="4" max="4" width="29.28515625" bestFit="1" customWidth="1"/>
    <col min="5" max="5" width="10.42578125" style="44" customWidth="1"/>
    <col min="6" max="6" width="16" customWidth="1"/>
    <col min="7" max="7" width="14.7109375" customWidth="1"/>
    <col min="8" max="8" width="24.28515625" bestFit="1" customWidth="1"/>
    <col min="9" max="9" width="48.140625" customWidth="1"/>
    <col min="10" max="10" width="6.28515625" style="16" bestFit="1" customWidth="1"/>
    <col min="11" max="11" width="7.85546875" style="6" hidden="1" customWidth="1"/>
    <col min="12" max="12" width="2.42578125" style="31" customWidth="1"/>
    <col min="13" max="13" width="3.140625" style="31" hidden="1" customWidth="1"/>
    <col min="14" max="14" width="3.5703125" style="31" hidden="1" customWidth="1"/>
    <col min="15" max="15" width="7.28515625" hidden="1" customWidth="1"/>
  </cols>
  <sheetData>
    <row r="1" spans="1:17" x14ac:dyDescent="0.25">
      <c r="A1" s="14" t="s">
        <v>33</v>
      </c>
      <c r="B1" s="32"/>
      <c r="C1" s="33"/>
      <c r="D1" s="10"/>
      <c r="E1" s="19"/>
      <c r="F1" s="19"/>
      <c r="G1" s="9"/>
      <c r="H1" s="9"/>
      <c r="I1" s="10"/>
      <c r="J1" s="40"/>
      <c r="K1" s="10"/>
      <c r="L1" s="20"/>
      <c r="M1" s="21">
        <f>+D2+1</f>
        <v>1</v>
      </c>
      <c r="N1" s="21"/>
    </row>
    <row r="2" spans="1:17" x14ac:dyDescent="0.25">
      <c r="A2" s="45">
        <v>45005</v>
      </c>
      <c r="B2" s="9"/>
      <c r="C2" s="34"/>
      <c r="D2" s="35"/>
      <c r="E2" s="36"/>
      <c r="F2" s="9"/>
      <c r="G2" s="9"/>
      <c r="H2" s="9"/>
      <c r="I2" s="42"/>
      <c r="J2" s="40"/>
      <c r="K2" s="10"/>
      <c r="L2" s="20"/>
      <c r="M2" s="21">
        <f>+D2+2</f>
        <v>2</v>
      </c>
      <c r="N2" s="21"/>
    </row>
    <row r="3" spans="1:17" x14ac:dyDescent="0.25">
      <c r="A3" s="45"/>
      <c r="B3" s="37"/>
      <c r="C3" s="38"/>
      <c r="D3" s="11"/>
      <c r="E3" s="36"/>
      <c r="F3" s="9"/>
      <c r="G3" s="9"/>
      <c r="H3" s="43"/>
      <c r="I3" s="41"/>
      <c r="J3" s="40"/>
      <c r="K3" s="10"/>
      <c r="L3" s="20"/>
      <c r="M3" s="21">
        <f>+D2+3</f>
        <v>3</v>
      </c>
      <c r="N3" s="21"/>
    </row>
    <row r="4" spans="1:17" x14ac:dyDescent="0.25">
      <c r="A4" s="11" t="str">
        <f>IF(IFERROR(VLOOKUP(A2,Feriados!B:C,2,FALSE),"-")="F","Día Feriado","-")</f>
        <v>-</v>
      </c>
      <c r="B4" s="9"/>
      <c r="C4" s="9"/>
      <c r="D4" s="39"/>
      <c r="E4" s="36"/>
      <c r="F4" s="47"/>
      <c r="G4" s="47"/>
      <c r="H4" s="47"/>
      <c r="I4" s="47"/>
      <c r="J4" s="47"/>
      <c r="K4" s="10"/>
      <c r="L4" s="20"/>
      <c r="M4" s="21">
        <f>+D2+4</f>
        <v>4</v>
      </c>
      <c r="N4" s="21"/>
    </row>
    <row r="5" spans="1:17" x14ac:dyDescent="0.25">
      <c r="A5" s="11"/>
      <c r="B5" s="9"/>
      <c r="C5" s="9"/>
      <c r="D5" s="39"/>
      <c r="E5" s="36"/>
      <c r="F5" s="9"/>
      <c r="G5" s="9"/>
      <c r="H5" s="43"/>
      <c r="I5" s="9"/>
      <c r="J5" s="40"/>
      <c r="K5" s="10"/>
      <c r="L5" s="20"/>
      <c r="M5" s="21">
        <f>+D2</f>
        <v>0</v>
      </c>
      <c r="N5" s="21"/>
    </row>
    <row r="6" spans="1:17" ht="15.6" customHeight="1" x14ac:dyDescent="0.25">
      <c r="A6" s="11"/>
      <c r="B6" s="9"/>
      <c r="C6" s="9"/>
      <c r="D6" s="9"/>
      <c r="E6" s="46"/>
      <c r="F6" s="46"/>
      <c r="G6" s="46"/>
      <c r="H6" s="46"/>
      <c r="I6" s="46"/>
      <c r="J6" s="46"/>
      <c r="K6" s="46"/>
      <c r="L6" s="20"/>
      <c r="M6" s="20"/>
      <c r="N6" s="20"/>
    </row>
    <row r="7" spans="1:17" ht="15" x14ac:dyDescent="0.25">
      <c r="A7" s="11"/>
      <c r="B7" s="9"/>
      <c r="C7" s="9"/>
      <c r="D7" s="9"/>
      <c r="E7" s="46"/>
      <c r="F7" s="46"/>
      <c r="G7" s="46"/>
      <c r="H7" s="46"/>
      <c r="I7" s="46"/>
      <c r="J7" s="46"/>
      <c r="K7" s="46"/>
      <c r="L7" s="20"/>
      <c r="M7" s="20"/>
      <c r="N7" s="20"/>
    </row>
    <row r="8" spans="1:17" x14ac:dyDescent="0.25">
      <c r="A8" s="11"/>
      <c r="B8" s="9"/>
      <c r="C8" s="9"/>
      <c r="D8" s="9"/>
      <c r="E8" s="19"/>
      <c r="F8" t="s">
        <v>34</v>
      </c>
      <c r="G8" s="29" t="s">
        <v>30</v>
      </c>
      <c r="H8" t="s">
        <v>37</v>
      </c>
      <c r="I8" t="s">
        <v>32</v>
      </c>
      <c r="J8" s="16" t="s">
        <v>40</v>
      </c>
      <c r="K8" s="6" t="s">
        <v>76</v>
      </c>
      <c r="L8" s="20"/>
      <c r="M8" s="20"/>
      <c r="N8" s="20"/>
      <c r="Q8" s="28"/>
    </row>
    <row r="9" spans="1:17" ht="18" x14ac:dyDescent="0.25">
      <c r="A9" s="11"/>
      <c r="B9" s="9"/>
      <c r="C9" s="9"/>
      <c r="D9" s="9"/>
      <c r="E9" s="23" t="str">
        <f>IF(OR(E8="è",E7="è",E6="è",E5="è",E4="è"),"",IF(Tabla1[[#This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">
        <v>1</v>
      </c>
      <c r="G9" s="30">
        <f>+A2</f>
        <v>45005</v>
      </c>
      <c r="H9" s="4" t="str">
        <f>IFERROR(VLOOKUP(Tabla1[[#This Row],[nro]],$A$27:$B$53,2,FALSE),"")</f>
        <v>Guia01</v>
      </c>
      <c r="I9" s="4" t="str">
        <f>IFERROR(VLOOKUP(Tabla1[[#This Row],[nro]],$A$27:$D$53,4,FALSE),"")</f>
        <v>Git con Github</v>
      </c>
      <c r="J9" s="16" t="str">
        <f>IFERROR(VLOOKUP(Tabla1[[#This Row],[nro]],Tabla3[],5,FALSE),"")</f>
        <v/>
      </c>
      <c r="K9" s="6" t="str">
        <f>IF(Tabla1[[#This Row],[Fechas]]=WORKDAY(EOMONTH(Tabla1[[#This Row],[Fechas]],0),0),IF(LEFT(Tabla1[[#This Row],[Tema]],5)="INTEG","INTEG"&amp;(N9+1),""),IF(LEFT(Tabla1[[#This Row],[Tema]],5)="INTEG","INTEG"&amp;N9,""))</f>
        <v/>
      </c>
      <c r="L9" s="20" t="str">
        <f>IF(Tabla1[[#This Row],[Fechas]]=$D$2,Tabla1[[#This Row],[nro]],"--")</f>
        <v>--</v>
      </c>
      <c r="M9" s="24" t="str">
        <f>IF(IF(EOMONTH(Tabla1[[#This Row],[Fechas]],0)-WEEKDAY(WORKDAY((EOMONTH(Tabla1[[#This Row],[Fechas]],0)+2),1))=G9,"L","-")="L","L",IF(AND(M8="L",N9=N8),"L","-"))</f>
        <v>-</v>
      </c>
      <c r="N9" s="24">
        <f>IF(LEFT(Tabla1[[#This Row],[Tema]],5)="INTEG","INTEG"&amp;MONTH(Tabla1[[#This Row],[Fechas]]),MONTH(Tabla1[[#This Row],[Fechas]]))</f>
        <v>3</v>
      </c>
      <c r="O9" s="25" t="e">
        <f>VLOOKUP(CONCATENATE("INTEG",N9),$K$9:$N$107,4,FALSE)</f>
        <v>#N/A</v>
      </c>
    </row>
    <row r="10" spans="1:17" ht="18" x14ac:dyDescent="0.25">
      <c r="A10" s="11"/>
      <c r="B10" s="9"/>
      <c r="C10" s="9"/>
      <c r="D10" s="9"/>
      <c r="E10" s="23" t="str">
        <f>IF(OR(E9="è",E8="è",E7="è",E6="è",E5="è"),"",IF(Tabla1[[#This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">
        <v>2</v>
      </c>
      <c r="G10" s="29">
        <f>IF(IFERROR(VLOOKUP(WORKDAY(G9,1),Feriados!B:C,2,FALSE),"")="",WORKDAY(G9,1),IF(IFERROR(VLOOKUP(WORKDAY(G9,2),Feriados!B:C,2,FALSE),"")="",WORKDAY(G9,2),IF(IFERROR(VLOOKUP(WORKDAY(G9,3),Feriados!B:C,2,FALSE),"")="",WORKDAY(G9,3),IF(IFERROR(VLOOKUP(WORKDAY(G9,4),Feriados!B:C,2,FALSE),"")="",WORKDAY(G9,5),"ERROR"))))</f>
        <v>45006</v>
      </c>
      <c r="H10" s="4" t="str">
        <f>IFERROR(VLOOKUP(Tabla1[[#This Row],[nro]],$A$27:$B$53,2,FALSE),"")</f>
        <v>Guia02</v>
      </c>
      <c r="I10" s="4" t="str">
        <f>IFERROR(VLOOKUP(Tabla1[[#This Row],[nro]],$A$27:$D$53,4,FALSE),"")</f>
        <v>Introduccion a Java</v>
      </c>
      <c r="J10" s="16" t="str">
        <f>IFERROR(VLOOKUP(Tabla1[[#This Row],[nro]],Tabla3[],5,FALSE),"")</f>
        <v/>
      </c>
      <c r="K10" s="6" t="str">
        <f>IF(Tabla1[[#This Row],[Fechas]]=WORKDAY(EOMONTH(Tabla1[[#This Row],[Fechas]],0),0),IF(LEFT(Tabla1[[#This Row],[Tema]],5)="INTEG","INTEG"&amp;(N10+1),""),IF(LEFT(Tabla1[[#This Row],[Tema]],5)="INTEG","INTEG"&amp;N10,""))</f>
        <v/>
      </c>
      <c r="L10" s="20" t="str">
        <f>IF(Tabla1[[#This Row],[Fechas]]=$D$2,Tabla1[[#This Row],[nro]],"--")</f>
        <v>--</v>
      </c>
      <c r="M10" s="24" t="str">
        <f>IF(IF(EOMONTH(Tabla1[[#This Row],[Fechas]],0)-WEEKDAY(WORKDAY((EOMONTH(Tabla1[[#This Row],[Fechas]],0)+2),1))=G10,"L","-")="L","L",IF(AND(M9="L",N10=N9),"L","-"))</f>
        <v>-</v>
      </c>
      <c r="N10" s="24">
        <f>MONTH(Tabla1[[#This Row],[Fechas]])</f>
        <v>3</v>
      </c>
      <c r="O10" s="26">
        <f>+Tabla1[[#This Row],[Fechas]]</f>
        <v>45006</v>
      </c>
    </row>
    <row r="11" spans="1:17" ht="18" x14ac:dyDescent="0.25">
      <c r="A11" s="11"/>
      <c r="B11" s="9"/>
      <c r="C11" s="9"/>
      <c r="D11" s="9"/>
      <c r="E11" s="23" t="str">
        <f>IF(OR(E10="è",E9="è",E8="è",E7="è",E6="è"),"",IF(Tabla1[[#This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">
        <v>3</v>
      </c>
      <c r="G11" s="29">
        <f>IF(IFERROR(VLOOKUP(WORKDAY(G10,1),Feriados!B:C,2,FALSE),"")="",WORKDAY(G10,1),IF(IFERROR(VLOOKUP(WORKDAY(G10,2),Feriados!B:C,2,FALSE),"")="",WORKDAY(G10,2),IF(IFERROR(VLOOKUP(WORKDAY(G10,3),Feriados!B:C,2,FALSE),"")="",WORKDAY(G10,3),IF(IFERROR(VLOOKUP(WORKDAY(G10,4),Feriados!B:C,2,FALSE),"")="",WORKDAY(G10,5),"ERROR"))))</f>
        <v>45007</v>
      </c>
      <c r="H11" s="4" t="str">
        <f>IFERROR(VLOOKUP(Tabla1[[#This Row],[nro]],$A$27:$B$53,2,FALSE),"")</f>
        <v/>
      </c>
      <c r="I11" s="4" t="str">
        <f>IFERROR(VLOOKUP(Tabla1[[#This Row],[nro]],$A$27:$D$53,4,FALSE),"")</f>
        <v/>
      </c>
      <c r="J11" s="16" t="str">
        <f>IFERROR(VLOOKUP(Tabla1[[#This Row],[nro]],Tabla3[],5,FALSE),"")</f>
        <v/>
      </c>
      <c r="K11" s="6" t="str">
        <f>IF(Tabla1[[#This Row],[Fechas]]=WORKDAY(EOMONTH(Tabla1[[#This Row],[Fechas]],0),0),IF(LEFT(Tabla1[[#This Row],[Tema]],5)="INTEG","INTEG"&amp;(N11+1),""),IF(LEFT(Tabla1[[#This Row],[Tema]],5)="INTEG","INTEG"&amp;N11,""))</f>
        <v/>
      </c>
      <c r="L11" s="20" t="str">
        <f>IF(Tabla1[[#This Row],[Fechas]]=$D$2,Tabla1[[#This Row],[nro]],"--")</f>
        <v>--</v>
      </c>
      <c r="M11" s="24" t="str">
        <f>IF(IF(EOMONTH(Tabla1[[#This Row],[Fechas]],0)-WEEKDAY(WORKDAY((EOMONTH(Tabla1[[#This Row],[Fechas]],0)+2),1))=G11,"L","-")="L","L",IF(AND(M10="L",N11=N10),"L","-"))</f>
        <v>-</v>
      </c>
      <c r="N11" s="24">
        <f>MONTH(Tabla1[[#This Row],[Fechas]])</f>
        <v>3</v>
      </c>
      <c r="O11" s="26">
        <f>+Tabla1[[#This Row],[Fechas]]</f>
        <v>45007</v>
      </c>
    </row>
    <row r="12" spans="1:17" ht="18" x14ac:dyDescent="0.25">
      <c r="A12" s="11"/>
      <c r="B12" s="9"/>
      <c r="C12" s="9"/>
      <c r="D12" s="9"/>
      <c r="E12" s="23" t="str">
        <f>IF(OR(E11="è",E10="è",E9="è",E8="è",E7="è"),"",IF(Tabla1[[#This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">
        <v>4</v>
      </c>
      <c r="G12" s="29">
        <f>IF(IFERROR(VLOOKUP(WORKDAY(G11,1),Feriados!B:C,2,FALSE),"")="",WORKDAY(G11,1),IF(IFERROR(VLOOKUP(WORKDAY(G11,2),Feriados!B:C,2,FALSE),"")="",WORKDAY(G11,2),IF(IFERROR(VLOOKUP(WORKDAY(G11,3),Feriados!B:C,2,FALSE),"")="",WORKDAY(G11,3),IF(IFERROR(VLOOKUP(WORKDAY(G11,4),Feriados!B:C,2,FALSE),"")="",WORKDAY(G11,5),"ERROR"))))</f>
        <v>45008</v>
      </c>
      <c r="H12" s="4" t="str">
        <f>IFERROR(VLOOKUP(Tabla1[[#This Row],[nro]],$A$27:$B$53,2,FALSE),"")</f>
        <v>Guia03</v>
      </c>
      <c r="I12" s="4" t="str">
        <f>IFERROR(VLOOKUP(Tabla1[[#This Row],[nro]],$A$27:$D$53,4,FALSE),"")</f>
        <v>Estructura de Control</v>
      </c>
      <c r="J12" s="16" t="str">
        <f>IFERROR(VLOOKUP(Tabla1[[#This Row],[nro]],Tabla3[],5,FALSE),"")</f>
        <v/>
      </c>
      <c r="K12" s="6" t="str">
        <f>IF(Tabla1[[#This Row],[Fechas]]=WORKDAY(EOMONTH(Tabla1[[#This Row],[Fechas]],0),0),IF(LEFT(Tabla1[[#This Row],[Tema]],5)="INTEG","INTEG"&amp;(N12+1),""),IF(LEFT(Tabla1[[#This Row],[Tema]],5)="INTEG","INTEG"&amp;N12,""))</f>
        <v/>
      </c>
      <c r="L12" s="20" t="str">
        <f>IF(Tabla1[[#This Row],[Fechas]]=$D$2,Tabla1[[#This Row],[nro]],"--")</f>
        <v>--</v>
      </c>
      <c r="M12" s="24" t="str">
        <f>IF(IF(EOMONTH(Tabla1[[#This Row],[Fechas]],0)-WEEKDAY(WORKDAY((EOMONTH(Tabla1[[#This Row],[Fechas]],0)+2),1))=G12,"L","-")="L","L",IF(AND(M11="L",N12=N11),"L","-"))</f>
        <v>-</v>
      </c>
      <c r="N12" s="24">
        <f>MONTH(Tabla1[[#This Row],[Fechas]])</f>
        <v>3</v>
      </c>
      <c r="O12" s="26">
        <f>+Tabla1[[#This Row],[Fechas]]</f>
        <v>45008</v>
      </c>
    </row>
    <row r="13" spans="1:17" ht="18" x14ac:dyDescent="0.25">
      <c r="A13" s="11"/>
      <c r="B13" s="9"/>
      <c r="C13" s="9"/>
      <c r="D13" s="9"/>
      <c r="E13" s="23" t="str">
        <f>IF(OR(E12="è",E11="è",E10="è",E9="è",E8="è"),"",IF(Tabla1[[#This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">
        <v>5</v>
      </c>
      <c r="G13" s="29">
        <f>IF(IFERROR(VLOOKUP(WORKDAY(G12,1),Feriados!B:C,2,FALSE),"")="",WORKDAY(G12,1),IF(IFERROR(VLOOKUP(WORKDAY(G12,2),Feriados!B:C,2,FALSE),"")="",WORKDAY(G12,2),IF(IFERROR(VLOOKUP(WORKDAY(G12,3),Feriados!B:C,2,FALSE),"")="",WORKDAY(G12,3),IF(IFERROR(VLOOKUP(WORKDAY(G12,4),Feriados!B:C,2,FALSE),"")="",WORKDAY(G12,5),"ERROR"))))</f>
        <v>45012</v>
      </c>
      <c r="H13" s="4" t="str">
        <f>IFERROR(VLOOKUP(Tabla1[[#This Row],[nro]],$A$27:$B$53,2,FALSE),"")</f>
        <v/>
      </c>
      <c r="I13" s="4" t="str">
        <f>IFERROR(VLOOKUP(Tabla1[[#This Row],[nro]],$A$27:$D$53,4,FALSE),"")</f>
        <v/>
      </c>
      <c r="J13" s="16" t="str">
        <f>IFERROR(VLOOKUP(Tabla1[[#This Row],[nro]],Tabla3[],5,FALSE),"")</f>
        <v/>
      </c>
      <c r="K13" s="6" t="str">
        <f>IF(Tabla1[[#This Row],[Fechas]]=WORKDAY(EOMONTH(Tabla1[[#This Row],[Fechas]],0),0),IF(LEFT(Tabla1[[#This Row],[Tema]],5)="INTEG","INTEG"&amp;(N13+1),""),IF(LEFT(Tabla1[[#This Row],[Tema]],5)="INTEG","INTEG"&amp;N13,""))</f>
        <v/>
      </c>
      <c r="L13" s="20" t="str">
        <f>IF(Tabla1[[#This Row],[Fechas]]=$D$2,Tabla1[[#This Row],[nro]],"--")</f>
        <v>--</v>
      </c>
      <c r="M13" s="24" t="str">
        <f>IF(IF(EOMONTH(Tabla1[[#This Row],[Fechas]],0)-WEEKDAY(WORKDAY((EOMONTH(Tabla1[[#This Row],[Fechas]],0)+2),1))=G13,"L","-")="L","L",IF(AND(M12="L",N13=N12),"L","-"))</f>
        <v>-</v>
      </c>
      <c r="N13" s="24">
        <f>MONTH(Tabla1[[#This Row],[Fechas]])</f>
        <v>3</v>
      </c>
      <c r="O13" s="26">
        <f>+Tabla1[[#This Row],[Fechas]]</f>
        <v>45012</v>
      </c>
    </row>
    <row r="14" spans="1:17" ht="18" x14ac:dyDescent="0.25">
      <c r="A14" s="11"/>
      <c r="B14" s="9"/>
      <c r="C14" s="9"/>
      <c r="D14" s="9"/>
      <c r="E14" s="23" t="str">
        <f>IF(OR(E13="è",E12="è",E11="è",E10="è",E9="è"),"",IF(Tabla1[[#This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">
        <v>6</v>
      </c>
      <c r="G14" s="29">
        <f>IF(IFERROR(VLOOKUP(WORKDAY(G13,1),Feriados!B:C,2,FALSE),"")="",WORKDAY(G13,1),IF(IFERROR(VLOOKUP(WORKDAY(G13,2),Feriados!B:C,2,FALSE),"")="",WORKDAY(G13,2),IF(IFERROR(VLOOKUP(WORKDAY(G13,3),Feriados!B:C,2,FALSE),"")="",WORKDAY(G13,3),IF(IFERROR(VLOOKUP(WORKDAY(G13,4),Feriados!B:C,2,FALSE),"")="",WORKDAY(G13,5),"ERROR"))))</f>
        <v>45013</v>
      </c>
      <c r="H14" s="4" t="str">
        <f>IFERROR(VLOOKUP(Tabla1[[#This Row],[nro]],$A$27:$B$53,2,FALSE),"")</f>
        <v/>
      </c>
      <c r="I14" s="4" t="str">
        <f>IFERROR(VLOOKUP(Tabla1[[#This Row],[nro]],$A$27:$D$53,4,FALSE),"")</f>
        <v/>
      </c>
      <c r="J14" s="16" t="str">
        <f>IFERROR(VLOOKUP(Tabla1[[#This Row],[nro]],Tabla3[],5,FALSE),"")</f>
        <v/>
      </c>
      <c r="K14" s="6" t="str">
        <f>IF(Tabla1[[#This Row],[Fechas]]=WORKDAY(EOMONTH(Tabla1[[#This Row],[Fechas]],0),0),IF(LEFT(Tabla1[[#This Row],[Tema]],5)="INTEG","INTEG"&amp;(N14+1),""),IF(LEFT(Tabla1[[#This Row],[Tema]],5)="INTEG","INTEG"&amp;N14,""))</f>
        <v/>
      </c>
      <c r="L14" s="20" t="str">
        <f>IF(Tabla1[[#This Row],[Fechas]]=$D$2,Tabla1[[#This Row],[nro]],"--")</f>
        <v>--</v>
      </c>
      <c r="M14" s="24" t="str">
        <f>IF(IF(EOMONTH(Tabla1[[#This Row],[Fechas]],0)-WEEKDAY(WORKDAY((EOMONTH(Tabla1[[#This Row],[Fechas]],0)+2),1))=G14,"L","-")="L","L",IF(AND(M13="L",N14=N13),"L","-"))</f>
        <v>-</v>
      </c>
      <c r="N14" s="24">
        <f>MONTH(Tabla1[[#This Row],[Fechas]])</f>
        <v>3</v>
      </c>
      <c r="O14" s="26">
        <f>+Tabla1[[#This Row],[Fechas]]</f>
        <v>45013</v>
      </c>
    </row>
    <row r="15" spans="1:17" ht="18" x14ac:dyDescent="0.25">
      <c r="A15" s="11"/>
      <c r="B15" s="9"/>
      <c r="C15" s="9"/>
      <c r="D15" s="9"/>
      <c r="E15" s="23" t="str">
        <f>IF(OR(E14="è",E13="è",E12="è",E11="è",E10="è"),"",IF(Tabla1[[#This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">
        <v>7</v>
      </c>
      <c r="G15" s="29">
        <f>IF(IFERROR(VLOOKUP(WORKDAY(G14,1),Feriados!B:C,2,FALSE),"")="",WORKDAY(G14,1),IF(IFERROR(VLOOKUP(WORKDAY(G14,2),Feriados!B:C,2,FALSE),"")="",WORKDAY(G14,2),IF(IFERROR(VLOOKUP(WORKDAY(G14,3),Feriados!B:C,2,FALSE),"")="",WORKDAY(G14,3),IF(IFERROR(VLOOKUP(WORKDAY(G14,4),Feriados!B:C,2,FALSE),"")="",WORKDAY(G14,5),"ERROR"))))</f>
        <v>45014</v>
      </c>
      <c r="H15" s="4" t="str">
        <f>IFERROR(VLOOKUP(Tabla1[[#This Row],[nro]],$A$27:$B$53,2,FALSE),"")</f>
        <v>Guia04</v>
      </c>
      <c r="I15" s="4" t="str">
        <f>IFERROR(VLOOKUP(Tabla1[[#This Row],[nro]],$A$27:$D$53,4,FALSE),"")</f>
        <v>Subprogramas de Java</v>
      </c>
      <c r="J15" s="16" t="str">
        <f>IFERROR(VLOOKUP(Tabla1[[#This Row],[nro]],Tabla3[],5,FALSE),"")</f>
        <v/>
      </c>
      <c r="K15" s="6" t="str">
        <f>IF(Tabla1[[#This Row],[Fechas]]=WORKDAY(EOMONTH(Tabla1[[#This Row],[Fechas]],0),0),IF(LEFT(Tabla1[[#This Row],[Tema]],5)="INTEG","INTEG"&amp;(N15+1),""),IF(LEFT(Tabla1[[#This Row],[Tema]],5)="INTEG","INTEG"&amp;N15,""))</f>
        <v/>
      </c>
      <c r="L15" s="20" t="str">
        <f>IF(Tabla1[[#This Row],[Fechas]]=$D$2,Tabla1[[#This Row],[nro]],"--")</f>
        <v>--</v>
      </c>
      <c r="M15" s="24" t="str">
        <f>IF(IF(EOMONTH(Tabla1[[#This Row],[Fechas]],0)-WEEKDAY(WORKDAY((EOMONTH(Tabla1[[#This Row],[Fechas]],0)+2),1))=G15,"L","-")="L","L",IF(AND(M14="L",N15=N14),"L","-"))</f>
        <v>L</v>
      </c>
      <c r="N15" s="24">
        <f>MONTH(Tabla1[[#This Row],[Fechas]])</f>
        <v>3</v>
      </c>
      <c r="O15" s="26">
        <f>+Tabla1[[#This Row],[Fechas]]</f>
        <v>45014</v>
      </c>
    </row>
    <row r="16" spans="1:17" ht="18" x14ac:dyDescent="0.25">
      <c r="A16" s="11"/>
      <c r="B16" s="9"/>
      <c r="C16" s="9"/>
      <c r="D16" s="9"/>
      <c r="E16" s="23" t="str">
        <f>IF(OR(E15="è",E14="è",E13="è",E12="è",E11="è"),"",IF(Tabla1[[#This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">
        <v>8</v>
      </c>
      <c r="G16" s="29">
        <f>IF(IFERROR(VLOOKUP(WORKDAY(G15,1),Feriados!B:C,2,FALSE),"")="",WORKDAY(G15,1),IF(IFERROR(VLOOKUP(WORKDAY(G15,2),Feriados!B:C,2,FALSE),"")="",WORKDAY(G15,2),IF(IFERROR(VLOOKUP(WORKDAY(G15,3),Feriados!B:C,2,FALSE),"")="",WORKDAY(G15,3),IF(IFERROR(VLOOKUP(WORKDAY(G15,4),Feriados!B:C,2,FALSE),"")="",WORKDAY(G15,5),"ERROR"))))</f>
        <v>45015</v>
      </c>
      <c r="H16" s="4" t="str">
        <f>IFERROR(VLOOKUP(Tabla1[[#This Row],[nro]],$A$27:$B$53,2,FALSE),"")</f>
        <v/>
      </c>
      <c r="I16" s="4" t="str">
        <f>IFERROR(VLOOKUP(Tabla1[[#This Row],[nro]],$A$27:$D$53,4,FALSE),"")</f>
        <v/>
      </c>
      <c r="J16" s="16" t="str">
        <f>IFERROR(VLOOKUP(Tabla1[[#This Row],[nro]],Tabla3[],5,FALSE),"")</f>
        <v/>
      </c>
      <c r="K16" s="6" t="str">
        <f>IF(Tabla1[[#This Row],[Fechas]]=WORKDAY(EOMONTH(Tabla1[[#This Row],[Fechas]],0),0),IF(LEFT(Tabla1[[#This Row],[Tema]],5)="INTEG","INTEG"&amp;(N16+1),""),IF(LEFT(Tabla1[[#This Row],[Tema]],5)="INTEG","INTEG"&amp;N16,""))</f>
        <v/>
      </c>
      <c r="L16" s="20" t="str">
        <f>IF(Tabla1[[#This Row],[Fechas]]=$D$2,Tabla1[[#This Row],[nro]],"--")</f>
        <v>--</v>
      </c>
      <c r="M16" s="24" t="str">
        <f>IF(IF(EOMONTH(Tabla1[[#This Row],[Fechas]],0)-WEEKDAY(WORKDAY((EOMONTH(Tabla1[[#This Row],[Fechas]],0)+2),1))=G16,"L","-")="L","L",IF(AND(M15="L",N16=N15),"L","-"))</f>
        <v>L</v>
      </c>
      <c r="N16" s="24">
        <f>MONTH(Tabla1[[#This Row],[Fechas]])</f>
        <v>3</v>
      </c>
      <c r="O16" s="26">
        <f>+Tabla1[[#This Row],[Fechas]]</f>
        <v>45015</v>
      </c>
    </row>
    <row r="17" spans="1:15" ht="18" x14ac:dyDescent="0.25">
      <c r="A17" s="11"/>
      <c r="B17" s="9"/>
      <c r="C17" s="9"/>
      <c r="D17" s="9"/>
      <c r="E17" s="23" t="str">
        <f>IF(OR(E16="è",E15="è",E14="è",E13="è",E12="è"),"",IF(Tabla1[[#This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7">
        <v>9</v>
      </c>
      <c r="G17" s="29">
        <f>IF(IFERROR(VLOOKUP(WORKDAY(G16,1),Feriados!B:C,2,FALSE),"")="",WORKDAY(G16,1),IF(IFERROR(VLOOKUP(WORKDAY(G16,2),Feriados!B:C,2,FALSE),"")="",WORKDAY(G16,2),IF(IFERROR(VLOOKUP(WORKDAY(G16,3),Feriados!B:C,2,FALSE),"")="",WORKDAY(G16,3),IF(IFERROR(VLOOKUP(WORKDAY(G16,4),Feriados!B:C,2,FALSE),"")="",WORKDAY(G16,5),"ERROR"))))</f>
        <v>45016</v>
      </c>
      <c r="H17" s="4" t="str">
        <f>IFERROR(VLOOKUP(Tabla1[[#This Row],[nro]],$A$27:$B$53,2,FALSE),"")</f>
        <v>Guia05</v>
      </c>
      <c r="I17" s="4" t="str">
        <f>IFERROR(VLOOKUP(Tabla1[[#This Row],[nro]],$A$27:$D$53,4,FALSE),"")</f>
        <v>Arreglos en Java</v>
      </c>
      <c r="J17" s="16" t="str">
        <f>IFERROR(VLOOKUP(Tabla1[[#This Row],[nro]],Tabla3[],5,FALSE),"")</f>
        <v/>
      </c>
      <c r="K17" s="6" t="str">
        <f>IF(Tabla1[[#This Row],[Fechas]]=WORKDAY(EOMONTH(Tabla1[[#This Row],[Fechas]],0),0),IF(LEFT(Tabla1[[#This Row],[Tema]],5)="INTEG","INTEG"&amp;(N17+1),""),IF(LEFT(Tabla1[[#This Row],[Tema]],5)="INTEG","INTEG"&amp;N17,""))</f>
        <v/>
      </c>
      <c r="L17" s="20" t="str">
        <f>IF(Tabla1[[#This Row],[Fechas]]=$D$2,Tabla1[[#This Row],[nro]],"--")</f>
        <v>--</v>
      </c>
      <c r="M17" s="24" t="str">
        <f>IF(IF(EOMONTH(Tabla1[[#This Row],[Fechas]],0)-WEEKDAY(WORKDAY((EOMONTH(Tabla1[[#This Row],[Fechas]],0)+2),1))=G17,"L","-")="L","L",IF(AND(M16="L",N17=N16),"L","-"))</f>
        <v>L</v>
      </c>
      <c r="N17" s="24">
        <f>MONTH(Tabla1[[#This Row],[Fechas]])</f>
        <v>3</v>
      </c>
      <c r="O17" s="26">
        <f>+Tabla1[[#This Row],[Fechas]]</f>
        <v>45016</v>
      </c>
    </row>
    <row r="18" spans="1:15" ht="18" x14ac:dyDescent="0.25">
      <c r="A18" s="11"/>
      <c r="B18" s="9"/>
      <c r="C18" s="9"/>
      <c r="D18" s="9"/>
      <c r="E18" s="23" t="str">
        <f>IF(OR(E17="è",E16="è",E15="è",E14="è",E13="è"),"",IF(Tabla1[[#This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8">
        <v>10</v>
      </c>
      <c r="G18" s="29">
        <f>IF(IFERROR(VLOOKUP(WORKDAY(G17,1),Feriados!B:C,2,FALSE),"")="",WORKDAY(G17,1),IF(IFERROR(VLOOKUP(WORKDAY(G17,2),Feriados!B:C,2,FALSE),"")="",WORKDAY(G17,2),IF(IFERROR(VLOOKUP(WORKDAY(G17,3),Feriados!B:C,2,FALSE),"")="",WORKDAY(G17,3),IF(IFERROR(VLOOKUP(WORKDAY(G17,4),Feriados!B:C,2,FALSE),"")="",WORKDAY(G17,5),"ERROR"))))</f>
        <v>45019</v>
      </c>
      <c r="H18" s="4" t="str">
        <f>IFERROR(VLOOKUP(Tabla1[[#This Row],[nro]],$A$27:$B$53,2,FALSE),"")</f>
        <v/>
      </c>
      <c r="I18" s="4" t="str">
        <f>IFERROR(VLOOKUP(Tabla1[[#This Row],[nro]],$A$27:$D$53,4,FALSE),"")</f>
        <v/>
      </c>
      <c r="J18" s="16" t="str">
        <f>IFERROR(VLOOKUP(Tabla1[[#This Row],[nro]],Tabla3[],5,FALSE),"")</f>
        <v/>
      </c>
      <c r="K18" s="6" t="str">
        <f>IF(Tabla1[[#This Row],[Fechas]]=WORKDAY(EOMONTH(Tabla1[[#This Row],[Fechas]],0),0),IF(LEFT(Tabla1[[#This Row],[Tema]],5)="INTEG","INTEG"&amp;(N18+1),""),IF(LEFT(Tabla1[[#This Row],[Tema]],5)="INTEG","INTEG"&amp;N18,""))</f>
        <v/>
      </c>
      <c r="L18" s="20" t="str">
        <f>IF(Tabla1[[#This Row],[Fechas]]=$D$2,Tabla1[[#This Row],[nro]],"--")</f>
        <v>--</v>
      </c>
      <c r="M18" s="24" t="str">
        <f>IF(IF(EOMONTH(Tabla1[[#This Row],[Fechas]],0)-WEEKDAY(WORKDAY((EOMONTH(Tabla1[[#This Row],[Fechas]],0)+2),1))=G18,"L","-")="L","L",IF(AND(M17="L",N18=N17),"L","-"))</f>
        <v>-</v>
      </c>
      <c r="N18" s="24">
        <f>MONTH(Tabla1[[#This Row],[Fechas]])</f>
        <v>4</v>
      </c>
      <c r="O18" s="26">
        <f>+Tabla1[[#This Row],[Fechas]]</f>
        <v>45019</v>
      </c>
    </row>
    <row r="19" spans="1:15" ht="18" x14ac:dyDescent="0.25">
      <c r="A19" s="11"/>
      <c r="B19" s="9"/>
      <c r="C19" s="9"/>
      <c r="D19" s="9"/>
      <c r="E19" s="23" t="str">
        <f>IF(OR(E18="è",E17="è",E16="è",E15="è",E14="è"),"",IF(Tabla1[[#This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9">
        <v>11</v>
      </c>
      <c r="G19" s="29">
        <f>IF(IFERROR(VLOOKUP(WORKDAY(G18,1),Feriados!B:C,2,FALSE),"")="",WORKDAY(G18,1),IF(IFERROR(VLOOKUP(WORKDAY(G18,2),Feriados!B:C,2,FALSE),"")="",WORKDAY(G18,2),IF(IFERROR(VLOOKUP(WORKDAY(G18,3),Feriados!B:C,2,FALSE),"")="",WORKDAY(G18,3),IF(IFERROR(VLOOKUP(WORKDAY(G18,4),Feriados!B:C,2,FALSE),"")="",WORKDAY(G18,5),"ERROR"))))</f>
        <v>45020</v>
      </c>
      <c r="H19" s="4" t="str">
        <f>IFERROR(VLOOKUP(Tabla1[[#This Row],[nro]],$A$27:$B$53,2,FALSE),"")</f>
        <v/>
      </c>
      <c r="I19" s="4" t="str">
        <f>IFERROR(VLOOKUP(Tabla1[[#This Row],[nro]],$A$27:$D$53,4,FALSE),"")</f>
        <v/>
      </c>
      <c r="J19" s="16" t="str">
        <f>IFERROR(VLOOKUP(Tabla1[[#This Row],[nro]],Tabla3[],5,FALSE),"")</f>
        <v/>
      </c>
      <c r="K19" s="6" t="str">
        <f>IF(Tabla1[[#This Row],[Fechas]]=WORKDAY(EOMONTH(Tabla1[[#This Row],[Fechas]],0),0),IF(LEFT(Tabla1[[#This Row],[Tema]],5)="INTEG","INTEG"&amp;(N19+1),""),IF(LEFT(Tabla1[[#This Row],[Tema]],5)="INTEG","INTEG"&amp;N19,""))</f>
        <v/>
      </c>
      <c r="L19" s="20" t="str">
        <f>IF(Tabla1[[#This Row],[Fechas]]=$D$2,Tabla1[[#This Row],[nro]],"--")</f>
        <v>--</v>
      </c>
      <c r="M19" s="24" t="str">
        <f>IF(IF(EOMONTH(Tabla1[[#This Row],[Fechas]],0)-WEEKDAY(WORKDAY((EOMONTH(Tabla1[[#This Row],[Fechas]],0)+2),1))=G19,"L","-")="L","L",IF(AND(M18="L",N19=N18),"L","-"))</f>
        <v>-</v>
      </c>
      <c r="N19" s="24">
        <f>MONTH(Tabla1[[#This Row],[Fechas]])</f>
        <v>4</v>
      </c>
      <c r="O19" s="26">
        <f>+Tabla1[[#This Row],[Fechas]]</f>
        <v>45020</v>
      </c>
    </row>
    <row r="20" spans="1:15" ht="18" x14ac:dyDescent="0.25">
      <c r="A20" s="49"/>
      <c r="B20" s="49"/>
      <c r="C20" s="49"/>
      <c r="D20" s="49"/>
      <c r="E20" s="23" t="str">
        <f>IF(OR(E19="è",E18="è",E17="è",E16="è",E15="è"),"",IF(Tabla1[[#This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0">
        <v>12</v>
      </c>
      <c r="G20" s="29">
        <f>IF(IFERROR(VLOOKUP(WORKDAY(G19,1),Feriados!B:C,2,FALSE),"")="",WORKDAY(G19,1),IF(IFERROR(VLOOKUP(WORKDAY(G19,2),Feriados!B:C,2,FALSE),"")="",WORKDAY(G19,2),IF(IFERROR(VLOOKUP(WORKDAY(G19,3),Feriados!B:C,2,FALSE),"")="",WORKDAY(G19,3),IF(IFERROR(VLOOKUP(WORKDAY(G19,4),Feriados!B:C,2,FALSE),"")="",WORKDAY(G19,5),"ERROR"))))</f>
        <v>45021</v>
      </c>
      <c r="H20" s="4" t="str">
        <f>IFERROR(VLOOKUP(Tabla1[[#This Row],[nro]],$A$27:$B$53,2,FALSE),"")</f>
        <v>Guia06</v>
      </c>
      <c r="I20" s="4" t="str">
        <f>IFERROR(VLOOKUP(Tabla1[[#This Row],[nro]],$A$27:$D$53,4,FALSE),"")</f>
        <v>Git con Github2 - Branches</v>
      </c>
      <c r="J20" s="16" t="str">
        <f>IFERROR(VLOOKUP(Tabla1[[#This Row],[nro]],Tabla3[],5,FALSE),"")</f>
        <v/>
      </c>
      <c r="K20" s="6" t="str">
        <f>IF(Tabla1[[#This Row],[Fechas]]=WORKDAY(EOMONTH(Tabla1[[#This Row],[Fechas]],0),0),IF(LEFT(Tabla1[[#This Row],[Tema]],5)="INTEG","INTEG"&amp;(N20+1),""),IF(LEFT(Tabla1[[#This Row],[Tema]],5)="INTEG","INTEG"&amp;N20,""))</f>
        <v/>
      </c>
      <c r="L20" s="20" t="str">
        <f>IF(Tabla1[[#This Row],[Fechas]]=$D$2,Tabla1[[#This Row],[nro]],"--")</f>
        <v>--</v>
      </c>
      <c r="M20" s="24" t="str">
        <f>IF(IF(EOMONTH(Tabla1[[#This Row],[Fechas]],0)-WEEKDAY(WORKDAY((EOMONTH(Tabla1[[#This Row],[Fechas]],0)+2),1))=G20,"L","-")="L","L",IF(AND(M19="L",N20=N19),"L","-"))</f>
        <v>-</v>
      </c>
      <c r="N20" s="24">
        <f>MONTH(Tabla1[[#This Row],[Fechas]])</f>
        <v>4</v>
      </c>
      <c r="O20" s="26">
        <f>+Tabla1[[#This Row],[Fechas]]</f>
        <v>45021</v>
      </c>
    </row>
    <row r="21" spans="1:15" ht="17.45" customHeight="1" x14ac:dyDescent="0.25">
      <c r="A21" s="49"/>
      <c r="B21" s="49"/>
      <c r="C21" s="49"/>
      <c r="D21" s="49"/>
      <c r="E21" s="23" t="str">
        <f>IF(OR(E20="è",E19="è",E18="è",E17="è",E16="è"),"",IF(Tabla1[[#This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1">
        <v>13</v>
      </c>
      <c r="G21" s="29">
        <f>IF(IFERROR(VLOOKUP(WORKDAY(G20,1),Feriados!B:C,2,FALSE),"")="",WORKDAY(G20,1),IF(IFERROR(VLOOKUP(WORKDAY(G20,2),Feriados!B:C,2,FALSE),"")="",WORKDAY(G20,2),IF(IFERROR(VLOOKUP(WORKDAY(G20,3),Feriados!B:C,2,FALSE),"")="",WORKDAY(G20,3),IF(IFERROR(VLOOKUP(WORKDAY(G20,4),Feriados!B:C,2,FALSE),"")="",WORKDAY(G20,5),"ERROR"))))</f>
        <v>45026</v>
      </c>
      <c r="H21" s="4" t="str">
        <f>IFERROR(VLOOKUP(Tabla1[[#This Row],[nro]],$A$27:$B$53,2,FALSE),"")</f>
        <v>Guia07</v>
      </c>
      <c r="I21" s="4" t="str">
        <f>IFERROR(VLOOKUP(Tabla1[[#This Row],[nro]],$A$27:$D$53,4,FALSE),"")</f>
        <v>Programacion orientada a Objetos</v>
      </c>
      <c r="J21" s="16" t="str">
        <f>IFERROR(VLOOKUP(Tabla1[[#This Row],[nro]],Tabla3[],5,FALSE),"")</f>
        <v/>
      </c>
      <c r="K21" s="6" t="str">
        <f>IF(Tabla1[[#This Row],[Fechas]]=WORKDAY(EOMONTH(Tabla1[[#This Row],[Fechas]],0),0),IF(LEFT(Tabla1[[#This Row],[Tema]],5)="INTEG","INTEG"&amp;(N21+1),""),IF(LEFT(Tabla1[[#This Row],[Tema]],5)="INTEG","INTEG"&amp;N21,""))</f>
        <v/>
      </c>
      <c r="L21" s="20" t="str">
        <f>IF(Tabla1[[#This Row],[Fechas]]=$D$2,Tabla1[[#This Row],[nro]],"--")</f>
        <v>--</v>
      </c>
      <c r="M21" s="24" t="str">
        <f>IF(IF(EOMONTH(Tabla1[[#This Row],[Fechas]],0)-WEEKDAY(WORKDAY((EOMONTH(Tabla1[[#This Row],[Fechas]],0)+2),1))=G21,"L","-")="L","L",IF(AND(M20="L",N21=N20),"L","-"))</f>
        <v>-</v>
      </c>
      <c r="N21" s="24">
        <f>MONTH(Tabla1[[#This Row],[Fechas]])</f>
        <v>4</v>
      </c>
      <c r="O21" s="26">
        <f>+Tabla1[[#This Row],[Fechas]]</f>
        <v>45026</v>
      </c>
    </row>
    <row r="22" spans="1:15" ht="17.45" customHeight="1" x14ac:dyDescent="0.25">
      <c r="A22" s="49"/>
      <c r="B22" s="49"/>
      <c r="C22" s="49"/>
      <c r="D22" s="49"/>
      <c r="E22" s="23" t="str">
        <f>IF(OR(E21="è",E20="è",E19="è",E18="è",E17="è"),"",IF(Tabla1[[#This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2">
        <v>14</v>
      </c>
      <c r="G22" s="29">
        <f>IF(IFERROR(VLOOKUP(WORKDAY(G21,1),Feriados!B:C,2,FALSE),"")="",WORKDAY(G21,1),IF(IFERROR(VLOOKUP(WORKDAY(G21,2),Feriados!B:C,2,FALSE),"")="",WORKDAY(G21,2),IF(IFERROR(VLOOKUP(WORKDAY(G21,3),Feriados!B:C,2,FALSE),"")="",WORKDAY(G21,3),IF(IFERROR(VLOOKUP(WORKDAY(G21,4),Feriados!B:C,2,FALSE),"")="",WORKDAY(G21,5),"ERROR"))))</f>
        <v>45027</v>
      </c>
      <c r="H22" s="4" t="str">
        <f>IFERROR(VLOOKUP(Tabla1[[#This Row],[nro]],$A$27:$B$53,2,FALSE),"")</f>
        <v/>
      </c>
      <c r="I22" s="4" t="str">
        <f>IFERROR(VLOOKUP(Tabla1[[#This Row],[nro]],$A$27:$D$53,4,FALSE),"")</f>
        <v/>
      </c>
      <c r="J22" s="16" t="str">
        <f>IFERROR(VLOOKUP(Tabla1[[#This Row],[nro]],Tabla3[],5,FALSE),"")</f>
        <v/>
      </c>
      <c r="K22" s="6" t="str">
        <f>IF(Tabla1[[#This Row],[Fechas]]=WORKDAY(EOMONTH(Tabla1[[#This Row],[Fechas]],0),0),IF(LEFT(Tabla1[[#This Row],[Tema]],5)="INTEG","INTEG"&amp;(N22+1),""),IF(LEFT(Tabla1[[#This Row],[Tema]],5)="INTEG","INTEG"&amp;N22,""))</f>
        <v/>
      </c>
      <c r="L22" s="20" t="str">
        <f>IF(Tabla1[[#This Row],[Fechas]]=$D$2,Tabla1[[#This Row],[nro]],"--")</f>
        <v>--</v>
      </c>
      <c r="M22" s="24" t="str">
        <f>IF(IF(EOMONTH(Tabla1[[#This Row],[Fechas]],0)-WEEKDAY(WORKDAY((EOMONTH(Tabla1[[#This Row],[Fechas]],0)+2),1))=G22,"L","-")="L","L",IF(AND(M21="L",N22=N21),"L","-"))</f>
        <v>-</v>
      </c>
      <c r="N22" s="24">
        <f>MONTH(Tabla1[[#This Row],[Fechas]])</f>
        <v>4</v>
      </c>
      <c r="O22" s="26">
        <f>+Tabla1[[#This Row],[Fechas]]</f>
        <v>45027</v>
      </c>
    </row>
    <row r="23" spans="1:15" ht="17.45" customHeight="1" x14ac:dyDescent="0.25">
      <c r="A23" s="49"/>
      <c r="B23" s="49"/>
      <c r="C23" s="49"/>
      <c r="D23" s="49"/>
      <c r="E23" s="23" t="str">
        <f>IF(OR(E22="è",E21="è",E20="è",E19="è",E18="è"),"",IF(Tabla1[[#This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3">
        <v>15</v>
      </c>
      <c r="G23" s="29">
        <f>IF(IFERROR(VLOOKUP(WORKDAY(G22,1),Feriados!B:C,2,FALSE),"")="",WORKDAY(G22,1),IF(IFERROR(VLOOKUP(WORKDAY(G22,2),Feriados!B:C,2,FALSE),"")="",WORKDAY(G22,2),IF(IFERROR(VLOOKUP(WORKDAY(G22,3),Feriados!B:C,2,FALSE),"")="",WORKDAY(G22,3),IF(IFERROR(VLOOKUP(WORKDAY(G22,4),Feriados!B:C,2,FALSE),"")="",WORKDAY(G22,5),"ERROR"))))</f>
        <v>45028</v>
      </c>
      <c r="H23" s="4" t="str">
        <f>IFERROR(VLOOKUP(Tabla1[[#This Row],[nro]],$A$27:$B$53,2,FALSE),"")</f>
        <v/>
      </c>
      <c r="I23" s="4" t="str">
        <f>IFERROR(VLOOKUP(Tabla1[[#This Row],[nro]],$A$27:$D$53,4,FALSE),"")</f>
        <v/>
      </c>
      <c r="J23" s="16" t="str">
        <f>IFERROR(VLOOKUP(Tabla1[[#This Row],[nro]],Tabla3[],5,FALSE),"")</f>
        <v/>
      </c>
      <c r="K23" s="6" t="str">
        <f>IF(Tabla1[[#This Row],[Fechas]]=WORKDAY(EOMONTH(Tabla1[[#This Row],[Fechas]],0),0),IF(LEFT(Tabla1[[#This Row],[Tema]],5)="INTEG","INTEG"&amp;(N23+1),""),IF(LEFT(Tabla1[[#This Row],[Tema]],5)="INTEG","INTEG"&amp;N23,""))</f>
        <v/>
      </c>
      <c r="L23" s="20" t="str">
        <f>IF(Tabla1[[#This Row],[Fechas]]=$D$2,Tabla1[[#This Row],[nro]],"--")</f>
        <v>--</v>
      </c>
      <c r="M23" s="24" t="str">
        <f>IF(IF(EOMONTH(Tabla1[[#This Row],[Fechas]],0)-WEEKDAY(WORKDAY((EOMONTH(Tabla1[[#This Row],[Fechas]],0)+2),1))=G23,"L","-")="L","L",IF(AND(M22="L",N23=N22),"L","-"))</f>
        <v>-</v>
      </c>
      <c r="N23" s="24">
        <f>MONTH(Tabla1[[#This Row],[Fechas]])</f>
        <v>4</v>
      </c>
      <c r="O23" s="26">
        <f>+Tabla1[[#This Row],[Fechas]]</f>
        <v>45028</v>
      </c>
    </row>
    <row r="24" spans="1:15" ht="18" x14ac:dyDescent="0.25">
      <c r="A24" s="11"/>
      <c r="B24" s="9"/>
      <c r="C24" s="9"/>
      <c r="D24" s="17"/>
      <c r="E24" s="23" t="str">
        <f>IF(OR(E23="è",E22="è",E21="è",E20="è",E19="è"),"",IF(Tabla1[[#This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4">
        <v>16</v>
      </c>
      <c r="G24" s="29">
        <f>IF(IFERROR(VLOOKUP(WORKDAY(G23,1),Feriados!B:C,2,FALSE),"")="",WORKDAY(G23,1),IF(IFERROR(VLOOKUP(WORKDAY(G23,2),Feriados!B:C,2,FALSE),"")="",WORKDAY(G23,2),IF(IFERROR(VLOOKUP(WORKDAY(G23,3),Feriados!B:C,2,FALSE),"")="",WORKDAY(G23,3),IF(IFERROR(VLOOKUP(WORKDAY(G23,4),Feriados!B:C,2,FALSE),"")="",WORKDAY(G23,5),"ERROR"))))</f>
        <v>45029</v>
      </c>
      <c r="H24" s="4" t="str">
        <f>IFERROR(VLOOKUP(Tabla1[[#This Row],[nro]],$A$27:$B$53,2,FALSE),"")</f>
        <v/>
      </c>
      <c r="I24" s="4" t="str">
        <f>IFERROR(VLOOKUP(Tabla1[[#This Row],[nro]],$A$27:$D$53,4,FALSE),"")</f>
        <v/>
      </c>
      <c r="J24" s="16" t="str">
        <f>IFERROR(VLOOKUP(Tabla1[[#This Row],[nro]],Tabla3[],5,FALSE),"")</f>
        <v/>
      </c>
      <c r="K24" s="6" t="str">
        <f>IF(Tabla1[[#This Row],[Fechas]]=WORKDAY(EOMONTH(Tabla1[[#This Row],[Fechas]],0),0),IF(LEFT(Tabla1[[#This Row],[Tema]],5)="INTEG","INTEG"&amp;(N24+1),""),IF(LEFT(Tabla1[[#This Row],[Tema]],5)="INTEG","INTEG"&amp;N24,""))</f>
        <v/>
      </c>
      <c r="L24" s="20" t="str">
        <f>IF(Tabla1[[#This Row],[Fechas]]=$D$2,Tabla1[[#This Row],[nro]],"--")</f>
        <v>--</v>
      </c>
      <c r="M24" s="24" t="str">
        <f>IF(IF(EOMONTH(Tabla1[[#This Row],[Fechas]],0)-WEEKDAY(WORKDAY((EOMONTH(Tabla1[[#This Row],[Fechas]],0)+2),1))=G24,"L","-")="L","L",IF(AND(M23="L",N24=N23),"L","-"))</f>
        <v>-</v>
      </c>
      <c r="N24" s="24">
        <f>MONTH(Tabla1[[#This Row],[Fechas]])</f>
        <v>4</v>
      </c>
      <c r="O24" s="26">
        <f>+Tabla1[[#This Row],[Fechas]]</f>
        <v>45029</v>
      </c>
    </row>
    <row r="25" spans="1:15" ht="18" x14ac:dyDescent="0.25">
      <c r="A25" s="12"/>
      <c r="B25" s="9"/>
      <c r="C25" s="9"/>
      <c r="D25" s="9"/>
      <c r="E25" s="23" t="str">
        <f>IF(OR(E24="è",E23="è",E22="è",E21="è",E20="è"),"",IF(Tabla1[[#This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5">
        <v>17</v>
      </c>
      <c r="G25" s="29">
        <f>IF(IFERROR(VLOOKUP(WORKDAY(G24,1),Feriados!B:C,2,FALSE),"")="",WORKDAY(G24,1),IF(IFERROR(VLOOKUP(WORKDAY(G24,2),Feriados!B:C,2,FALSE),"")="",WORKDAY(G24,2),IF(IFERROR(VLOOKUP(WORKDAY(G24,3),Feriados!B:C,2,FALSE),"")="",WORKDAY(G24,3),IF(IFERROR(VLOOKUP(WORKDAY(G24,4),Feriados!B:C,2,FALSE),"")="",WORKDAY(G24,5),"ERROR"))))</f>
        <v>45030</v>
      </c>
      <c r="H25" s="4" t="str">
        <f>IFERROR(VLOOKUP(Tabla1[[#This Row],[nro]],$A$27:$B$53,2,FALSE),"")</f>
        <v/>
      </c>
      <c r="I25" s="4" t="str">
        <f>IFERROR(VLOOKUP(Tabla1[[#This Row],[nro]],$A$27:$D$53,4,FALSE),"")</f>
        <v/>
      </c>
      <c r="J25" s="16" t="str">
        <f>IFERROR(VLOOKUP(Tabla1[[#This Row],[nro]],Tabla3[],5,FALSE),"")</f>
        <v/>
      </c>
      <c r="K25" s="6" t="str">
        <f>IF(Tabla1[[#This Row],[Fechas]]=WORKDAY(EOMONTH(Tabla1[[#This Row],[Fechas]],0),0),IF(LEFT(Tabla1[[#This Row],[Tema]],5)="INTEG","INTEG"&amp;(N25+1),""),IF(LEFT(Tabla1[[#This Row],[Tema]],5)="INTEG","INTEG"&amp;N25,""))</f>
        <v/>
      </c>
      <c r="L25" s="20" t="str">
        <f>IF(Tabla1[[#This Row],[Fechas]]=$D$2,Tabla1[[#This Row],[nro]],"--")</f>
        <v>--</v>
      </c>
      <c r="M25" s="24" t="str">
        <f>IF(IF(EOMONTH(Tabla1[[#This Row],[Fechas]],0)-WEEKDAY(WORKDAY((EOMONTH(Tabla1[[#This Row],[Fechas]],0)+2),1))=G25,"L","-")="L","L",IF(AND(M24="L",N25=N24),"L","-"))</f>
        <v>-</v>
      </c>
      <c r="N25" s="24">
        <f>MONTH(Tabla1[[#This Row],[Fechas]])</f>
        <v>4</v>
      </c>
      <c r="O25" s="26">
        <f>+Tabla1[[#This Row],[Fechas]]</f>
        <v>45030</v>
      </c>
    </row>
    <row r="26" spans="1:15" ht="18" x14ac:dyDescent="0.25">
      <c r="A26" t="s">
        <v>38</v>
      </c>
      <c r="B26" s="7" t="s">
        <v>35</v>
      </c>
      <c r="C26" s="6" t="s">
        <v>36</v>
      </c>
      <c r="D26" t="s">
        <v>32</v>
      </c>
      <c r="E26" s="23" t="str">
        <f>IF(OR(E25="è",E24="è",E23="è",E22="è",E21="è"),"",IF(Tabla1[[#This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6">
        <v>18</v>
      </c>
      <c r="G26" s="29">
        <f>IF(IFERROR(VLOOKUP(WORKDAY(G25,1),Feriados!B:C,2,FALSE),"")="",WORKDAY(G25,1),IF(IFERROR(VLOOKUP(WORKDAY(G25,2),Feriados!B:C,2,FALSE),"")="",WORKDAY(G25,2),IF(IFERROR(VLOOKUP(WORKDAY(G25,3),Feriados!B:C,2,FALSE),"")="",WORKDAY(G25,3),IF(IFERROR(VLOOKUP(WORKDAY(G25,4),Feriados!B:C,2,FALSE),"")="",WORKDAY(G25,5),"ERROR"))))</f>
        <v>45033</v>
      </c>
      <c r="H26" s="4" t="str">
        <f>IFERROR(VLOOKUP(Tabla1[[#This Row],[nro]],$A$27:$B$53,2,FALSE),"")</f>
        <v/>
      </c>
      <c r="I26" s="4" t="str">
        <f>IFERROR(VLOOKUP(Tabla1[[#This Row],[nro]],$A$27:$D$53,4,FALSE),"")</f>
        <v/>
      </c>
      <c r="J26" s="16" t="str">
        <f>IFERROR(VLOOKUP(Tabla1[[#This Row],[nro]],Tabla3[],5,FALSE),"")</f>
        <v/>
      </c>
      <c r="K26" s="6" t="str">
        <f>IF(Tabla1[[#This Row],[Fechas]]=WORKDAY(EOMONTH(Tabla1[[#This Row],[Fechas]],0),0),IF(LEFT(Tabla1[[#This Row],[Tema]],5)="INTEG","INTEG"&amp;(N26+1),""),IF(LEFT(Tabla1[[#This Row],[Tema]],5)="INTEG","INTEG"&amp;N26,""))</f>
        <v/>
      </c>
      <c r="L26" s="20" t="str">
        <f>IF(Tabla1[[#This Row],[Fechas]]=$D$2,Tabla1[[#This Row],[nro]],"--")</f>
        <v>--</v>
      </c>
      <c r="M26" s="24" t="str">
        <f>IF(IF(EOMONTH(Tabla1[[#This Row],[Fechas]],0)-WEEKDAY(WORKDAY((EOMONTH(Tabla1[[#This Row],[Fechas]],0)+2),1))=G26,"L","-")="L","L",IF(AND(M25="L",N26=N25),"L","-"))</f>
        <v>-</v>
      </c>
      <c r="N26" s="24">
        <f>MONTH(Tabla1[[#This Row],[Fechas]])</f>
        <v>4</v>
      </c>
      <c r="O26" s="26">
        <f>+Tabla1[[#This Row],[Fechas]]</f>
        <v>45033</v>
      </c>
    </row>
    <row r="27" spans="1:15" ht="18" x14ac:dyDescent="0.25">
      <c r="A27" s="8">
        <f>+C27</f>
        <v>1</v>
      </c>
      <c r="B27" s="7" t="s">
        <v>43</v>
      </c>
      <c r="C27" s="6">
        <v>1</v>
      </c>
      <c r="D27" t="s">
        <v>21</v>
      </c>
      <c r="E27" s="23" t="str">
        <f>IF(OR(E26="è",E25="è",E24="è",E23="è",E22="è"),"",IF(Tabla1[[#This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7">
        <v>19</v>
      </c>
      <c r="G27" s="29">
        <f>IF(IFERROR(VLOOKUP(WORKDAY(G26,1),Feriados!B:C,2,FALSE),"")="",WORKDAY(G26,1),IF(IFERROR(VLOOKUP(WORKDAY(G26,2),Feriados!B:C,2,FALSE),"")="",WORKDAY(G26,2),IF(IFERROR(VLOOKUP(WORKDAY(G26,3),Feriados!B:C,2,FALSE),"")="",WORKDAY(G26,3),IF(IFERROR(VLOOKUP(WORKDAY(G26,4),Feriados!B:C,2,FALSE),"")="",WORKDAY(G26,5),"ERROR"))))</f>
        <v>45034</v>
      </c>
      <c r="H27" s="4" t="str">
        <f>IFERROR(VLOOKUP(Tabla1[[#This Row],[nro]],$A$27:$B$53,2,FALSE),"")</f>
        <v>Guia08</v>
      </c>
      <c r="I27" s="4" t="str">
        <f>IFERROR(VLOOKUP(Tabla1[[#This Row],[nro]],$A$27:$D$53,4,FALSE),"")</f>
        <v>Clase de Servicio</v>
      </c>
      <c r="J27" s="16" t="str">
        <f>IFERROR(VLOOKUP(Tabla1[[#This Row],[nro]],Tabla3[],5,FALSE),"")</f>
        <v/>
      </c>
      <c r="K27" s="6" t="str">
        <f>IF(Tabla1[[#This Row],[Fechas]]=WORKDAY(EOMONTH(Tabla1[[#This Row],[Fechas]],0),0),IF(LEFT(Tabla1[[#This Row],[Tema]],5)="INTEG","INTEG"&amp;(N27+1),""),IF(LEFT(Tabla1[[#This Row],[Tema]],5)="INTEG","INTEG"&amp;N27,""))</f>
        <v/>
      </c>
      <c r="L27" s="20" t="str">
        <f>IF(Tabla1[[#This Row],[Fechas]]=$D$2,Tabla1[[#This Row],[nro]],"--")</f>
        <v>--</v>
      </c>
      <c r="M27" s="24" t="str">
        <f>IF(IF(EOMONTH(Tabla1[[#This Row],[Fechas]],0)-WEEKDAY(WORKDAY((EOMONTH(Tabla1[[#This Row],[Fechas]],0)+2),1))=G27,"L","-")="L","L",IF(AND(M26="L",N27=N26),"L","-"))</f>
        <v>-</v>
      </c>
      <c r="N27" s="24">
        <f>MONTH(Tabla1[[#This Row],[Fechas]])</f>
        <v>4</v>
      </c>
      <c r="O27" s="26">
        <f>+Tabla1[[#This Row],[Fechas]]</f>
        <v>45034</v>
      </c>
    </row>
    <row r="28" spans="1:15" ht="18" x14ac:dyDescent="0.25">
      <c r="A28" s="8">
        <f t="shared" ref="A28:A53" si="0">+A27+C27</f>
        <v>2</v>
      </c>
      <c r="B28" s="7" t="s">
        <v>44</v>
      </c>
      <c r="C28" s="6">
        <v>2</v>
      </c>
      <c r="D28" t="s">
        <v>22</v>
      </c>
      <c r="E28" s="23" t="str">
        <f>IF(OR(E27="è",E26="è",E25="è",E24="è",E23="è"),"",IF(Tabla1[[#This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8">
        <v>20</v>
      </c>
      <c r="G28" s="29">
        <f>IF(IFERROR(VLOOKUP(WORKDAY(G27,1),Feriados!B:C,2,FALSE),"")="",WORKDAY(G27,1),IF(IFERROR(VLOOKUP(WORKDAY(G27,2),Feriados!B:C,2,FALSE),"")="",WORKDAY(G27,2),IF(IFERROR(VLOOKUP(WORKDAY(G27,3),Feriados!B:C,2,FALSE),"")="",WORKDAY(G27,3),IF(IFERROR(VLOOKUP(WORKDAY(G27,4),Feriados!B:C,2,FALSE),"")="",WORKDAY(G27,5),"ERROR"))))</f>
        <v>45035</v>
      </c>
      <c r="H28" s="4" t="str">
        <f>IFERROR(VLOOKUP(Tabla1[[#This Row],[nro]],$A$27:$B$53,2,FALSE),"")</f>
        <v/>
      </c>
      <c r="I28" s="4" t="str">
        <f>IFERROR(VLOOKUP(Tabla1[[#This Row],[nro]],$A$27:$D$53,4,FALSE),"")</f>
        <v/>
      </c>
      <c r="J28" s="16" t="str">
        <f>IFERROR(VLOOKUP(Tabla1[[#This Row],[nro]],Tabla3[],5,FALSE),"")</f>
        <v/>
      </c>
      <c r="K28" s="6" t="str">
        <f>IF(Tabla1[[#This Row],[Fechas]]=WORKDAY(EOMONTH(Tabla1[[#This Row],[Fechas]],0),0),IF(LEFT(Tabla1[[#This Row],[Tema]],5)="INTEG","INTEG"&amp;(N28+1),""),IF(LEFT(Tabla1[[#This Row],[Tema]],5)="INTEG","INTEG"&amp;N28,""))</f>
        <v/>
      </c>
      <c r="L28" s="20" t="str">
        <f>IF(Tabla1[[#This Row],[Fechas]]=$D$2,Tabla1[[#This Row],[nro]],"--")</f>
        <v>--</v>
      </c>
      <c r="M28" s="24" t="str">
        <f>IF(IF(EOMONTH(Tabla1[[#This Row],[Fechas]],0)-WEEKDAY(WORKDAY((EOMONTH(Tabla1[[#This Row],[Fechas]],0)+2),1))=G28,"L","-")="L","L",IF(AND(M27="L",N28=N27),"L","-"))</f>
        <v>-</v>
      </c>
      <c r="N28" s="24">
        <f>MONTH(Tabla1[[#This Row],[Fechas]])</f>
        <v>4</v>
      </c>
      <c r="O28" s="26">
        <f>+Tabla1[[#This Row],[Fechas]]</f>
        <v>45035</v>
      </c>
    </row>
    <row r="29" spans="1:15" ht="18" x14ac:dyDescent="0.25">
      <c r="A29" s="8">
        <f t="shared" si="0"/>
        <v>4</v>
      </c>
      <c r="B29" s="7" t="s">
        <v>45</v>
      </c>
      <c r="C29" s="6">
        <v>3</v>
      </c>
      <c r="D29" t="s">
        <v>23</v>
      </c>
      <c r="E29" s="23" t="str">
        <f>IF(OR(E28="è",E27="è",E26="è",E25="è",E24="è"),"",IF(Tabla1[[#This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29">
        <v>21</v>
      </c>
      <c r="G29" s="29">
        <f>IF(IFERROR(VLOOKUP(WORKDAY(G28,1),Feriados!B:C,2,FALSE),"")="",WORKDAY(G28,1),IF(IFERROR(VLOOKUP(WORKDAY(G28,2),Feriados!B:C,2,FALSE),"")="",WORKDAY(G28,2),IF(IFERROR(VLOOKUP(WORKDAY(G28,3),Feriados!B:C,2,FALSE),"")="",WORKDAY(G28,3),IF(IFERROR(VLOOKUP(WORKDAY(G28,4),Feriados!B:C,2,FALSE),"")="",WORKDAY(G28,5),"ERROR"))))</f>
        <v>45036</v>
      </c>
      <c r="H29" s="4" t="str">
        <f>IFERROR(VLOOKUP(Tabla1[[#This Row],[nro]],$A$27:$B$53,2,FALSE),"")</f>
        <v/>
      </c>
      <c r="I29" s="4" t="str">
        <f>IFERROR(VLOOKUP(Tabla1[[#This Row],[nro]],$A$27:$D$53,4,FALSE),"")</f>
        <v/>
      </c>
      <c r="J29" s="16" t="str">
        <f>IFERROR(VLOOKUP(Tabla1[[#This Row],[nro]],Tabla3[],5,FALSE),"")</f>
        <v/>
      </c>
      <c r="K29" s="6" t="str">
        <f>IF(Tabla1[[#This Row],[Fechas]]=WORKDAY(EOMONTH(Tabla1[[#This Row],[Fechas]],0),0),IF(LEFT(Tabla1[[#This Row],[Tema]],5)="INTEG","INTEG"&amp;(N29+1),""),IF(LEFT(Tabla1[[#This Row],[Tema]],5)="INTEG","INTEG"&amp;N29,""))</f>
        <v/>
      </c>
      <c r="L29" s="20" t="str">
        <f>IF(Tabla1[[#This Row],[Fechas]]=$D$2,Tabla1[[#This Row],[nro]],"--")</f>
        <v>--</v>
      </c>
      <c r="M29" s="24" t="str">
        <f>IF(IF(EOMONTH(Tabla1[[#This Row],[Fechas]],0)-WEEKDAY(WORKDAY((EOMONTH(Tabla1[[#This Row],[Fechas]],0)+2),1))=G29,"L","-")="L","L",IF(AND(M28="L",N29=N28),"L","-"))</f>
        <v>-</v>
      </c>
      <c r="N29" s="24">
        <f>MONTH(Tabla1[[#This Row],[Fechas]])</f>
        <v>4</v>
      </c>
      <c r="O29" s="26">
        <f>+Tabla1[[#This Row],[Fechas]]</f>
        <v>45036</v>
      </c>
    </row>
    <row r="30" spans="1:15" ht="18" x14ac:dyDescent="0.25">
      <c r="A30" s="8">
        <f t="shared" si="0"/>
        <v>7</v>
      </c>
      <c r="B30" s="7" t="s">
        <v>46</v>
      </c>
      <c r="C30" s="6">
        <v>2</v>
      </c>
      <c r="D30" t="s">
        <v>24</v>
      </c>
      <c r="E30" s="23" t="str">
        <f>IF(OR(E29="è",E28="è",E27="è",E26="è",E25="è"),"",IF(Tabla1[[#This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0">
        <v>22</v>
      </c>
      <c r="G30" s="29">
        <f>IF(IFERROR(VLOOKUP(WORKDAY(G29,1),Feriados!B:C,2,FALSE),"")="",WORKDAY(G29,1),IF(IFERROR(VLOOKUP(WORKDAY(G29,2),Feriados!B:C,2,FALSE),"")="",WORKDAY(G29,2),IF(IFERROR(VLOOKUP(WORKDAY(G29,3),Feriados!B:C,2,FALSE),"")="",WORKDAY(G29,3),IF(IFERROR(VLOOKUP(WORKDAY(G29,4),Feriados!B:C,2,FALSE),"")="",WORKDAY(G29,5),"ERROR"))))</f>
        <v>45037</v>
      </c>
      <c r="H30" s="4" t="str">
        <f>IFERROR(VLOOKUP(Tabla1[[#This Row],[nro]],$A$27:$B$53,2,FALSE),"")</f>
        <v/>
      </c>
      <c r="I30" s="4" t="str">
        <f>IFERROR(VLOOKUP(Tabla1[[#This Row],[nro]],$A$27:$D$53,4,FALSE),"")</f>
        <v/>
      </c>
      <c r="J30" s="16" t="str">
        <f>IFERROR(VLOOKUP(Tabla1[[#This Row],[nro]],Tabla3[],5,FALSE),"")</f>
        <v/>
      </c>
      <c r="K30" s="6" t="str">
        <f>IF(Tabla1[[#This Row],[Fechas]]=WORKDAY(EOMONTH(Tabla1[[#This Row],[Fechas]],0),0),IF(LEFT(Tabla1[[#This Row],[Tema]],5)="INTEG","INTEG"&amp;(N30+1),""),IF(LEFT(Tabla1[[#This Row],[Tema]],5)="INTEG","INTEG"&amp;N30,""))</f>
        <v/>
      </c>
      <c r="L30" s="20" t="str">
        <f>IF(Tabla1[[#This Row],[Fechas]]=$D$2,Tabla1[[#This Row],[nro]],"--")</f>
        <v>--</v>
      </c>
      <c r="M30" s="24" t="str">
        <f>IF(IF(EOMONTH(Tabla1[[#This Row],[Fechas]],0)-WEEKDAY(WORKDAY((EOMONTH(Tabla1[[#This Row],[Fechas]],0)+2),1))=G30,"L","-")="L","L",IF(AND(M29="L",N30=N29),"L","-"))</f>
        <v>-</v>
      </c>
      <c r="N30" s="24">
        <f>MONTH(Tabla1[[#This Row],[Fechas]])</f>
        <v>4</v>
      </c>
      <c r="O30" s="26">
        <f>+Tabla1[[#This Row],[Fechas]]</f>
        <v>45037</v>
      </c>
    </row>
    <row r="31" spans="1:15" ht="18" x14ac:dyDescent="0.25">
      <c r="A31" s="8">
        <f t="shared" si="0"/>
        <v>9</v>
      </c>
      <c r="B31" s="7" t="s">
        <v>47</v>
      </c>
      <c r="C31" s="6">
        <v>3</v>
      </c>
      <c r="D31" t="s">
        <v>25</v>
      </c>
      <c r="E31" s="23" t="str">
        <f>IF(OR(E30="è",E29="è",E28="è",E27="è",E26="è"),"",IF(Tabla1[[#This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1">
        <v>23</v>
      </c>
      <c r="G31" s="29">
        <f>IF(IFERROR(VLOOKUP(WORKDAY(G30,1),Feriados!B:C,2,FALSE),"")="",WORKDAY(G30,1),IF(IFERROR(VLOOKUP(WORKDAY(G30,2),Feriados!B:C,2,FALSE),"")="",WORKDAY(G30,2),IF(IFERROR(VLOOKUP(WORKDAY(G30,3),Feriados!B:C,2,FALSE),"")="",WORKDAY(G30,3),IF(IFERROR(VLOOKUP(WORKDAY(G30,4),Feriados!B:C,2,FALSE),"")="",WORKDAY(G30,5),"ERROR"))))</f>
        <v>45040</v>
      </c>
      <c r="H31" s="4" t="str">
        <f>IFERROR(VLOOKUP(Tabla1[[#This Row],[nro]],$A$27:$B$53,2,FALSE),"")</f>
        <v/>
      </c>
      <c r="I31" s="4" t="str">
        <f>IFERROR(VLOOKUP(Tabla1[[#This Row],[nro]],$A$27:$D$53,4,FALSE),"")</f>
        <v/>
      </c>
      <c r="J31" s="16" t="str">
        <f>IFERROR(VLOOKUP(Tabla1[[#This Row],[nro]],Tabla3[],5,FALSE),"")</f>
        <v/>
      </c>
      <c r="K31" s="6" t="str">
        <f>IF(Tabla1[[#This Row],[Fechas]]=WORKDAY(EOMONTH(Tabla1[[#This Row],[Fechas]],0),0),IF(LEFT(Tabla1[[#This Row],[Tema]],5)="INTEG","INTEG"&amp;(N31+1),""),IF(LEFT(Tabla1[[#This Row],[Tema]],5)="INTEG","INTEG"&amp;N31,""))</f>
        <v/>
      </c>
      <c r="L31" s="20" t="str">
        <f>IF(Tabla1[[#This Row],[Fechas]]=$D$2,Tabla1[[#This Row],[nro]],"--")</f>
        <v>--</v>
      </c>
      <c r="M31" s="24" t="str">
        <f>IF(IF(EOMONTH(Tabla1[[#This Row],[Fechas]],0)-WEEKDAY(WORKDAY((EOMONTH(Tabla1[[#This Row],[Fechas]],0)+2),1))=G31,"L","-")="L","L",IF(AND(M30="L",N31=N30),"L","-"))</f>
        <v>-</v>
      </c>
      <c r="N31" s="24">
        <f>MONTH(Tabla1[[#This Row],[Fechas]])</f>
        <v>4</v>
      </c>
      <c r="O31" s="26">
        <f>+Tabla1[[#This Row],[Fechas]]</f>
        <v>45040</v>
      </c>
    </row>
    <row r="32" spans="1:15" ht="18" x14ac:dyDescent="0.25">
      <c r="A32" s="8">
        <f t="shared" si="0"/>
        <v>12</v>
      </c>
      <c r="B32" s="7" t="s">
        <v>48</v>
      </c>
      <c r="C32" s="6">
        <v>1</v>
      </c>
      <c r="D32" t="s">
        <v>26</v>
      </c>
      <c r="E32" s="23" t="str">
        <f>IF(OR(E31="è",E30="è",E29="è",E28="è",E27="è"),"",IF(Tabla1[[#This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2">
        <v>24</v>
      </c>
      <c r="G32" s="29">
        <f>IF(IFERROR(VLOOKUP(WORKDAY(G31,1),Feriados!B:C,2,FALSE),"")="",WORKDAY(G31,1),IF(IFERROR(VLOOKUP(WORKDAY(G31,2),Feriados!B:C,2,FALSE),"")="",WORKDAY(G31,2),IF(IFERROR(VLOOKUP(WORKDAY(G31,3),Feriados!B:C,2,FALSE),"")="",WORKDAY(G31,3),IF(IFERROR(VLOOKUP(WORKDAY(G31,4),Feriados!B:C,2,FALSE),"")="",WORKDAY(G31,5),"ERROR"))))</f>
        <v>45041</v>
      </c>
      <c r="H32" s="4" t="str">
        <f>IFERROR(VLOOKUP(Tabla1[[#This Row],[nro]],$A$27:$B$53,2,FALSE),"")</f>
        <v/>
      </c>
      <c r="I32" s="4" t="str">
        <f>IFERROR(VLOOKUP(Tabla1[[#This Row],[nro]],$A$27:$D$53,4,FALSE),"")</f>
        <v/>
      </c>
      <c r="J32" s="16" t="str">
        <f>IFERROR(VLOOKUP(Tabla1[[#This Row],[nro]],Tabla3[],5,FALSE),"")</f>
        <v/>
      </c>
      <c r="K32" s="6" t="str">
        <f>IF(Tabla1[[#This Row],[Fechas]]=WORKDAY(EOMONTH(Tabla1[[#This Row],[Fechas]],0),0),IF(LEFT(Tabla1[[#This Row],[Tema]],5)="INTEG","INTEG"&amp;(N32+1),""),IF(LEFT(Tabla1[[#This Row],[Tema]],5)="INTEG","INTEG"&amp;N32,""))</f>
        <v/>
      </c>
      <c r="L32" s="20" t="str">
        <f>IF(Tabla1[[#This Row],[Fechas]]=$D$2,Tabla1[[#This Row],[nro]],"--")</f>
        <v>--</v>
      </c>
      <c r="M32" s="24" t="str">
        <f>IF(IF(EOMONTH(Tabla1[[#This Row],[Fechas]],0)-WEEKDAY(WORKDAY((EOMONTH(Tabla1[[#This Row],[Fechas]],0)+2),1))=G32,"L","-")="L","L",IF(AND(M31="L",N32=N31),"L","-"))</f>
        <v>-</v>
      </c>
      <c r="N32" s="24">
        <f>MONTH(Tabla1[[#This Row],[Fechas]])</f>
        <v>4</v>
      </c>
      <c r="O32" s="26">
        <f>+Tabla1[[#This Row],[Fechas]]</f>
        <v>45041</v>
      </c>
    </row>
    <row r="33" spans="1:15" ht="18" x14ac:dyDescent="0.25">
      <c r="A33" s="8">
        <f t="shared" si="0"/>
        <v>13</v>
      </c>
      <c r="B33" s="7" t="s">
        <v>49</v>
      </c>
      <c r="C33" s="6">
        <v>6</v>
      </c>
      <c r="D33" t="s">
        <v>27</v>
      </c>
      <c r="E33" s="23" t="str">
        <f>IF(OR(E32="è",E31="è",E30="è",E29="è",E28="è"),"",IF(Tabla1[[#This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3">
        <v>25</v>
      </c>
      <c r="G33" s="29">
        <f>IF(IFERROR(VLOOKUP(WORKDAY(G32,1),Feriados!B:C,2,FALSE),"")="",WORKDAY(G32,1),IF(IFERROR(VLOOKUP(WORKDAY(G32,2),Feriados!B:C,2,FALSE),"")="",WORKDAY(G32,2),IF(IFERROR(VLOOKUP(WORKDAY(G32,3),Feriados!B:C,2,FALSE),"")="",WORKDAY(G32,3),IF(IFERROR(VLOOKUP(WORKDAY(G32,4),Feriados!B:C,2,FALSE),"")="",WORKDAY(G32,5),"ERROR"))))</f>
        <v>45042</v>
      </c>
      <c r="H33" s="4" t="str">
        <f>IFERROR(VLOOKUP(Tabla1[[#This Row],[nro]],$A$27:$B$53,2,FALSE),"")</f>
        <v>Guia09</v>
      </c>
      <c r="I33" s="4" t="str">
        <f>IFERROR(VLOOKUP(Tabla1[[#This Row],[nro]],$A$27:$D$53,4,FALSE),"")</f>
        <v>Clase de Utilidad</v>
      </c>
      <c r="J33" s="16" t="str">
        <f>IFERROR(VLOOKUP(Tabla1[[#This Row],[nro]],Tabla3[],5,FALSE),"")</f>
        <v/>
      </c>
      <c r="K33" s="6" t="str">
        <f>IF(Tabla1[[#This Row],[Fechas]]=WORKDAY(EOMONTH(Tabla1[[#This Row],[Fechas]],0),0),IF(LEFT(Tabla1[[#This Row],[Tema]],5)="INTEG","INTEG"&amp;(N33+1),""),IF(LEFT(Tabla1[[#This Row],[Tema]],5)="INTEG","INTEG"&amp;N33,""))</f>
        <v/>
      </c>
      <c r="L33" s="20" t="str">
        <f>IF(Tabla1[[#This Row],[Fechas]]=$D$2,Tabla1[[#This Row],[nro]],"--")</f>
        <v>--</v>
      </c>
      <c r="M33" s="24" t="str">
        <f>IF(IF(EOMONTH(Tabla1[[#This Row],[Fechas]],0)-WEEKDAY(WORKDAY((EOMONTH(Tabla1[[#This Row],[Fechas]],0)+2),1))=G33,"L","-")="L","L",IF(AND(M32="L",N33=N32),"L","-"))</f>
        <v>L</v>
      </c>
      <c r="N33" s="24">
        <f>MONTH(Tabla1[[#This Row],[Fechas]])</f>
        <v>4</v>
      </c>
      <c r="O33" s="26">
        <f>+Tabla1[[#This Row],[Fechas]]</f>
        <v>45042</v>
      </c>
    </row>
    <row r="34" spans="1:15" ht="18" x14ac:dyDescent="0.25">
      <c r="A34" s="8">
        <f t="shared" si="0"/>
        <v>19</v>
      </c>
      <c r="B34" s="7" t="s">
        <v>50</v>
      </c>
      <c r="C34" s="6">
        <v>6</v>
      </c>
      <c r="D34" t="s">
        <v>28</v>
      </c>
      <c r="E34" s="23" t="str">
        <f>IF(OR(E33="è",E32="è",E31="è",E30="è",E29="è"),"",IF(Tabla1[[#This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4">
        <v>26</v>
      </c>
      <c r="G34" s="29">
        <f>IF(IFERROR(VLOOKUP(WORKDAY(G33,1),Feriados!B:C,2,FALSE),"")="",WORKDAY(G33,1),IF(IFERROR(VLOOKUP(WORKDAY(G33,2),Feriados!B:C,2,FALSE),"")="",WORKDAY(G33,2),IF(IFERROR(VLOOKUP(WORKDAY(G33,3),Feriados!B:C,2,FALSE),"")="",WORKDAY(G33,3),IF(IFERROR(VLOOKUP(WORKDAY(G33,4),Feriados!B:C,2,FALSE),"")="",WORKDAY(G33,5),"ERROR"))))</f>
        <v>45043</v>
      </c>
      <c r="H34" s="4" t="str">
        <f>IFERROR(VLOOKUP(Tabla1[[#This Row],[nro]],$A$27:$B$53,2,FALSE),"")</f>
        <v/>
      </c>
      <c r="I34" s="4" t="str">
        <f>IFERROR(VLOOKUP(Tabla1[[#This Row],[nro]],$A$27:$D$53,4,FALSE),"")</f>
        <v/>
      </c>
      <c r="J34" s="16" t="str">
        <f>IFERROR(VLOOKUP(Tabla1[[#This Row],[nro]],Tabla3[],5,FALSE),"")</f>
        <v/>
      </c>
      <c r="K34" s="6" t="str">
        <f>IF(Tabla1[[#This Row],[Fechas]]=WORKDAY(EOMONTH(Tabla1[[#This Row],[Fechas]],0),0),IF(LEFT(Tabla1[[#This Row],[Tema]],5)="INTEG","INTEG"&amp;(N34+1),""),IF(LEFT(Tabla1[[#This Row],[Tema]],5)="INTEG","INTEG"&amp;N34,""))</f>
        <v/>
      </c>
      <c r="L34" s="20" t="str">
        <f>IF(Tabla1[[#This Row],[Fechas]]=$D$2,Tabla1[[#This Row],[nro]],"--")</f>
        <v>--</v>
      </c>
      <c r="M34" s="24" t="str">
        <f>IF(IF(EOMONTH(Tabla1[[#This Row],[Fechas]],0)-WEEKDAY(WORKDAY((EOMONTH(Tabla1[[#This Row],[Fechas]],0)+2),1))=G34,"L","-")="L","L",IF(AND(M33="L",N34=N33),"L","-"))</f>
        <v>L</v>
      </c>
      <c r="N34" s="24">
        <f>MONTH(Tabla1[[#This Row],[Fechas]])</f>
        <v>4</v>
      </c>
      <c r="O34" s="26">
        <f>+Tabla1[[#This Row],[Fechas]]</f>
        <v>45043</v>
      </c>
    </row>
    <row r="35" spans="1:15" ht="18" x14ac:dyDescent="0.25">
      <c r="A35" s="8">
        <f t="shared" si="0"/>
        <v>25</v>
      </c>
      <c r="B35" s="7" t="s">
        <v>51</v>
      </c>
      <c r="C35" s="6">
        <f>33-25</f>
        <v>8</v>
      </c>
      <c r="D35" t="s">
        <v>29</v>
      </c>
      <c r="E35" s="23" t="str">
        <f>IF(OR(E34="è",E33="è",E32="è",E31="è",E30="è"),"",IF(Tabla1[[#This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5">
        <v>27</v>
      </c>
      <c r="G35" s="29">
        <f>IF(IFERROR(VLOOKUP(WORKDAY(G34,1),Feriados!B:C,2,FALSE),"")="",WORKDAY(G34,1),IF(IFERROR(VLOOKUP(WORKDAY(G34,2),Feriados!B:C,2,FALSE),"")="",WORKDAY(G34,2),IF(IFERROR(VLOOKUP(WORKDAY(G34,3),Feriados!B:C,2,FALSE),"")="",WORKDAY(G34,3),IF(IFERROR(VLOOKUP(WORKDAY(G34,4),Feriados!B:C,2,FALSE),"")="",WORKDAY(G34,5),"ERROR"))))</f>
        <v>45044</v>
      </c>
      <c r="H35" s="4" t="str">
        <f>IFERROR(VLOOKUP(Tabla1[[#This Row],[nro]],$A$27:$B$53,2,FALSE),"")</f>
        <v/>
      </c>
      <c r="I35" s="4" t="str">
        <f>IFERROR(VLOOKUP(Tabla1[[#This Row],[nro]],$A$27:$D$53,4,FALSE),"")</f>
        <v/>
      </c>
      <c r="J35" s="16" t="str">
        <f>IFERROR(VLOOKUP(Tabla1[[#This Row],[nro]],Tabla3[],5,FALSE),"")</f>
        <v/>
      </c>
      <c r="K35" s="6" t="str">
        <f>IF(Tabla1[[#This Row],[Fechas]]=WORKDAY(EOMONTH(Tabla1[[#This Row],[Fechas]],0),0),IF(LEFT(Tabla1[[#This Row],[Tema]],5)="INTEG","INTEG"&amp;(N35+1),""),IF(LEFT(Tabla1[[#This Row],[Tema]],5)="INTEG","INTEG"&amp;N35,""))</f>
        <v/>
      </c>
      <c r="L35" s="20" t="str">
        <f>IF(Tabla1[[#This Row],[Fechas]]=$D$2,Tabla1[[#This Row],[nro]],"--")</f>
        <v>--</v>
      </c>
      <c r="M35" s="24" t="str">
        <f>IF(IF(EOMONTH(Tabla1[[#This Row],[Fechas]],0)-WEEKDAY(WORKDAY((EOMONTH(Tabla1[[#This Row],[Fechas]],0)+2),1))=G35,"L","-")="L","L",IF(AND(M34="L",N35=N34),"L","-"))</f>
        <v>L</v>
      </c>
      <c r="N35" s="24">
        <f>MONTH(Tabla1[[#This Row],[Fechas]])</f>
        <v>4</v>
      </c>
      <c r="O35" s="26">
        <f>+Tabla1[[#This Row],[Fechas]]</f>
        <v>45044</v>
      </c>
    </row>
    <row r="36" spans="1:15" ht="18" x14ac:dyDescent="0.25">
      <c r="A36" s="8">
        <f t="shared" si="0"/>
        <v>33</v>
      </c>
      <c r="B36" s="7" t="s">
        <v>93</v>
      </c>
      <c r="C36" s="6">
        <v>1</v>
      </c>
      <c r="D36" s="15" t="s">
        <v>61</v>
      </c>
      <c r="E36" s="23" t="str">
        <f>IF(OR(E35="è",E34="è",E33="è",E32="è",E31="è"),"",IF(Tabla1[[#This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6">
        <v>28</v>
      </c>
      <c r="G36" s="29">
        <f>IF(IFERROR(VLOOKUP(WORKDAY(G35,1),Feriados!B:C,2,FALSE),"")="",WORKDAY(G35,1),IF(IFERROR(VLOOKUP(WORKDAY(G35,2),Feriados!B:C,2,FALSE),"")="",WORKDAY(G35,2),IF(IFERROR(VLOOKUP(WORKDAY(G35,3),Feriados!B:C,2,FALSE),"")="",WORKDAY(G35,3),IF(IFERROR(VLOOKUP(WORKDAY(G35,4),Feriados!B:C,2,FALSE),"")="",WORKDAY(G35,5),"ERROR"))))</f>
        <v>45048</v>
      </c>
      <c r="H36" s="4" t="str">
        <f>IFERROR(VLOOKUP(Tabla1[[#This Row],[nro]],$A$27:$B$53,2,FALSE),"")</f>
        <v/>
      </c>
      <c r="I36" s="4" t="str">
        <f>IFERROR(VLOOKUP(Tabla1[[#This Row],[nro]],$A$27:$D$53,4,FALSE),"")</f>
        <v/>
      </c>
      <c r="J36" s="16" t="str">
        <f>IFERROR(VLOOKUP(Tabla1[[#This Row],[nro]],Tabla3[],5,FALSE),"")</f>
        <v/>
      </c>
      <c r="K36" s="6" t="str">
        <f>IF(Tabla1[[#This Row],[Fechas]]=WORKDAY(EOMONTH(Tabla1[[#This Row],[Fechas]],0),0),IF(LEFT(Tabla1[[#This Row],[Tema]],5)="INTEG","INTEG"&amp;(N36+1),""),IF(LEFT(Tabla1[[#This Row],[Tema]],5)="INTEG","INTEG"&amp;N36,""))</f>
        <v/>
      </c>
      <c r="L36" s="20" t="str">
        <f>IF(Tabla1[[#This Row],[Fechas]]=$D$2,Tabla1[[#This Row],[nro]],"--")</f>
        <v>--</v>
      </c>
      <c r="M36" s="24" t="str">
        <f>IF(IF(EOMONTH(Tabla1[[#This Row],[Fechas]],0)-WEEKDAY(WORKDAY((EOMONTH(Tabla1[[#This Row],[Fechas]],0)+2),1))=G36,"L","-")="L","L",IF(AND(M35="L",N36=N35),"L","-"))</f>
        <v>-</v>
      </c>
      <c r="N36" s="24">
        <f>MONTH(Tabla1[[#This Row],[Fechas]])</f>
        <v>5</v>
      </c>
      <c r="O36" s="26">
        <f>+Tabla1[[#This Row],[Fechas]]</f>
        <v>45048</v>
      </c>
    </row>
    <row r="37" spans="1:15" ht="18" x14ac:dyDescent="0.25">
      <c r="A37" s="8">
        <f t="shared" si="0"/>
        <v>34</v>
      </c>
      <c r="B37" s="6" t="s">
        <v>42</v>
      </c>
      <c r="C37" s="6">
        <v>9</v>
      </c>
      <c r="D37" s="15" t="s">
        <v>41</v>
      </c>
      <c r="E37" s="23" t="str">
        <f>IF(OR(E36="è",E35="è",E34="è",E33="è",E32="è"),"",IF(Tabla1[[#This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7">
        <v>29</v>
      </c>
      <c r="G37" s="29">
        <f>IF(IFERROR(VLOOKUP(WORKDAY(G36,1),Feriados!B:C,2,FALSE),"")="",WORKDAY(G36,1),IF(IFERROR(VLOOKUP(WORKDAY(G36,2),Feriados!B:C,2,FALSE),"")="",WORKDAY(G36,2),IF(IFERROR(VLOOKUP(WORKDAY(G36,3),Feriados!B:C,2,FALSE),"")="",WORKDAY(G36,3),IF(IFERROR(VLOOKUP(WORKDAY(G36,4),Feriados!B:C,2,FALSE),"")="",WORKDAY(G36,5),"ERROR"))))</f>
        <v>45049</v>
      </c>
      <c r="H37" s="4" t="str">
        <f>IFERROR(VLOOKUP(Tabla1[[#This Row],[nro]],$A$27:$B$53,2,FALSE),"")</f>
        <v/>
      </c>
      <c r="I37" s="4" t="str">
        <f>IFERROR(VLOOKUP(Tabla1[[#This Row],[nro]],$A$27:$D$53,4,FALSE),"")</f>
        <v/>
      </c>
      <c r="J37" s="16" t="str">
        <f>IFERROR(VLOOKUP(Tabla1[[#This Row],[nro]],Tabla3[],5,FALSE),"")</f>
        <v/>
      </c>
      <c r="K37" s="6" t="str">
        <f>IF(Tabla1[[#This Row],[Fechas]]=WORKDAY(EOMONTH(Tabla1[[#This Row],[Fechas]],0),0),IF(LEFT(Tabla1[[#This Row],[Tema]],5)="INTEG","INTEG"&amp;(N37+1),""),IF(LEFT(Tabla1[[#This Row],[Tema]],5)="INTEG","INTEG"&amp;N37,""))</f>
        <v/>
      </c>
      <c r="L37" s="20" t="str">
        <f>IF(Tabla1[[#This Row],[Fechas]]=$D$2,Tabla1[[#This Row],[nro]],"--")</f>
        <v>--</v>
      </c>
      <c r="M37" s="24" t="str">
        <f>IF(IF(EOMONTH(Tabla1[[#This Row],[Fechas]],0)-WEEKDAY(WORKDAY((EOMONTH(Tabla1[[#This Row],[Fechas]],0)+2),1))=G37,"L","-")="L","L",IF(AND(M36="L",N37=N36),"L","-"))</f>
        <v>-</v>
      </c>
      <c r="N37" s="24">
        <f>MONTH(Tabla1[[#This Row],[Fechas]])</f>
        <v>5</v>
      </c>
      <c r="O37" s="26">
        <f>+Tabla1[[#This Row],[Fechas]]</f>
        <v>45049</v>
      </c>
    </row>
    <row r="38" spans="1:15" ht="18" x14ac:dyDescent="0.25">
      <c r="A38" s="8">
        <f t="shared" si="0"/>
        <v>43</v>
      </c>
      <c r="B38" s="6" t="s">
        <v>52</v>
      </c>
      <c r="C38" s="6">
        <v>9</v>
      </c>
      <c r="D38" s="15" t="s">
        <v>53</v>
      </c>
      <c r="E38" s="23" t="str">
        <f>IF(OR(E37="è",E36="è",E35="è",E34="è",E33="è"),"",IF(Tabla1[[#This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8">
        <v>30</v>
      </c>
      <c r="G38" s="29">
        <f>IF(IFERROR(VLOOKUP(WORKDAY(G37,1),Feriados!B:C,2,FALSE),"")="",WORKDAY(G37,1),IF(IFERROR(VLOOKUP(WORKDAY(G37,2),Feriados!B:C,2,FALSE),"")="",WORKDAY(G37,2),IF(IFERROR(VLOOKUP(WORKDAY(G37,3),Feriados!B:C,2,FALSE),"")="",WORKDAY(G37,3),IF(IFERROR(VLOOKUP(WORKDAY(G37,4),Feriados!B:C,2,FALSE),"")="",WORKDAY(G37,5),"ERROR"))))</f>
        <v>45050</v>
      </c>
      <c r="H38" s="4" t="str">
        <f>IFERROR(VLOOKUP(Tabla1[[#This Row],[nro]],$A$27:$B$53,2,FALSE),"")</f>
        <v/>
      </c>
      <c r="I38" s="4" t="str">
        <f>IFERROR(VLOOKUP(Tabla1[[#This Row],[nro]],$A$27:$D$53,4,FALSE),"")</f>
        <v/>
      </c>
      <c r="J38" s="16" t="str">
        <f>IFERROR(VLOOKUP(Tabla1[[#This Row],[nro]],Tabla3[],5,FALSE),"")</f>
        <v/>
      </c>
      <c r="K38" s="6" t="str">
        <f>IF(Tabla1[[#This Row],[Fechas]]=WORKDAY(EOMONTH(Tabla1[[#This Row],[Fechas]],0),0),IF(LEFT(Tabla1[[#This Row],[Tema]],5)="INTEG","INTEG"&amp;(N38+1),""),IF(LEFT(Tabla1[[#This Row],[Tema]],5)="INTEG","INTEG"&amp;N38,""))</f>
        <v/>
      </c>
      <c r="L38" s="20" t="str">
        <f>IF(Tabla1[[#This Row],[Fechas]]=$D$2,Tabla1[[#This Row],[nro]],"--")</f>
        <v>--</v>
      </c>
      <c r="M38" s="24" t="str">
        <f>IF(IF(EOMONTH(Tabla1[[#This Row],[Fechas]],0)-WEEKDAY(WORKDAY((EOMONTH(Tabla1[[#This Row],[Fechas]],0)+2),1))=G38,"L","-")="L","L",IF(AND(M37="L",N38=N37),"L","-"))</f>
        <v>-</v>
      </c>
      <c r="N38" s="24">
        <f>MONTH(Tabla1[[#This Row],[Fechas]])</f>
        <v>5</v>
      </c>
      <c r="O38" s="26">
        <f>+Tabla1[[#This Row],[Fechas]]</f>
        <v>45050</v>
      </c>
    </row>
    <row r="39" spans="1:15" ht="18" x14ac:dyDescent="0.25">
      <c r="A39" s="8">
        <f t="shared" si="0"/>
        <v>52</v>
      </c>
      <c r="B39" s="6" t="s">
        <v>54</v>
      </c>
      <c r="C39" s="6">
        <v>9</v>
      </c>
      <c r="D39" s="15" t="s">
        <v>55</v>
      </c>
      <c r="E39" s="23" t="str">
        <f>IF(OR(E38="è",E37="è",E36="è",E35="è",E34="è"),"",IF(Tabla1[[#This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39">
        <v>31</v>
      </c>
      <c r="G39" s="29">
        <f>IF(IFERROR(VLOOKUP(WORKDAY(G38,1),Feriados!B:C,2,FALSE),"")="",WORKDAY(G38,1),IF(IFERROR(VLOOKUP(WORKDAY(G38,2),Feriados!B:C,2,FALSE),"")="",WORKDAY(G38,2),IF(IFERROR(VLOOKUP(WORKDAY(G38,3),Feriados!B:C,2,FALSE),"")="",WORKDAY(G38,3),IF(IFERROR(VLOOKUP(WORKDAY(G38,4),Feriados!B:C,2,FALSE),"")="",WORKDAY(G38,5),"ERROR"))))</f>
        <v>45051</v>
      </c>
      <c r="H39" s="4" t="str">
        <f>IFERROR(VLOOKUP(Tabla1[[#This Row],[nro]],$A$27:$B$53,2,FALSE),"")</f>
        <v/>
      </c>
      <c r="I39" s="4" t="str">
        <f>IFERROR(VLOOKUP(Tabla1[[#This Row],[nro]],$A$27:$D$53,4,FALSE),"")</f>
        <v/>
      </c>
      <c r="J39" s="16" t="str">
        <f>IFERROR(VLOOKUP(Tabla1[[#This Row],[nro]],Tabla3[],5,FALSE),"")</f>
        <v/>
      </c>
      <c r="K39" s="6" t="str">
        <f>IF(Tabla1[[#This Row],[Fechas]]=WORKDAY(EOMONTH(Tabla1[[#This Row],[Fechas]],0),0),IF(LEFT(Tabla1[[#This Row],[Tema]],5)="INTEG","INTEG"&amp;(N39+1),""),IF(LEFT(Tabla1[[#This Row],[Tema]],5)="INTEG","INTEG"&amp;N39,""))</f>
        <v/>
      </c>
      <c r="L39" s="20" t="str">
        <f>IF(Tabla1[[#This Row],[Fechas]]=$D$2,Tabla1[[#This Row],[nro]],"--")</f>
        <v>--</v>
      </c>
      <c r="M39" s="24" t="str">
        <f>IF(IF(EOMONTH(Tabla1[[#This Row],[Fechas]],0)-WEEKDAY(WORKDAY((EOMONTH(Tabla1[[#This Row],[Fechas]],0)+2),1))=G39,"L","-")="L","L",IF(AND(M38="L",N39=N38),"L","-"))</f>
        <v>-</v>
      </c>
      <c r="N39" s="24">
        <f>MONTH(Tabla1[[#This Row],[Fechas]])</f>
        <v>5</v>
      </c>
      <c r="O39" s="26">
        <f>+Tabla1[[#This Row],[Fechas]]</f>
        <v>45051</v>
      </c>
    </row>
    <row r="40" spans="1:15" ht="18" x14ac:dyDescent="0.25">
      <c r="A40" s="8">
        <f t="shared" si="0"/>
        <v>61</v>
      </c>
      <c r="B40" s="6" t="s">
        <v>56</v>
      </c>
      <c r="C40" s="6">
        <v>3</v>
      </c>
      <c r="D40" s="15" t="s">
        <v>57</v>
      </c>
      <c r="E40" s="23" t="str">
        <f>IF(OR(E39="è",E38="è",E37="è",E36="è",E35="è"),"",IF(Tabla1[[#This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0">
        <v>32</v>
      </c>
      <c r="G40" s="29">
        <f>IF(IFERROR(VLOOKUP(WORKDAY(G39,1),Feriados!B:C,2,FALSE),"")="",WORKDAY(G39,1),IF(IFERROR(VLOOKUP(WORKDAY(G39,2),Feriados!B:C,2,FALSE),"")="",WORKDAY(G39,2),IF(IFERROR(VLOOKUP(WORKDAY(G39,3),Feriados!B:C,2,FALSE),"")="",WORKDAY(G39,3),IF(IFERROR(VLOOKUP(WORKDAY(G39,4),Feriados!B:C,2,FALSE),"")="",WORKDAY(G39,5),"ERROR"))))</f>
        <v>45054</v>
      </c>
      <c r="H40" s="4" t="str">
        <f>IFERROR(VLOOKUP(Tabla1[[#This Row],[nro]],$A$27:$B$53,2,FALSE),"")</f>
        <v/>
      </c>
      <c r="I40" s="4" t="str">
        <f>IFERROR(VLOOKUP(Tabla1[[#This Row],[nro]],$A$27:$D$53,4,FALSE),"")</f>
        <v/>
      </c>
      <c r="J40" s="16" t="str">
        <f>IFERROR(VLOOKUP(Tabla1[[#This Row],[nro]],Tabla3[],5,FALSE),"")</f>
        <v/>
      </c>
      <c r="K40" s="6" t="str">
        <f>IF(Tabla1[[#This Row],[Fechas]]=WORKDAY(EOMONTH(Tabla1[[#This Row],[Fechas]],0),0),IF(LEFT(Tabla1[[#This Row],[Tema]],5)="INTEG","INTEG"&amp;(N40+1),""),IF(LEFT(Tabla1[[#This Row],[Tema]],5)="INTEG","INTEG"&amp;N40,""))</f>
        <v/>
      </c>
      <c r="L40" s="20" t="str">
        <f>IF(Tabla1[[#This Row],[Fechas]]=$D$2,Tabla1[[#This Row],[nro]],"--")</f>
        <v>--</v>
      </c>
      <c r="M40" s="24" t="str">
        <f>IF(IF(EOMONTH(Tabla1[[#This Row],[Fechas]],0)-WEEKDAY(WORKDAY((EOMONTH(Tabla1[[#This Row],[Fechas]],0)+2),1))=G40,"L","-")="L","L",IF(AND(M39="L",N40=N39),"L","-"))</f>
        <v>-</v>
      </c>
      <c r="N40" s="24">
        <f>MONTH(Tabla1[[#This Row],[Fechas]])</f>
        <v>5</v>
      </c>
      <c r="O40" s="26">
        <f>+Tabla1[[#This Row],[Fechas]]</f>
        <v>45054</v>
      </c>
    </row>
    <row r="41" spans="1:15" ht="18" x14ac:dyDescent="0.25">
      <c r="A41" s="8">
        <f t="shared" si="0"/>
        <v>64</v>
      </c>
      <c r="B41" s="6" t="s">
        <v>58</v>
      </c>
      <c r="C41" s="6">
        <v>9</v>
      </c>
      <c r="D41" s="15" t="s">
        <v>60</v>
      </c>
      <c r="E41" s="23" t="str">
        <f>IF(OR(E40="è",E39="è",E38="è",E37="è",E36="è"),"",IF(Tabla1[[#This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1">
        <v>33</v>
      </c>
      <c r="G41" s="29">
        <f>IF(IFERROR(VLOOKUP(WORKDAY(G40,1),Feriados!B:C,2,FALSE),"")="",WORKDAY(G40,1),IF(IFERROR(VLOOKUP(WORKDAY(G40,2),Feriados!B:C,2,FALSE),"")="",WORKDAY(G40,2),IF(IFERROR(VLOOKUP(WORKDAY(G40,3),Feriados!B:C,2,FALSE),"")="",WORKDAY(G40,3),IF(IFERROR(VLOOKUP(WORKDAY(G40,4),Feriados!B:C,2,FALSE),"")="",WORKDAY(G40,5),"ERROR"))))</f>
        <v>45055</v>
      </c>
      <c r="H41" s="4" t="str">
        <f>IFERROR(VLOOKUP(Tabla1[[#This Row],[nro]],$A$27:$B$53,2,FALSE),"")</f>
        <v>Etapa 2 - Back End - Java 1</v>
      </c>
      <c r="I41" s="4" t="str">
        <f>IFERROR(VLOOKUP(Tabla1[[#This Row],[nro]],$A$27:$D$53,4,FALSE),"")</f>
        <v>INTEGRADOR- HsCátedras 90hs</v>
      </c>
      <c r="J41" s="16" t="str">
        <f>IFERROR(VLOOKUP(Tabla1[[#This Row],[nro]],Tabla3[],5,FALSE),"")</f>
        <v/>
      </c>
      <c r="K41" s="6" t="str">
        <f>IF(Tabla1[[#This Row],[Fechas]]=WORKDAY(EOMONTH(Tabla1[[#This Row],[Fechas]],0),0),IF(LEFT(Tabla1[[#This Row],[Tema]],5)="INTEG","INTEG"&amp;(N41+1),""),IF(LEFT(Tabla1[[#This Row],[Tema]],5)="INTEG","INTEG"&amp;N41,""))</f>
        <v>INTEG5</v>
      </c>
      <c r="L41" s="20" t="str">
        <f>IF(Tabla1[[#This Row],[Fechas]]=$D$2,Tabla1[[#This Row],[nro]],"--")</f>
        <v>--</v>
      </c>
      <c r="M41" s="24" t="str">
        <f>IF(IF(EOMONTH(Tabla1[[#This Row],[Fechas]],0)-WEEKDAY(WORKDAY((EOMONTH(Tabla1[[#This Row],[Fechas]],0)+2),1))=G41,"L","-")="L","L",IF(AND(M40="L",N41=N40),"L","-"))</f>
        <v>-</v>
      </c>
      <c r="N41" s="24">
        <f>MONTH(Tabla1[[#This Row],[Fechas]])</f>
        <v>5</v>
      </c>
      <c r="O41" s="26">
        <f>+Tabla1[[#This Row],[Fechas]]</f>
        <v>45055</v>
      </c>
    </row>
    <row r="42" spans="1:15" ht="18" x14ac:dyDescent="0.25">
      <c r="A42" s="8">
        <f t="shared" si="0"/>
        <v>73</v>
      </c>
      <c r="B42" s="6" t="s">
        <v>59</v>
      </c>
      <c r="C42" s="6">
        <v>4</v>
      </c>
      <c r="D42" s="15" t="s">
        <v>77</v>
      </c>
      <c r="E42" s="23" t="str">
        <f>IF(OR(E41="è",E40="è",E39="è",E38="è",E37="è"),"",IF(Tabla1[[#This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2">
        <v>34</v>
      </c>
      <c r="G42" s="29">
        <f>IF(IFERROR(VLOOKUP(WORKDAY(G41,1),Feriados!B:C,2,FALSE),"")="",WORKDAY(G41,1),IF(IFERROR(VLOOKUP(WORKDAY(G41,2),Feriados!B:C,2,FALSE),"")="",WORKDAY(G41,2),IF(IFERROR(VLOOKUP(WORKDAY(G41,3),Feriados!B:C,2,FALSE),"")="",WORKDAY(G41,3),IF(IFERROR(VLOOKUP(WORKDAY(G41,4),Feriados!B:C,2,FALSE),"")="",WORKDAY(G41,5),"ERROR"))))</f>
        <v>45056</v>
      </c>
      <c r="H42" s="4" t="str">
        <f>IFERROR(VLOOKUP(Tabla1[[#This Row],[nro]],$A$27:$B$53,2,FALSE),"")</f>
        <v>Guia10</v>
      </c>
      <c r="I42" s="4" t="str">
        <f>IFERROR(VLOOKUP(Tabla1[[#This Row],[nro]],$A$27:$D$53,4,FALSE),"")</f>
        <v>Colecciones</v>
      </c>
      <c r="J42" s="16" t="str">
        <f>IFERROR(VLOOKUP(Tabla1[[#This Row],[nro]],Tabla3[],5,FALSE),"")</f>
        <v/>
      </c>
      <c r="K42" s="6" t="str">
        <f>IF(Tabla1[[#This Row],[Fechas]]=WORKDAY(EOMONTH(Tabla1[[#This Row],[Fechas]],0),0),IF(LEFT(Tabla1[[#This Row],[Tema]],5)="INTEG","INTEG"&amp;(N42+1),""),IF(LEFT(Tabla1[[#This Row],[Tema]],5)="INTEG","INTEG"&amp;N42,""))</f>
        <v/>
      </c>
      <c r="L42" s="20" t="str">
        <f>IF(Tabla1[[#This Row],[Fechas]]=$D$2,Tabla1[[#This Row],[nro]],"--")</f>
        <v>--</v>
      </c>
      <c r="M42" s="24" t="str">
        <f>IF(IF(EOMONTH(Tabla1[[#This Row],[Fechas]],0)-WEEKDAY(WORKDAY((EOMONTH(Tabla1[[#This Row],[Fechas]],0)+2),1))=G42,"L","-")="L","L",IF(AND(M41="L",N42=N41),"L","-"))</f>
        <v>-</v>
      </c>
      <c r="N42" s="24">
        <f>MONTH(Tabla1[[#This Row],[Fechas]])</f>
        <v>5</v>
      </c>
      <c r="O42" s="26">
        <f>+Tabla1[[#This Row],[Fechas]]</f>
        <v>45056</v>
      </c>
    </row>
    <row r="43" spans="1:15" ht="18" x14ac:dyDescent="0.25">
      <c r="A43" s="8">
        <f t="shared" si="0"/>
        <v>77</v>
      </c>
      <c r="B43" s="6" t="s">
        <v>63</v>
      </c>
      <c r="C43" s="6">
        <v>10</v>
      </c>
      <c r="D43" s="15" t="s">
        <v>78</v>
      </c>
      <c r="E43" s="23" t="str">
        <f>IF(OR(E42="è",E41="è",E40="è",E39="è",E38="è"),"",IF(Tabla1[[#This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3">
        <v>35</v>
      </c>
      <c r="G43" s="29">
        <f>IF(IFERROR(VLOOKUP(WORKDAY(G42,1),Feriados!B:C,2,FALSE),"")="",WORKDAY(G42,1),IF(IFERROR(VLOOKUP(WORKDAY(G42,2),Feriados!B:C,2,FALSE),"")="",WORKDAY(G42,2),IF(IFERROR(VLOOKUP(WORKDAY(G42,3),Feriados!B:C,2,FALSE),"")="",WORKDAY(G42,3),IF(IFERROR(VLOOKUP(WORKDAY(G42,4),Feriados!B:C,2,FALSE),"")="",WORKDAY(G42,5),"ERROR"))))</f>
        <v>45057</v>
      </c>
      <c r="H43" s="4" t="str">
        <f>IFERROR(VLOOKUP(Tabla1[[#This Row],[nro]],$A$27:$B$53,2,FALSE),"")</f>
        <v/>
      </c>
      <c r="I43" s="4" t="str">
        <f>IFERROR(VLOOKUP(Tabla1[[#This Row],[nro]],$A$27:$D$53,4,FALSE),"")</f>
        <v/>
      </c>
      <c r="J43" s="16" t="str">
        <f>IFERROR(VLOOKUP(Tabla1[[#This Row],[nro]],Tabla3[],5,FALSE),"")</f>
        <v/>
      </c>
      <c r="K43" s="6" t="str">
        <f>IF(Tabla1[[#This Row],[Fechas]]=WORKDAY(EOMONTH(Tabla1[[#This Row],[Fechas]],0),0),IF(LEFT(Tabla1[[#This Row],[Tema]],5)="INTEG","INTEG"&amp;(N43+1),""),IF(LEFT(Tabla1[[#This Row],[Tema]],5)="INTEG","INTEG"&amp;N43,""))</f>
        <v/>
      </c>
      <c r="L43" s="20" t="str">
        <f>IF(Tabla1[[#This Row],[Fechas]]=$D$2,Tabla1[[#This Row],[nro]],"--")</f>
        <v>--</v>
      </c>
      <c r="M43" s="24" t="str">
        <f>IF(IF(EOMONTH(Tabla1[[#This Row],[Fechas]],0)-WEEKDAY(WORKDAY((EOMONTH(Tabla1[[#This Row],[Fechas]],0)+2),1))=G43,"L","-")="L","L",IF(AND(M42="L",N43=N42),"L","-"))</f>
        <v>-</v>
      </c>
      <c r="N43" s="24">
        <f>MONTH(Tabla1[[#This Row],[Fechas]])</f>
        <v>5</v>
      </c>
      <c r="O43" s="26">
        <f>+Tabla1[[#This Row],[Fechas]]</f>
        <v>45057</v>
      </c>
    </row>
    <row r="44" spans="1:15" ht="18" x14ac:dyDescent="0.25">
      <c r="A44" s="8">
        <f t="shared" si="0"/>
        <v>87</v>
      </c>
      <c r="B44" s="6" t="s">
        <v>94</v>
      </c>
      <c r="C44" s="6">
        <v>1</v>
      </c>
      <c r="D44" s="15" t="s">
        <v>89</v>
      </c>
      <c r="E44" s="23" t="str">
        <f>IF(OR(E43="è",E42="è",E41="è",E40="è",E39="è"),"",IF(Tabla1[[#This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4">
        <v>36</v>
      </c>
      <c r="G44" s="29">
        <f>IF(IFERROR(VLOOKUP(WORKDAY(G43,1),Feriados!B:C,2,FALSE),"")="",WORKDAY(G43,1),IF(IFERROR(VLOOKUP(WORKDAY(G43,2),Feriados!B:C,2,FALSE),"")="",WORKDAY(G43,2),IF(IFERROR(VLOOKUP(WORKDAY(G43,3),Feriados!B:C,2,FALSE),"")="",WORKDAY(G43,3),IF(IFERROR(VLOOKUP(WORKDAY(G43,4),Feriados!B:C,2,FALSE),"")="",WORKDAY(G43,5),"ERROR"))))</f>
        <v>45058</v>
      </c>
      <c r="H44" s="4" t="str">
        <f>IFERROR(VLOOKUP(Tabla1[[#This Row],[nro]],$A$27:$B$53,2,FALSE),"")</f>
        <v/>
      </c>
      <c r="I44" s="4" t="str">
        <f>IFERROR(VLOOKUP(Tabla1[[#This Row],[nro]],$A$27:$D$53,4,FALSE),"")</f>
        <v/>
      </c>
      <c r="J44" s="16" t="str">
        <f>IFERROR(VLOOKUP(Tabla1[[#This Row],[nro]],Tabla3[],5,FALSE),"")</f>
        <v/>
      </c>
      <c r="K44" s="6" t="str">
        <f>IF(Tabla1[[#This Row],[Fechas]]=WORKDAY(EOMONTH(Tabla1[[#This Row],[Fechas]],0),0),IF(LEFT(Tabla1[[#This Row],[Tema]],5)="INTEG","INTEG"&amp;(N44+1),""),IF(LEFT(Tabla1[[#This Row],[Tema]],5)="INTEG","INTEG"&amp;N44,""))</f>
        <v/>
      </c>
      <c r="L44" s="20" t="str">
        <f>IF(Tabla1[[#This Row],[Fechas]]=$D$2,Tabla1[[#This Row],[nro]],"--")</f>
        <v>--</v>
      </c>
      <c r="M44" s="24" t="str">
        <f>IF(IF(EOMONTH(Tabla1[[#This Row],[Fechas]],0)-WEEKDAY(WORKDAY((EOMONTH(Tabla1[[#This Row],[Fechas]],0)+2),1))=G44,"L","-")="L","L",IF(AND(M43="L",N44=N43),"L","-"))</f>
        <v>-</v>
      </c>
      <c r="N44" s="24">
        <f>MONTH(Tabla1[[#This Row],[Fechas]])</f>
        <v>5</v>
      </c>
      <c r="O44" s="26">
        <f>+Tabla1[[#This Row],[Fechas]]</f>
        <v>45058</v>
      </c>
    </row>
    <row r="45" spans="1:15" ht="18" x14ac:dyDescent="0.25">
      <c r="A45" s="8">
        <f t="shared" si="0"/>
        <v>88</v>
      </c>
      <c r="B45" s="6" t="s">
        <v>64</v>
      </c>
      <c r="C45" s="16">
        <v>9</v>
      </c>
      <c r="D45" t="s">
        <v>88</v>
      </c>
      <c r="E45" s="23" t="str">
        <f>IF(OR(E44="è",E43="è",E42="è",E41="è",E40="è"),"",IF(Tabla1[[#This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5">
        <v>37</v>
      </c>
      <c r="G45" s="29">
        <f>IF(IFERROR(VLOOKUP(WORKDAY(G44,1),Feriados!B:C,2,FALSE),"")="",WORKDAY(G44,1),IF(IFERROR(VLOOKUP(WORKDAY(G44,2),Feriados!B:C,2,FALSE),"")="",WORKDAY(G44,2),IF(IFERROR(VLOOKUP(WORKDAY(G44,3),Feriados!B:C,2,FALSE),"")="",WORKDAY(G44,3),IF(IFERROR(VLOOKUP(WORKDAY(G44,4),Feriados!B:C,2,FALSE),"")="",WORKDAY(G44,5),"ERROR"))))</f>
        <v>45061</v>
      </c>
      <c r="H45" s="4" t="str">
        <f>IFERROR(VLOOKUP(Tabla1[[#This Row],[nro]],$A$27:$B$53,2,FALSE),"")</f>
        <v/>
      </c>
      <c r="I45" s="4" t="str">
        <f>IFERROR(VLOOKUP(Tabla1[[#This Row],[nro]],$A$27:$D$53,4,FALSE),"")</f>
        <v/>
      </c>
      <c r="J45" s="16" t="str">
        <f>IFERROR(VLOOKUP(Tabla1[[#This Row],[nro]],Tabla3[],5,FALSE),"")</f>
        <v/>
      </c>
      <c r="K45" s="6" t="str">
        <f>IF(Tabla1[[#This Row],[Fechas]]=WORKDAY(EOMONTH(Tabla1[[#This Row],[Fechas]],0),0),IF(LEFT(Tabla1[[#This Row],[Tema]],5)="INTEG","INTEG"&amp;(N45+1),""),IF(LEFT(Tabla1[[#This Row],[Tema]],5)="INTEG","INTEG"&amp;N45,""))</f>
        <v/>
      </c>
      <c r="L45" s="20" t="str">
        <f>IF(Tabla1[[#This Row],[Fechas]]=$D$2,Tabla1[[#This Row],[nro]],"--")</f>
        <v>--</v>
      </c>
      <c r="M45" s="24" t="str">
        <f>IF(IF(EOMONTH(Tabla1[[#This Row],[Fechas]],0)-WEEKDAY(WORKDAY((EOMONTH(Tabla1[[#This Row],[Fechas]],0)+2),1))=G45,"L","-")="L","L",IF(AND(M44="L",N45=N44),"L","-"))</f>
        <v>-</v>
      </c>
      <c r="N45" s="24">
        <f>MONTH(Tabla1[[#This Row],[Fechas]])</f>
        <v>5</v>
      </c>
      <c r="O45" s="26">
        <f>+Tabla1[[#This Row],[Fechas]]</f>
        <v>45061</v>
      </c>
    </row>
    <row r="46" spans="1:15" ht="18" x14ac:dyDescent="0.25">
      <c r="A46" s="8">
        <f t="shared" si="0"/>
        <v>97</v>
      </c>
      <c r="B46" s="6" t="s">
        <v>65</v>
      </c>
      <c r="C46" s="16">
        <v>12</v>
      </c>
      <c r="D46" t="s">
        <v>79</v>
      </c>
      <c r="E46" s="23" t="str">
        <f>IF(OR(E45="è",E44="è",E43="è",E42="è",E41="è"),"",IF(Tabla1[[#This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6">
        <v>38</v>
      </c>
      <c r="G46" s="29">
        <f>IF(IFERROR(VLOOKUP(WORKDAY(G45,1),Feriados!B:C,2,FALSE),"")="",WORKDAY(G45,1),IF(IFERROR(VLOOKUP(WORKDAY(G45,2),Feriados!B:C,2,FALSE),"")="",WORKDAY(G45,2),IF(IFERROR(VLOOKUP(WORKDAY(G45,3),Feriados!B:C,2,FALSE),"")="",WORKDAY(G45,3),IF(IFERROR(VLOOKUP(WORKDAY(G45,4),Feriados!B:C,2,FALSE),"")="",WORKDAY(G45,5),"ERROR"))))</f>
        <v>45062</v>
      </c>
      <c r="H46" s="4" t="str">
        <f>IFERROR(VLOOKUP(Tabla1[[#This Row],[nro]],$A$27:$B$53,2,FALSE),"")</f>
        <v/>
      </c>
      <c r="I46" s="4" t="str">
        <f>IFERROR(VLOOKUP(Tabla1[[#This Row],[nro]],$A$27:$D$53,4,FALSE),"")</f>
        <v/>
      </c>
      <c r="J46" s="16" t="str">
        <f>IFERROR(VLOOKUP(Tabla1[[#This Row],[nro]],Tabla3[],5,FALSE),"")</f>
        <v/>
      </c>
      <c r="K46" s="6" t="str">
        <f>IF(Tabla1[[#This Row],[Fechas]]=WORKDAY(EOMONTH(Tabla1[[#This Row],[Fechas]],0),0),IF(LEFT(Tabla1[[#This Row],[Tema]],5)="INTEG","INTEG"&amp;(N46+1),""),IF(LEFT(Tabla1[[#This Row],[Tema]],5)="INTEG","INTEG"&amp;N46,""))</f>
        <v/>
      </c>
      <c r="L46" s="20" t="str">
        <f>IF(Tabla1[[#This Row],[Fechas]]=$D$2,Tabla1[[#This Row],[nro]],"--")</f>
        <v>--</v>
      </c>
      <c r="M46" s="24" t="str">
        <f>IF(IF(EOMONTH(Tabla1[[#This Row],[Fechas]],0)-WEEKDAY(WORKDAY((EOMONTH(Tabla1[[#This Row],[Fechas]],0)+2),1))=G46,"L","-")="L","L",IF(AND(M45="L",N46=N45),"L","-"))</f>
        <v>-</v>
      </c>
      <c r="N46" s="24">
        <f>MONTH(Tabla1[[#This Row],[Fechas]])</f>
        <v>5</v>
      </c>
      <c r="O46" s="26">
        <f>+Tabla1[[#This Row],[Fechas]]</f>
        <v>45062</v>
      </c>
    </row>
    <row r="47" spans="1:15" ht="18" x14ac:dyDescent="0.25">
      <c r="A47" s="8">
        <f t="shared" si="0"/>
        <v>109</v>
      </c>
      <c r="B47" s="6" t="s">
        <v>80</v>
      </c>
      <c r="C47" s="16">
        <v>11</v>
      </c>
      <c r="D47" t="s">
        <v>62</v>
      </c>
      <c r="E47" s="23" t="str">
        <f>IF(OR(E46="è",E45="è",E44="è",E43="è",E42="è"),"",IF(Tabla1[[#This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7">
        <v>39</v>
      </c>
      <c r="G47" s="29">
        <f>IF(IFERROR(VLOOKUP(WORKDAY(G46,1),Feriados!B:C,2,FALSE),"")="",WORKDAY(G46,1),IF(IFERROR(VLOOKUP(WORKDAY(G46,2),Feriados!B:C,2,FALSE),"")="",WORKDAY(G46,2),IF(IFERROR(VLOOKUP(WORKDAY(G46,3),Feriados!B:C,2,FALSE),"")="",WORKDAY(G46,3),IF(IFERROR(VLOOKUP(WORKDAY(G46,4),Feriados!B:C,2,FALSE),"")="",WORKDAY(G46,5),"ERROR"))))</f>
        <v>45063</v>
      </c>
      <c r="H47" s="4" t="str">
        <f>IFERROR(VLOOKUP(Tabla1[[#This Row],[nro]],$A$27:$B$53,2,FALSE),"")</f>
        <v/>
      </c>
      <c r="I47" s="4" t="str">
        <f>IFERROR(VLOOKUP(Tabla1[[#This Row],[nro]],$A$27:$D$53,4,FALSE),"")</f>
        <v/>
      </c>
      <c r="J47" s="16" t="str">
        <f>IFERROR(VLOOKUP(Tabla1[[#This Row],[nro]],Tabla3[],5,FALSE),"")</f>
        <v/>
      </c>
      <c r="K47" s="6" t="str">
        <f>IF(Tabla1[[#This Row],[Fechas]]=WORKDAY(EOMONTH(Tabla1[[#This Row],[Fechas]],0),0),IF(LEFT(Tabla1[[#This Row],[Tema]],5)="INTEG","INTEG"&amp;(N47+1),""),IF(LEFT(Tabla1[[#This Row],[Tema]],5)="INTEG","INTEG"&amp;N47,""))</f>
        <v/>
      </c>
      <c r="L47" s="20" t="str">
        <f>IF(Tabla1[[#This Row],[Fechas]]=$D$2,Tabla1[[#This Row],[nro]],"--")</f>
        <v>--</v>
      </c>
      <c r="M47" s="24" t="str">
        <f>IF(IF(EOMONTH(Tabla1[[#This Row],[Fechas]],0)-WEEKDAY(WORKDAY((EOMONTH(Tabla1[[#This Row],[Fechas]],0)+2),1))=G47,"L","-")="L","L",IF(AND(M46="L",N47=N46),"L","-"))</f>
        <v>-</v>
      </c>
      <c r="N47" s="24">
        <f>MONTH(Tabla1[[#This Row],[Fechas]])</f>
        <v>5</v>
      </c>
      <c r="O47" s="26">
        <f>+Tabla1[[#This Row],[Fechas]]</f>
        <v>45063</v>
      </c>
    </row>
    <row r="48" spans="1:15" ht="18" x14ac:dyDescent="0.25">
      <c r="A48" s="8">
        <f t="shared" si="0"/>
        <v>120</v>
      </c>
      <c r="B48" s="6" t="s">
        <v>91</v>
      </c>
      <c r="C48" s="16">
        <v>1</v>
      </c>
      <c r="D48" s="15" t="s">
        <v>89</v>
      </c>
      <c r="E48" s="23" t="str">
        <f>IF(OR(E47="è",E46="è",E45="è",E44="è",E43="è"),"",IF(Tabla1[[#This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8">
        <v>40</v>
      </c>
      <c r="G48" s="29">
        <f>IF(IFERROR(VLOOKUP(WORKDAY(G47,1),Feriados!B:C,2,FALSE),"")="",WORKDAY(G47,1),IF(IFERROR(VLOOKUP(WORKDAY(G47,2),Feriados!B:C,2,FALSE),"")="",WORKDAY(G47,2),IF(IFERROR(VLOOKUP(WORKDAY(G47,3),Feriados!B:C,2,FALSE),"")="",WORKDAY(G47,3),IF(IFERROR(VLOOKUP(WORKDAY(G47,4),Feriados!B:C,2,FALSE),"")="",WORKDAY(G47,5),"ERROR"))))</f>
        <v>45064</v>
      </c>
      <c r="H48" s="4" t="str">
        <f>IFERROR(VLOOKUP(Tabla1[[#This Row],[nro]],$A$27:$B$53,2,FALSE),"")</f>
        <v/>
      </c>
      <c r="I48" s="4" t="str">
        <f>IFERROR(VLOOKUP(Tabla1[[#This Row],[nro]],$A$27:$D$53,4,FALSE),"")</f>
        <v/>
      </c>
      <c r="J48" s="16" t="str">
        <f>IFERROR(VLOOKUP(Tabla1[[#This Row],[nro]],Tabla3[],5,FALSE),"")</f>
        <v/>
      </c>
      <c r="K48" s="6" t="str">
        <f>IF(Tabla1[[#This Row],[Fechas]]=WORKDAY(EOMONTH(Tabla1[[#This Row],[Fechas]],0),0),IF(LEFT(Tabla1[[#This Row],[Tema]],5)="INTEG","INTEG"&amp;(N48+1),""),IF(LEFT(Tabla1[[#This Row],[Tema]],5)="INTEG","INTEG"&amp;N48,""))</f>
        <v/>
      </c>
      <c r="L48" s="20" t="str">
        <f>IF(Tabla1[[#This Row],[Fechas]]=$D$2,Tabla1[[#This Row],[nro]],"--")</f>
        <v>--</v>
      </c>
      <c r="M48" s="24" t="str">
        <f>IF(IF(EOMONTH(Tabla1[[#This Row],[Fechas]],0)-WEEKDAY(WORKDAY((EOMONTH(Tabla1[[#This Row],[Fechas]],0)+2),1))=G48,"L","-")="L","L",IF(AND(M47="L",N48=N47),"L","-"))</f>
        <v>-</v>
      </c>
      <c r="N48" s="24">
        <f>MONTH(Tabla1[[#This Row],[Fechas]])</f>
        <v>5</v>
      </c>
      <c r="O48" s="26">
        <f>+Tabla1[[#This Row],[Fechas]]</f>
        <v>45064</v>
      </c>
    </row>
    <row r="49" spans="1:15" ht="18" x14ac:dyDescent="0.25">
      <c r="A49" s="8">
        <f t="shared" si="0"/>
        <v>121</v>
      </c>
      <c r="B49" s="6" t="s">
        <v>81</v>
      </c>
      <c r="C49" s="16">
        <v>12</v>
      </c>
      <c r="D49" t="s">
        <v>87</v>
      </c>
      <c r="E49" s="23" t="str">
        <f>IF(OR(E48="è",E47="è",E46="è",E45="è",E44="è"),"",IF(Tabla1[[#This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49">
        <v>41</v>
      </c>
      <c r="G49" s="29">
        <f>IF(IFERROR(VLOOKUP(WORKDAY(G48,1),Feriados!B:C,2,FALSE),"")="",WORKDAY(G48,1),IF(IFERROR(VLOOKUP(WORKDAY(G48,2),Feriados!B:C,2,FALSE),"")="",WORKDAY(G48,2),IF(IFERROR(VLOOKUP(WORKDAY(G48,3),Feriados!B:C,2,FALSE),"")="",WORKDAY(G48,3),IF(IFERROR(VLOOKUP(WORKDAY(G48,4),Feriados!B:C,2,FALSE),"")="",WORKDAY(G48,5),"ERROR"))))</f>
        <v>45065</v>
      </c>
      <c r="H49" s="4" t="str">
        <f>IFERROR(VLOOKUP(Tabla1[[#This Row],[nro]],$A$27:$B$53,2,FALSE),"")</f>
        <v/>
      </c>
      <c r="I49" s="4" t="str">
        <f>IFERROR(VLOOKUP(Tabla1[[#This Row],[nro]],$A$27:$D$53,4,FALSE),"")</f>
        <v/>
      </c>
      <c r="J49" s="16" t="str">
        <f>IFERROR(VLOOKUP(Tabla1[[#This Row],[nro]],Tabla3[],5,FALSE),"")</f>
        <v/>
      </c>
      <c r="K49" s="6" t="str">
        <f>IF(Tabla1[[#This Row],[Fechas]]=WORKDAY(EOMONTH(Tabla1[[#This Row],[Fechas]],0),0),IF(LEFT(Tabla1[[#This Row],[Tema]],5)="INTEG","INTEG"&amp;(N49+1),""),IF(LEFT(Tabla1[[#This Row],[Tema]],5)="INTEG","INTEG"&amp;N49,""))</f>
        <v/>
      </c>
      <c r="L49" s="20" t="str">
        <f>IF(Tabla1[[#This Row],[Fechas]]=$D$2,Tabla1[[#This Row],[nro]],"--")</f>
        <v>--</v>
      </c>
      <c r="M49" s="24" t="str">
        <f>IF(IF(EOMONTH(Tabla1[[#This Row],[Fechas]],0)-WEEKDAY(WORKDAY((EOMONTH(Tabla1[[#This Row],[Fechas]],0)+2),1))=G49,"L","-")="L","L",IF(AND(M48="L",N49=N48),"L","-"))</f>
        <v>-</v>
      </c>
      <c r="N49" s="24">
        <f>MONTH(Tabla1[[#This Row],[Fechas]])</f>
        <v>5</v>
      </c>
      <c r="O49" s="26">
        <f>+Tabla1[[#This Row],[Fechas]]</f>
        <v>45065</v>
      </c>
    </row>
    <row r="50" spans="1:15" ht="18" x14ac:dyDescent="0.25">
      <c r="A50" s="8">
        <f t="shared" si="0"/>
        <v>133</v>
      </c>
      <c r="B50" s="6" t="s">
        <v>82</v>
      </c>
      <c r="C50" s="16">
        <v>1</v>
      </c>
      <c r="D50" t="s">
        <v>90</v>
      </c>
      <c r="E50" s="23" t="str">
        <f>IF(OR(E49="è",E48="è",E47="è",E46="è",E45="è"),"",IF(Tabla1[[#This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0">
        <v>42</v>
      </c>
      <c r="G50" s="29">
        <f>IF(IFERROR(VLOOKUP(WORKDAY(G49,1),Feriados!B:C,2,FALSE),"")="",WORKDAY(G49,1),IF(IFERROR(VLOOKUP(WORKDAY(G49,2),Feriados!B:C,2,FALSE),"")="",WORKDAY(G49,2),IF(IFERROR(VLOOKUP(WORKDAY(G49,3),Feriados!B:C,2,FALSE),"")="",WORKDAY(G49,3),IF(IFERROR(VLOOKUP(WORKDAY(G49,4),Feriados!B:C,2,FALSE),"")="",WORKDAY(G49,5),"ERROR"))))</f>
        <v>45068</v>
      </c>
      <c r="H50" s="4" t="str">
        <f>IFERROR(VLOOKUP(Tabla1[[#This Row],[nro]],$A$27:$B$53,2,FALSE),"")</f>
        <v/>
      </c>
      <c r="I50" s="4" t="str">
        <f>IFERROR(VLOOKUP(Tabla1[[#This Row],[nro]],$A$27:$D$53,4,FALSE),"")</f>
        <v/>
      </c>
      <c r="J50" s="16" t="str">
        <f>IFERROR(VLOOKUP(Tabla1[[#This Row],[nro]],Tabla3[],5,FALSE),"")</f>
        <v/>
      </c>
      <c r="K50" s="6" t="str">
        <f>IF(Tabla1[[#This Row],[Fechas]]=WORKDAY(EOMONTH(Tabla1[[#This Row],[Fechas]],0),0),IF(LEFT(Tabla1[[#This Row],[Tema]],5)="INTEG","INTEG"&amp;(N50+1),""),IF(LEFT(Tabla1[[#This Row],[Tema]],5)="INTEG","INTEG"&amp;N50,""))</f>
        <v/>
      </c>
      <c r="L50" s="20" t="str">
        <f>IF(Tabla1[[#This Row],[Fechas]]=$D$2,Tabla1[[#This Row],[nro]],"--")</f>
        <v>--</v>
      </c>
      <c r="M50" s="24" t="str">
        <f>IF(IF(EOMONTH(Tabla1[[#This Row],[Fechas]],0)-WEEKDAY(WORKDAY((EOMONTH(Tabla1[[#This Row],[Fechas]],0)+2),1))=G50,"L","-")="L","L",IF(AND(M49="L",N50=N49),"L","-"))</f>
        <v>-</v>
      </c>
      <c r="N50" s="24">
        <f>MONTH(Tabla1[[#This Row],[Fechas]])</f>
        <v>5</v>
      </c>
      <c r="O50" s="26">
        <f>+Tabla1[[#This Row],[Fechas]]</f>
        <v>45068</v>
      </c>
    </row>
    <row r="51" spans="1:15" ht="18" x14ac:dyDescent="0.25">
      <c r="A51" s="8">
        <f t="shared" si="0"/>
        <v>134</v>
      </c>
      <c r="B51" s="6" t="s">
        <v>83</v>
      </c>
      <c r="C51" s="16">
        <v>26</v>
      </c>
      <c r="D51" t="s">
        <v>86</v>
      </c>
      <c r="E51" s="23" t="str">
        <f>IF(OR(E50="è",E49="è",E48="è",E47="è",E46="è"),"",IF(Tabla1[[#This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1">
        <v>43</v>
      </c>
      <c r="G51" s="29">
        <f>IF(IFERROR(VLOOKUP(WORKDAY(G50,1),Feriados!B:C,2,FALSE),"")="",WORKDAY(G50,1),IF(IFERROR(VLOOKUP(WORKDAY(G50,2),Feriados!B:C,2,FALSE),"")="",WORKDAY(G50,2),IF(IFERROR(VLOOKUP(WORKDAY(G50,3),Feriados!B:C,2,FALSE),"")="",WORKDAY(G50,3),IF(IFERROR(VLOOKUP(WORKDAY(G50,4),Feriados!B:C,2,FALSE),"")="",WORKDAY(G50,5),"ERROR"))))</f>
        <v>45069</v>
      </c>
      <c r="H51" s="4" t="str">
        <f>IFERROR(VLOOKUP(Tabla1[[#This Row],[nro]],$A$27:$B$53,2,FALSE),"")</f>
        <v>Guia11</v>
      </c>
      <c r="I51" s="4" t="str">
        <f>IFERROR(VLOOKUP(Tabla1[[#This Row],[nro]],$A$27:$D$53,4,FALSE),"")</f>
        <v>Relacion entre Clases</v>
      </c>
      <c r="J51" s="16" t="str">
        <f>IFERROR(VLOOKUP(Tabla1[[#This Row],[nro]],Tabla3[],5,FALSE),"")</f>
        <v/>
      </c>
      <c r="K51" s="6" t="str">
        <f>IF(Tabla1[[#This Row],[Fechas]]=WORKDAY(EOMONTH(Tabla1[[#This Row],[Fechas]],0),0),IF(LEFT(Tabla1[[#This Row],[Tema]],5)="INTEG","INTEG"&amp;(N51+1),""),IF(LEFT(Tabla1[[#This Row],[Tema]],5)="INTEG","INTEG"&amp;N51,""))</f>
        <v/>
      </c>
      <c r="L51" s="20" t="str">
        <f>IF(Tabla1[[#This Row],[Fechas]]=$D$2,Tabla1[[#This Row],[nro]],"--")</f>
        <v>--</v>
      </c>
      <c r="M51" s="24" t="str">
        <f>IF(IF(EOMONTH(Tabla1[[#This Row],[Fechas]],0)-WEEKDAY(WORKDAY((EOMONTH(Tabla1[[#This Row],[Fechas]],0)+2),1))=G51,"L","-")="L","L",IF(AND(M50="L",N51=N50),"L","-"))</f>
        <v>-</v>
      </c>
      <c r="N51" s="24">
        <f>MONTH(Tabla1[[#This Row],[Fechas]])</f>
        <v>5</v>
      </c>
      <c r="O51" s="26">
        <f>+Tabla1[[#This Row],[Fechas]]</f>
        <v>45069</v>
      </c>
    </row>
    <row r="52" spans="1:15" ht="18" x14ac:dyDescent="0.25">
      <c r="A52" s="8">
        <f t="shared" si="0"/>
        <v>160</v>
      </c>
      <c r="B52" s="6" t="s">
        <v>84</v>
      </c>
      <c r="C52" s="16">
        <v>1</v>
      </c>
      <c r="D52" t="s">
        <v>85</v>
      </c>
      <c r="E52" s="23" t="str">
        <f>IF(OR(E51="è",E50="è",E49="è",E48="è",E47="è"),"",IF(Tabla1[[#This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2">
        <v>44</v>
      </c>
      <c r="G52" s="29">
        <f>IF(IFERROR(VLOOKUP(WORKDAY(G51,1),Feriados!B:C,2,FALSE),"")="",WORKDAY(G51,1),IF(IFERROR(VLOOKUP(WORKDAY(G51,2),Feriados!B:C,2,FALSE),"")="",WORKDAY(G51,2),IF(IFERROR(VLOOKUP(WORKDAY(G51,3),Feriados!B:C,2,FALSE),"")="",WORKDAY(G51,3),IF(IFERROR(VLOOKUP(WORKDAY(G51,4),Feriados!B:C,2,FALSE),"")="",WORKDAY(G51,5),"ERROR"))))</f>
        <v>45070</v>
      </c>
      <c r="H52" s="4" t="str">
        <f>IFERROR(VLOOKUP(Tabla1[[#This Row],[nro]],$A$27:$B$53,2,FALSE),"")</f>
        <v/>
      </c>
      <c r="I52" s="4" t="str">
        <f>IFERROR(VLOOKUP(Tabla1[[#This Row],[nro]],$A$27:$D$53,4,FALSE),"")</f>
        <v/>
      </c>
      <c r="J52" s="16" t="str">
        <f>IFERROR(VLOOKUP(Tabla1[[#This Row],[nro]],Tabla3[],5,FALSE),"")</f>
        <v/>
      </c>
      <c r="K52" s="6" t="str">
        <f>IF(Tabla1[[#This Row],[Fechas]]=WORKDAY(EOMONTH(Tabla1[[#This Row],[Fechas]],0),0),IF(LEFT(Tabla1[[#This Row],[Tema]],5)="INTEG","INTEG"&amp;(N52+1),""),IF(LEFT(Tabla1[[#This Row],[Tema]],5)="INTEG","INTEG"&amp;N52,""))</f>
        <v/>
      </c>
      <c r="L52" s="20" t="str">
        <f>IF(Tabla1[[#This Row],[Fechas]]=$D$2,Tabla1[[#This Row],[nro]],"--")</f>
        <v>--</v>
      </c>
      <c r="M52" s="24" t="str">
        <f>IF(IF(EOMONTH(Tabla1[[#This Row],[Fechas]],0)-WEEKDAY(WORKDAY((EOMONTH(Tabla1[[#This Row],[Fechas]],0)+2),1))=G52,"L","-")="L","L",IF(AND(M51="L",N52=N51),"L","-"))</f>
        <v>-</v>
      </c>
      <c r="N52" s="24">
        <f>MONTH(Tabla1[[#This Row],[Fechas]])</f>
        <v>5</v>
      </c>
      <c r="O52" s="26">
        <f>+Tabla1[[#This Row],[Fechas]]</f>
        <v>45070</v>
      </c>
    </row>
    <row r="53" spans="1:15" ht="18" x14ac:dyDescent="0.25">
      <c r="A53" s="8">
        <f t="shared" si="0"/>
        <v>161</v>
      </c>
      <c r="B53" s="6" t="s">
        <v>92</v>
      </c>
      <c r="C53" s="16">
        <v>1</v>
      </c>
      <c r="D53" t="s">
        <v>89</v>
      </c>
      <c r="E53" s="23" t="str">
        <f>IF(OR(E52="è",E51="è",E50="è",E49="è",E48="è"),"",IF(Tabla1[[#This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3">
        <v>45</v>
      </c>
      <c r="G53" s="29">
        <f>IF(IFERROR(VLOOKUP(WORKDAY(G52,1),Feriados!B:C,2,FALSE),"")="",WORKDAY(G52,1),IF(IFERROR(VLOOKUP(WORKDAY(G52,2),Feriados!B:C,2,FALSE),"")="",WORKDAY(G52,2),IF(IFERROR(VLOOKUP(WORKDAY(G52,3),Feriados!B:C,2,FALSE),"")="",WORKDAY(G52,3),IF(IFERROR(VLOOKUP(WORKDAY(G52,4),Feriados!B:C,2,FALSE),"")="",WORKDAY(G52,5),"ERROR"))))</f>
        <v>45075</v>
      </c>
      <c r="H53" s="4" t="str">
        <f>IFERROR(VLOOKUP(Tabla1[[#This Row],[nro]],$A$27:$B$53,2,FALSE),"")</f>
        <v/>
      </c>
      <c r="I53" s="4" t="str">
        <f>IFERROR(VLOOKUP(Tabla1[[#This Row],[nro]],$A$27:$D$53,4,FALSE),"")</f>
        <v/>
      </c>
      <c r="J53" s="16" t="str">
        <f>IFERROR(VLOOKUP(Tabla1[[#This Row],[nro]],Tabla3[],5,FALSE),"")</f>
        <v/>
      </c>
      <c r="K53" s="6" t="str">
        <f>IF(Tabla1[[#This Row],[Fechas]]=WORKDAY(EOMONTH(Tabla1[[#This Row],[Fechas]],0),0),IF(LEFT(Tabla1[[#This Row],[Tema]],5)="INTEG","INTEG"&amp;(N53+1),""),IF(LEFT(Tabla1[[#This Row],[Tema]],5)="INTEG","INTEG"&amp;N53,""))</f>
        <v/>
      </c>
      <c r="L53" s="20" t="str">
        <f>IF(Tabla1[[#This Row],[Fechas]]=$D$2,Tabla1[[#This Row],[nro]],"--")</f>
        <v>--</v>
      </c>
      <c r="M53" s="24" t="str">
        <f>IF(IF(EOMONTH(Tabla1[[#This Row],[Fechas]],0)-WEEKDAY(WORKDAY((EOMONTH(Tabla1[[#This Row],[Fechas]],0)+2),1))=G53,"L","-")="L","L",IF(AND(M52="L",N53=N52),"L","-"))</f>
        <v>L</v>
      </c>
      <c r="N53" s="24">
        <f>MONTH(Tabla1[[#This Row],[Fechas]])</f>
        <v>5</v>
      </c>
      <c r="O53" s="26">
        <f>+Tabla1[[#This Row],[Fechas]]</f>
        <v>45075</v>
      </c>
    </row>
    <row r="54" spans="1:15" ht="18" x14ac:dyDescent="0.25">
      <c r="A54" s="13"/>
      <c r="B54" s="9"/>
      <c r="C54" s="9"/>
      <c r="D54" s="9"/>
      <c r="E54" s="23" t="str">
        <f>IF(OR(E53="è",E52="è",E51="è",E50="è",E49="è"),"",IF(Tabla1[[#This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4">
        <v>46</v>
      </c>
      <c r="G54" s="29">
        <f>IF(IFERROR(VLOOKUP(WORKDAY(G53,1),Feriados!B:C,2,FALSE),"")="",WORKDAY(G53,1),IF(IFERROR(VLOOKUP(WORKDAY(G53,2),Feriados!B:C,2,FALSE),"")="",WORKDAY(G53,2),IF(IFERROR(VLOOKUP(WORKDAY(G53,3),Feriados!B:C,2,FALSE),"")="",WORKDAY(G53,3),IF(IFERROR(VLOOKUP(WORKDAY(G53,4),Feriados!B:C,2,FALSE),"")="",WORKDAY(G53,5),"ERROR"))))</f>
        <v>45076</v>
      </c>
      <c r="H54" s="4" t="str">
        <f>IFERROR(VLOOKUP(Tabla1[[#This Row],[nro]],$A$27:$B$53,2,FALSE),"")</f>
        <v/>
      </c>
      <c r="I54" s="4" t="str">
        <f>IFERROR(VLOOKUP(Tabla1[[#This Row],[nro]],$A$27:$D$53,4,FALSE),"")</f>
        <v/>
      </c>
      <c r="J54" s="16" t="str">
        <f>IFERROR(VLOOKUP(Tabla1[[#This Row],[nro]],Tabla3[],5,FALSE),"")</f>
        <v/>
      </c>
      <c r="K54" s="6" t="str">
        <f>IF(Tabla1[[#This Row],[Fechas]]=WORKDAY(EOMONTH(Tabla1[[#This Row],[Fechas]],0),0),IF(LEFT(Tabla1[[#This Row],[Tema]],5)="INTEG","INTEG"&amp;(N54+1),""),IF(LEFT(Tabla1[[#This Row],[Tema]],5)="INTEG","INTEG"&amp;N54,""))</f>
        <v/>
      </c>
      <c r="L54" s="20" t="str">
        <f>IF(Tabla1[[#This Row],[Fechas]]=$D$2,Tabla1[[#This Row],[nro]],"--")</f>
        <v>--</v>
      </c>
      <c r="M54" s="24" t="str">
        <f>IF(IF(EOMONTH(Tabla1[[#This Row],[Fechas]],0)-WEEKDAY(WORKDAY((EOMONTH(Tabla1[[#This Row],[Fechas]],0)+2),1))=G54,"L","-")="L","L",IF(AND(M53="L",N54=N53),"L","-"))</f>
        <v>L</v>
      </c>
      <c r="N54" s="24">
        <f>MONTH(Tabla1[[#This Row],[Fechas]])</f>
        <v>5</v>
      </c>
      <c r="O54" s="26">
        <f>+Tabla1[[#This Row],[Fechas]]</f>
        <v>45076</v>
      </c>
    </row>
    <row r="55" spans="1:15" ht="18" x14ac:dyDescent="0.25">
      <c r="A55" s="13"/>
      <c r="B55" s="9"/>
      <c r="C55" s="9"/>
      <c r="D55" s="9"/>
      <c r="E55" s="23" t="str">
        <f>IF(OR(E54="è",E53="è",E52="è",E51="è",E50="è"),"",IF(Tabla1[[#This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5">
        <v>47</v>
      </c>
      <c r="G55" s="29">
        <f>IF(IFERROR(VLOOKUP(WORKDAY(G54,1),Feriados!B:C,2,FALSE),"")="",WORKDAY(G54,1),IF(IFERROR(VLOOKUP(WORKDAY(G54,2),Feriados!B:C,2,FALSE),"")="",WORKDAY(G54,2),IF(IFERROR(VLOOKUP(WORKDAY(G54,3),Feriados!B:C,2,FALSE),"")="",WORKDAY(G54,3),IF(IFERROR(VLOOKUP(WORKDAY(G54,4),Feriados!B:C,2,FALSE),"")="",WORKDAY(G54,5),"ERROR"))))</f>
        <v>45077</v>
      </c>
      <c r="H55" s="4" t="str">
        <f>IFERROR(VLOOKUP(Tabla1[[#This Row],[nro]],$A$27:$B$53,2,FALSE),"")</f>
        <v/>
      </c>
      <c r="I55" s="4" t="str">
        <f>IFERROR(VLOOKUP(Tabla1[[#This Row],[nro]],$A$27:$D$53,4,FALSE),"")</f>
        <v/>
      </c>
      <c r="J55" s="16" t="str">
        <f>IFERROR(VLOOKUP(Tabla1[[#This Row],[nro]],Tabla3[],5,FALSE),"")</f>
        <v/>
      </c>
      <c r="K55" s="6" t="str">
        <f>IF(Tabla1[[#This Row],[Fechas]]=WORKDAY(EOMONTH(Tabla1[[#This Row],[Fechas]],0),0),IF(LEFT(Tabla1[[#This Row],[Tema]],5)="INTEG","INTEG"&amp;(N55+1),""),IF(LEFT(Tabla1[[#This Row],[Tema]],5)="INTEG","INTEG"&amp;N55,""))</f>
        <v/>
      </c>
      <c r="L55" s="20" t="str">
        <f>IF(Tabla1[[#This Row],[Fechas]]=$D$2,Tabla1[[#This Row],[nro]],"--")</f>
        <v>--</v>
      </c>
      <c r="M55" s="24" t="str">
        <f>IF(IF(EOMONTH(Tabla1[[#This Row],[Fechas]],0)-WEEKDAY(WORKDAY((EOMONTH(Tabla1[[#This Row],[Fechas]],0)+2),1))=G55,"L","-")="L","L",IF(AND(M54="L",N55=N54),"L","-"))</f>
        <v>L</v>
      </c>
      <c r="N55" s="24">
        <f>MONTH(Tabla1[[#This Row],[Fechas]])</f>
        <v>5</v>
      </c>
      <c r="O55" s="26">
        <f>+Tabla1[[#This Row],[Fechas]]</f>
        <v>45077</v>
      </c>
    </row>
    <row r="56" spans="1:15" ht="18" x14ac:dyDescent="0.25">
      <c r="A56" s="13"/>
      <c r="B56" s="9"/>
      <c r="C56" s="9"/>
      <c r="D56" s="9"/>
      <c r="E56" s="23" t="str">
        <f>IF(OR(E55="è",E54="è",E53="è",E52="è",E51="è"),"",IF(Tabla1[[#This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6">
        <v>48</v>
      </c>
      <c r="G56" s="29">
        <f>IF(IFERROR(VLOOKUP(WORKDAY(G55,1),Feriados!B:C,2,FALSE),"")="",WORKDAY(G55,1),IF(IFERROR(VLOOKUP(WORKDAY(G55,2),Feriados!B:C,2,FALSE),"")="",WORKDAY(G55,2),IF(IFERROR(VLOOKUP(WORKDAY(G55,3),Feriados!B:C,2,FALSE),"")="",WORKDAY(G55,3),IF(IFERROR(VLOOKUP(WORKDAY(G55,4),Feriados!B:C,2,FALSE),"")="",WORKDAY(G55,5),"ERROR"))))</f>
        <v>45078</v>
      </c>
      <c r="H56" s="4" t="str">
        <f>IFERROR(VLOOKUP(Tabla1[[#This Row],[nro]],$A$27:$B$53,2,FALSE),"")</f>
        <v/>
      </c>
      <c r="I56" s="4" t="str">
        <f>IFERROR(VLOOKUP(Tabla1[[#This Row],[nro]],$A$27:$D$53,4,FALSE),"")</f>
        <v/>
      </c>
      <c r="J56" s="16" t="str">
        <f>IFERROR(VLOOKUP(Tabla1[[#This Row],[nro]],Tabla3[],5,FALSE),"")</f>
        <v/>
      </c>
      <c r="K56" s="6" t="str">
        <f>IF(Tabla1[[#This Row],[Fechas]]=WORKDAY(EOMONTH(Tabla1[[#This Row],[Fechas]],0),0),IF(LEFT(Tabla1[[#This Row],[Tema]],5)="INTEG","INTEG"&amp;(N56+1),""),IF(LEFT(Tabla1[[#This Row],[Tema]],5)="INTEG","INTEG"&amp;N56,""))</f>
        <v/>
      </c>
      <c r="L56" s="20" t="str">
        <f>IF(Tabla1[[#This Row],[Fechas]]=$D$2,Tabla1[[#This Row],[nro]],"--")</f>
        <v>--</v>
      </c>
      <c r="M56" s="24" t="str">
        <f>IF(IF(EOMONTH(Tabla1[[#This Row],[Fechas]],0)-WEEKDAY(WORKDAY((EOMONTH(Tabla1[[#This Row],[Fechas]],0)+2),1))=G56,"L","-")="L","L",IF(AND(M55="L",N56=N55),"L","-"))</f>
        <v>-</v>
      </c>
      <c r="N56" s="24">
        <f>MONTH(Tabla1[[#This Row],[Fechas]])</f>
        <v>6</v>
      </c>
      <c r="O56" s="26">
        <f>+Tabla1[[#This Row],[Fechas]]</f>
        <v>45078</v>
      </c>
    </row>
    <row r="57" spans="1:15" ht="18" x14ac:dyDescent="0.25">
      <c r="A57" s="13"/>
      <c r="B57" s="9"/>
      <c r="C57" s="9"/>
      <c r="D57" s="9"/>
      <c r="E57" s="23" t="str">
        <f>IF(OR(E56="è",E55="è",E54="è",E53="è",E52="è"),"",IF(Tabla1[[#This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7">
        <v>49</v>
      </c>
      <c r="G57" s="29">
        <f>IF(IFERROR(VLOOKUP(WORKDAY(G56,1),Feriados!B:C,2,FALSE),"")="",WORKDAY(G56,1),IF(IFERROR(VLOOKUP(WORKDAY(G56,2),Feriados!B:C,2,FALSE),"")="",WORKDAY(G56,2),IF(IFERROR(VLOOKUP(WORKDAY(G56,3),Feriados!B:C,2,FALSE),"")="",WORKDAY(G56,3),IF(IFERROR(VLOOKUP(WORKDAY(G56,4),Feriados!B:C,2,FALSE),"")="",WORKDAY(G56,5),"ERROR"))))</f>
        <v>45079</v>
      </c>
      <c r="H57" s="4" t="str">
        <f>IFERROR(VLOOKUP(Tabla1[[#This Row],[nro]],$A$27:$B$53,2,FALSE),"")</f>
        <v/>
      </c>
      <c r="I57" s="4" t="str">
        <f>IFERROR(VLOOKUP(Tabla1[[#This Row],[nro]],$A$27:$D$53,4,FALSE),"")</f>
        <v/>
      </c>
      <c r="J57" s="16" t="str">
        <f>IFERROR(VLOOKUP(Tabla1[[#This Row],[nro]],Tabla3[],5,FALSE),"")</f>
        <v/>
      </c>
      <c r="K57" s="6" t="str">
        <f>IF(Tabla1[[#This Row],[Fechas]]=WORKDAY(EOMONTH(Tabla1[[#This Row],[Fechas]],0),0),IF(LEFT(Tabla1[[#This Row],[Tema]],5)="INTEG","INTEG"&amp;(N57+1),""),IF(LEFT(Tabla1[[#This Row],[Tema]],5)="INTEG","INTEG"&amp;N57,""))</f>
        <v/>
      </c>
      <c r="L57" s="20" t="str">
        <f>IF(Tabla1[[#This Row],[Fechas]]=$D$2,Tabla1[[#This Row],[nro]],"--")</f>
        <v>--</v>
      </c>
      <c r="M57" s="24" t="str">
        <f>IF(IF(EOMONTH(Tabla1[[#This Row],[Fechas]],0)-WEEKDAY(WORKDAY((EOMONTH(Tabla1[[#This Row],[Fechas]],0)+2),1))=G57,"L","-")="L","L",IF(AND(M56="L",N57=N56),"L","-"))</f>
        <v>-</v>
      </c>
      <c r="N57" s="24">
        <f>MONTH(Tabla1[[#This Row],[Fechas]])</f>
        <v>6</v>
      </c>
      <c r="O57" s="26">
        <f>+Tabla1[[#This Row],[Fechas]]</f>
        <v>45079</v>
      </c>
    </row>
    <row r="58" spans="1:15" ht="18" x14ac:dyDescent="0.25">
      <c r="A58" s="13"/>
      <c r="B58" s="9"/>
      <c r="C58" s="9"/>
      <c r="D58" s="9"/>
      <c r="E58" s="23" t="str">
        <f>IF(OR(E57="è",E56="è",E55="è",E54="è",E53="è"),"",IF(Tabla1[[#This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8">
        <v>50</v>
      </c>
      <c r="G58" s="29">
        <f>IF(IFERROR(VLOOKUP(WORKDAY(G57,1),Feriados!B:C,2,FALSE),"")="",WORKDAY(G57,1),IF(IFERROR(VLOOKUP(WORKDAY(G57,2),Feriados!B:C,2,FALSE),"")="",WORKDAY(G57,2),IF(IFERROR(VLOOKUP(WORKDAY(G57,3),Feriados!B:C,2,FALSE),"")="",WORKDAY(G57,3),IF(IFERROR(VLOOKUP(WORKDAY(G57,4),Feriados!B:C,2,FALSE),"")="",WORKDAY(G57,5),"ERROR"))))</f>
        <v>45082</v>
      </c>
      <c r="H58" s="4" t="str">
        <f>IFERROR(VLOOKUP(Tabla1[[#This Row],[nro]],$A$27:$B$53,2,FALSE),"")</f>
        <v/>
      </c>
      <c r="I58" s="4" t="str">
        <f>IFERROR(VLOOKUP(Tabla1[[#This Row],[nro]],$A$27:$D$53,4,FALSE),"")</f>
        <v/>
      </c>
      <c r="J58" s="16" t="str">
        <f>IFERROR(VLOOKUP(Tabla1[[#This Row],[nro]],Tabla3[],5,FALSE),"")</f>
        <v/>
      </c>
      <c r="K58" s="6" t="str">
        <f>IF(Tabla1[[#This Row],[Fechas]]=WORKDAY(EOMONTH(Tabla1[[#This Row],[Fechas]],0),0),IF(LEFT(Tabla1[[#This Row],[Tema]],5)="INTEG","INTEG"&amp;(N58+1),""),IF(LEFT(Tabla1[[#This Row],[Tema]],5)="INTEG","INTEG"&amp;N58,""))</f>
        <v/>
      </c>
      <c r="L58" s="20" t="str">
        <f>IF(Tabla1[[#This Row],[Fechas]]=$D$2,Tabla1[[#This Row],[nro]],"--")</f>
        <v>--</v>
      </c>
      <c r="M58" s="24" t="str">
        <f>IF(IF(EOMONTH(Tabla1[[#This Row],[Fechas]],0)-WEEKDAY(WORKDAY((EOMONTH(Tabla1[[#This Row],[Fechas]],0)+2),1))=G58,"L","-")="L","L",IF(AND(M57="L",N58=N57),"L","-"))</f>
        <v>-</v>
      </c>
      <c r="N58" s="24">
        <f>MONTH(Tabla1[[#This Row],[Fechas]])</f>
        <v>6</v>
      </c>
      <c r="O58" s="26">
        <f>+Tabla1[[#This Row],[Fechas]]</f>
        <v>45082</v>
      </c>
    </row>
    <row r="59" spans="1:15" ht="18" x14ac:dyDescent="0.25">
      <c r="A59" s="13"/>
      <c r="B59" s="9"/>
      <c r="C59" s="9"/>
      <c r="D59" s="9"/>
      <c r="E59" s="23" t="str">
        <f>IF(OR(E58="è",E57="è",E56="è",E55="è",E54="è"),"",IF(Tabla1[[#This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59">
        <v>51</v>
      </c>
      <c r="G59" s="29">
        <f>IF(IFERROR(VLOOKUP(WORKDAY(G58,1),Feriados!B:C,2,FALSE),"")="",WORKDAY(G58,1),IF(IFERROR(VLOOKUP(WORKDAY(G58,2),Feriados!B:C,2,FALSE),"")="",WORKDAY(G58,2),IF(IFERROR(VLOOKUP(WORKDAY(G58,3),Feriados!B:C,2,FALSE),"")="",WORKDAY(G58,3),IF(IFERROR(VLOOKUP(WORKDAY(G58,4),Feriados!B:C,2,FALSE),"")="",WORKDAY(G58,5),"ERROR"))))</f>
        <v>45083</v>
      </c>
      <c r="H59" s="4" t="str">
        <f>IFERROR(VLOOKUP(Tabla1[[#This Row],[nro]],$A$27:$B$53,2,FALSE),"")</f>
        <v/>
      </c>
      <c r="I59" s="4" t="str">
        <f>IFERROR(VLOOKUP(Tabla1[[#This Row],[nro]],$A$27:$D$53,4,FALSE),"")</f>
        <v/>
      </c>
      <c r="J59" s="16" t="str">
        <f>IFERROR(VLOOKUP(Tabla1[[#This Row],[nro]],Tabla3[],5,FALSE),"")</f>
        <v/>
      </c>
      <c r="K59" s="6" t="str">
        <f>IF(Tabla1[[#This Row],[Fechas]]=WORKDAY(EOMONTH(Tabla1[[#This Row],[Fechas]],0),0),IF(LEFT(Tabla1[[#This Row],[Tema]],5)="INTEG","INTEG"&amp;(N59+1),""),IF(LEFT(Tabla1[[#This Row],[Tema]],5)="INTEG","INTEG"&amp;N59,""))</f>
        <v/>
      </c>
      <c r="L59" s="20" t="str">
        <f>IF(Tabla1[[#This Row],[Fechas]]=$D$2,Tabla1[[#This Row],[nro]],"--")</f>
        <v>--</v>
      </c>
      <c r="M59" s="24" t="str">
        <f>IF(IF(EOMONTH(Tabla1[[#This Row],[Fechas]],0)-WEEKDAY(WORKDAY((EOMONTH(Tabla1[[#This Row],[Fechas]],0)+2),1))=G59,"L","-")="L","L",IF(AND(M58="L",N59=N58),"L","-"))</f>
        <v>-</v>
      </c>
      <c r="N59" s="24">
        <f>MONTH(Tabla1[[#This Row],[Fechas]])</f>
        <v>6</v>
      </c>
      <c r="O59" s="26">
        <f>+Tabla1[[#This Row],[Fechas]]</f>
        <v>45083</v>
      </c>
    </row>
    <row r="60" spans="1:15" ht="17.45" customHeight="1" x14ac:dyDescent="0.25">
      <c r="A60" s="9"/>
      <c r="B60" s="9"/>
      <c r="C60" s="9"/>
      <c r="D60" s="9"/>
      <c r="E60" s="23" t="str">
        <f>IF(OR(E59="è",E58="è",E57="è",E56="è",E55="è"),"",IF(Tabla1[[#This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0">
        <v>52</v>
      </c>
      <c r="G60" s="29">
        <f>IF(IFERROR(VLOOKUP(WORKDAY(G59,1),Feriados!B:C,2,FALSE),"")="",WORKDAY(G59,1),IF(IFERROR(VLOOKUP(WORKDAY(G59,2),Feriados!B:C,2,FALSE),"")="",WORKDAY(G59,2),IF(IFERROR(VLOOKUP(WORKDAY(G59,3),Feriados!B:C,2,FALSE),"")="",WORKDAY(G59,3),IF(IFERROR(VLOOKUP(WORKDAY(G59,4),Feriados!B:C,2,FALSE),"")="",WORKDAY(G59,5),"ERROR"))))</f>
        <v>45084</v>
      </c>
      <c r="H60" s="4" t="str">
        <f>IFERROR(VLOOKUP(Tabla1[[#This Row],[nro]],$A$27:$B$53,2,FALSE),"")</f>
        <v>Guia12</v>
      </c>
      <c r="I60" s="4" t="str">
        <f>IFERROR(VLOOKUP(Tabla1[[#This Row],[nro]],$A$27:$D$53,4,FALSE),"")</f>
        <v>Herencia</v>
      </c>
      <c r="J60" s="16" t="str">
        <f>IFERROR(VLOOKUP(Tabla1[[#This Row],[nro]],Tabla3[],5,FALSE),"")</f>
        <v/>
      </c>
      <c r="K60" s="6" t="str">
        <f>IF(Tabla1[[#This Row],[Fechas]]=WORKDAY(EOMONTH(Tabla1[[#This Row],[Fechas]],0),0),IF(LEFT(Tabla1[[#This Row],[Tema]],5)="INTEG","INTEG"&amp;(N60+1),""),IF(LEFT(Tabla1[[#This Row],[Tema]],5)="INTEG","INTEG"&amp;N60,""))</f>
        <v/>
      </c>
      <c r="L60" s="20" t="str">
        <f>IF(Tabla1[[#This Row],[Fechas]]=$D$2,Tabla1[[#This Row],[nro]],"--")</f>
        <v>--</v>
      </c>
      <c r="M60" s="24" t="str">
        <f>IF(IF(EOMONTH(Tabla1[[#This Row],[Fechas]],0)-WEEKDAY(WORKDAY((EOMONTH(Tabla1[[#This Row],[Fechas]],0)+2),1))=G60,"L","-")="L","L",IF(AND(M59="L",N60=N59),"L","-"))</f>
        <v>-</v>
      </c>
      <c r="N60" s="24">
        <f>MONTH(Tabla1[[#This Row],[Fechas]])</f>
        <v>6</v>
      </c>
      <c r="O60" s="26">
        <f>+Tabla1[[#This Row],[Fechas]]</f>
        <v>45084</v>
      </c>
    </row>
    <row r="61" spans="1:15" ht="17.45" customHeight="1" x14ac:dyDescent="0.25">
      <c r="A61" s="9"/>
      <c r="B61" s="9"/>
      <c r="C61" s="9"/>
      <c r="D61" s="9"/>
      <c r="E61" s="23" t="str">
        <f>IF(OR(E60="è",E59="è",E58="è",E57="è",E56="è"),"",IF(Tabla1[[#This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1">
        <v>53</v>
      </c>
      <c r="G61" s="29">
        <f>IF(IFERROR(VLOOKUP(WORKDAY(G60,1),Feriados!B:C,2,FALSE),"")="",WORKDAY(G60,1),IF(IFERROR(VLOOKUP(WORKDAY(G60,2),Feriados!B:C,2,FALSE),"")="",WORKDAY(G60,2),IF(IFERROR(VLOOKUP(WORKDAY(G60,3),Feriados!B:C,2,FALSE),"")="",WORKDAY(G60,3),IF(IFERROR(VLOOKUP(WORKDAY(G60,4),Feriados!B:C,2,FALSE),"")="",WORKDAY(G60,5),"ERROR"))))</f>
        <v>45085</v>
      </c>
      <c r="H61" s="4" t="str">
        <f>IFERROR(VLOOKUP(Tabla1[[#This Row],[nro]],$A$27:$B$53,2,FALSE),"")</f>
        <v/>
      </c>
      <c r="I61" s="4" t="str">
        <f>IFERROR(VLOOKUP(Tabla1[[#This Row],[nro]],$A$27:$D$53,4,FALSE),"")</f>
        <v/>
      </c>
      <c r="J61" s="16" t="str">
        <f>IFERROR(VLOOKUP(Tabla1[[#This Row],[nro]],Tabla3[],5,FALSE),"")</f>
        <v/>
      </c>
      <c r="K61" s="6" t="str">
        <f>IF(Tabla1[[#This Row],[Fechas]]=WORKDAY(EOMONTH(Tabla1[[#This Row],[Fechas]],0),0),IF(LEFT(Tabla1[[#This Row],[Tema]],5)="INTEG","INTEG"&amp;(N61+1),""),IF(LEFT(Tabla1[[#This Row],[Tema]],5)="INTEG","INTEG"&amp;N61,""))</f>
        <v/>
      </c>
      <c r="L61" s="20" t="str">
        <f>IF(Tabla1[[#This Row],[Fechas]]=$D$2,Tabla1[[#This Row],[nro]],"--")</f>
        <v>--</v>
      </c>
      <c r="M61" s="24" t="str">
        <f>IF(IF(EOMONTH(Tabla1[[#This Row],[Fechas]],0)-WEEKDAY(WORKDAY((EOMONTH(Tabla1[[#This Row],[Fechas]],0)+2),1))=G61,"L","-")="L","L",IF(AND(M60="L",N61=N60),"L","-"))</f>
        <v>-</v>
      </c>
      <c r="N61" s="24">
        <f>MONTH(Tabla1[[#This Row],[Fechas]])</f>
        <v>6</v>
      </c>
      <c r="O61" s="26">
        <f>+Tabla1[[#This Row],[Fechas]]</f>
        <v>45085</v>
      </c>
    </row>
    <row r="62" spans="1:15" ht="17.45" customHeight="1" x14ac:dyDescent="0.25">
      <c r="A62" s="9"/>
      <c r="B62" s="9"/>
      <c r="C62" s="9"/>
      <c r="D62" s="9"/>
      <c r="E62" s="23" t="str">
        <f>IF(OR(E61="è",E60="è",E59="è",E58="è",E57="è"),"",IF(Tabla1[[#This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2">
        <v>54</v>
      </c>
      <c r="G62" s="29">
        <f>IF(IFERROR(VLOOKUP(WORKDAY(G61,1),Feriados!B:C,2,FALSE),"")="",WORKDAY(G61,1),IF(IFERROR(VLOOKUP(WORKDAY(G61,2),Feriados!B:C,2,FALSE),"")="",WORKDAY(G61,2),IF(IFERROR(VLOOKUP(WORKDAY(G61,3),Feriados!B:C,2,FALSE),"")="",WORKDAY(G61,3),IF(IFERROR(VLOOKUP(WORKDAY(G61,4),Feriados!B:C,2,FALSE),"")="",WORKDAY(G61,5),"ERROR"))))</f>
        <v>45086</v>
      </c>
      <c r="H62" s="4" t="str">
        <f>IFERROR(VLOOKUP(Tabla1[[#This Row],[nro]],$A$27:$B$53,2,FALSE),"")</f>
        <v/>
      </c>
      <c r="I62" s="4" t="str">
        <f>IFERROR(VLOOKUP(Tabla1[[#This Row],[nro]],$A$27:$D$53,4,FALSE),"")</f>
        <v/>
      </c>
      <c r="J62" s="16" t="str">
        <f>IFERROR(VLOOKUP(Tabla1[[#This Row],[nro]],Tabla3[],5,FALSE),"")</f>
        <v/>
      </c>
      <c r="K62" s="6" t="str">
        <f>IF(Tabla1[[#This Row],[Fechas]]=WORKDAY(EOMONTH(Tabla1[[#This Row],[Fechas]],0),0),IF(LEFT(Tabla1[[#This Row],[Tema]],5)="INTEG","INTEG"&amp;(N62+1),""),IF(LEFT(Tabla1[[#This Row],[Tema]],5)="INTEG","INTEG"&amp;N62,""))</f>
        <v/>
      </c>
      <c r="L62" s="22" t="str">
        <f>IF(Tabla1[[#This Row],[Fechas]]=$D$2,Tabla1[[#This Row],[nro]],"--")</f>
        <v>--</v>
      </c>
      <c r="M62" s="24" t="str">
        <f>IF(IF(EOMONTH(Tabla1[[#This Row],[Fechas]],0)-WEEKDAY(WORKDAY((EOMONTH(Tabla1[[#This Row],[Fechas]],0)+2),1))=G62,"L","-")="L","L",IF(AND(M61="L",N62=N61),"L","-"))</f>
        <v>-</v>
      </c>
      <c r="N62" s="24">
        <f>MONTH(Tabla1[[#This Row],[Fechas]])</f>
        <v>6</v>
      </c>
      <c r="O62" s="26">
        <f>+Tabla1[[#This Row],[Fechas]]</f>
        <v>45086</v>
      </c>
    </row>
    <row r="63" spans="1:15" ht="17.45" customHeight="1" x14ac:dyDescent="0.25">
      <c r="A63" s="9"/>
      <c r="B63" s="9"/>
      <c r="C63" s="9"/>
      <c r="D63" s="9"/>
      <c r="E63" s="23" t="str">
        <f>IF(OR(E62="è",E61="è",E60="è",E59="è",E58="è"),"",IF(Tabla1[[#This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3">
        <v>55</v>
      </c>
      <c r="G63" s="29">
        <f>IF(IFERROR(VLOOKUP(WORKDAY(G62,1),Feriados!B:C,2,FALSE),"")="",WORKDAY(G62,1),IF(IFERROR(VLOOKUP(WORKDAY(G62,2),Feriados!B:C,2,FALSE),"")="",WORKDAY(G62,2),IF(IFERROR(VLOOKUP(WORKDAY(G62,3),Feriados!B:C,2,FALSE),"")="",WORKDAY(G62,3),IF(IFERROR(VLOOKUP(WORKDAY(G62,4),Feriados!B:C,2,FALSE),"")="",WORKDAY(G62,5),"ERROR"))))</f>
        <v>45089</v>
      </c>
      <c r="H63" s="4" t="str">
        <f>IFERROR(VLOOKUP(Tabla1[[#This Row],[nro]],$A$27:$B$53,2,FALSE),"")</f>
        <v/>
      </c>
      <c r="I63" s="4" t="str">
        <f>IFERROR(VLOOKUP(Tabla1[[#This Row],[nro]],$A$27:$D$53,4,FALSE),"")</f>
        <v/>
      </c>
      <c r="J63" s="16" t="str">
        <f>IFERROR(VLOOKUP(Tabla1[[#This Row],[nro]],Tabla3[],5,FALSE),"")</f>
        <v/>
      </c>
      <c r="K63" s="6" t="str">
        <f>IF(Tabla1[[#This Row],[Fechas]]=WORKDAY(EOMONTH(Tabla1[[#This Row],[Fechas]],0),0),IF(LEFT(Tabla1[[#This Row],[Tema]],5)="INTEG","INTEG"&amp;(N63+1),""),IF(LEFT(Tabla1[[#This Row],[Tema]],5)="INTEG","INTEG"&amp;N63,""))</f>
        <v/>
      </c>
      <c r="L63" s="20" t="str">
        <f>IF(Tabla1[[#This Row],[Fechas]]=$D$2,Tabla1[[#This Row],[nro]],"--")</f>
        <v>--</v>
      </c>
      <c r="M63" s="24" t="str">
        <f>IF(IF(EOMONTH(Tabla1[[#This Row],[Fechas]],0)-WEEKDAY(WORKDAY((EOMONTH(Tabla1[[#This Row],[Fechas]],0)+2),1))=G63,"L","-")="L","L",IF(AND(M62="L",N63=N62),"L","-"))</f>
        <v>-</v>
      </c>
      <c r="N63" s="24">
        <f>MONTH(Tabla1[[#This Row],[Fechas]])</f>
        <v>6</v>
      </c>
      <c r="O63" s="26">
        <f>+Tabla1[[#This Row],[Fechas]]</f>
        <v>45089</v>
      </c>
    </row>
    <row r="64" spans="1:15" ht="17.45" customHeight="1" x14ac:dyDescent="0.25">
      <c r="A64" s="9"/>
      <c r="B64" s="9"/>
      <c r="C64" s="9"/>
      <c r="D64" s="9"/>
      <c r="E64" s="23" t="str">
        <f>IF(OR(E63="è",E62="è",E61="è",E60="è",E59="è"),"",IF(Tabla1[[#This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4">
        <v>56</v>
      </c>
      <c r="G64" s="29">
        <f>IF(IFERROR(VLOOKUP(WORKDAY(G63,1),Feriados!B:C,2,FALSE),"")="",WORKDAY(G63,1),IF(IFERROR(VLOOKUP(WORKDAY(G63,2),Feriados!B:C,2,FALSE),"")="",WORKDAY(G63,2),IF(IFERROR(VLOOKUP(WORKDAY(G63,3),Feriados!B:C,2,FALSE),"")="",WORKDAY(G63,3),IF(IFERROR(VLOOKUP(WORKDAY(G63,4),Feriados!B:C,2,FALSE),"")="",WORKDAY(G63,5),"ERROR"))))</f>
        <v>45090</v>
      </c>
      <c r="H64" s="4" t="str">
        <f>IFERROR(VLOOKUP(Tabla1[[#This Row],[nro]],$A$27:$B$53,2,FALSE),"")</f>
        <v/>
      </c>
      <c r="I64" s="4" t="str">
        <f>IFERROR(VLOOKUP(Tabla1[[#This Row],[nro]],$A$27:$D$53,4,FALSE),"")</f>
        <v/>
      </c>
      <c r="J64" s="16" t="str">
        <f>IFERROR(VLOOKUP(Tabla1[[#This Row],[nro]],Tabla3[],5,FALSE),"")</f>
        <v/>
      </c>
      <c r="K64" s="6" t="str">
        <f>IF(Tabla1[[#This Row],[Fechas]]=WORKDAY(EOMONTH(Tabla1[[#This Row],[Fechas]],0),0),IF(LEFT(Tabla1[[#This Row],[Tema]],5)="INTEG","INTEG"&amp;(N64+1),""),IF(LEFT(Tabla1[[#This Row],[Tema]],5)="INTEG","INTEG"&amp;N64,""))</f>
        <v/>
      </c>
      <c r="L64" s="20" t="str">
        <f>IF(Tabla1[[#This Row],[Fechas]]=$D$2,Tabla1[[#This Row],[nro]],"--")</f>
        <v>--</v>
      </c>
      <c r="M64" s="24" t="str">
        <f>IF(IF(EOMONTH(Tabla1[[#This Row],[Fechas]],0)-WEEKDAY(WORKDAY((EOMONTH(Tabla1[[#This Row],[Fechas]],0)+2),1))=G64,"L","-")="L","L",IF(AND(M63="L",N64=N63),"L","-"))</f>
        <v>-</v>
      </c>
      <c r="N64" s="24">
        <f>MONTH(Tabla1[[#This Row],[Fechas]])</f>
        <v>6</v>
      </c>
      <c r="O64" s="26">
        <f>+Tabla1[[#This Row],[Fechas]]</f>
        <v>45090</v>
      </c>
    </row>
    <row r="65" spans="1:15" ht="17.45" customHeight="1" x14ac:dyDescent="0.25">
      <c r="A65" s="48" t="str">
        <f>IF(D2&gt;=G93,"FELICITACIONES ! Completaste el Curso","")</f>
        <v/>
      </c>
      <c r="B65" s="48"/>
      <c r="C65" s="48"/>
      <c r="D65" s="48"/>
      <c r="E65" s="23" t="str">
        <f>IF(OR(E64="è",E63="è",E62="è",E61="è",E60="è"),"",IF(Tabla1[[#This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5">
        <v>57</v>
      </c>
      <c r="G65" s="29">
        <f>IF(IFERROR(VLOOKUP(WORKDAY(G64,1),Feriados!B:C,2,FALSE),"")="",WORKDAY(G64,1),IF(IFERROR(VLOOKUP(WORKDAY(G64,2),Feriados!B:C,2,FALSE),"")="",WORKDAY(G64,2),IF(IFERROR(VLOOKUP(WORKDAY(G64,3),Feriados!B:C,2,FALSE),"")="",WORKDAY(G64,3),IF(IFERROR(VLOOKUP(WORKDAY(G64,4),Feriados!B:C,2,FALSE),"")="",WORKDAY(G64,5),"ERROR"))))</f>
        <v>45091</v>
      </c>
      <c r="H65" s="4" t="str">
        <f>IFERROR(VLOOKUP(Tabla1[[#This Row],[nro]],$A$27:$B$53,2,FALSE),"")</f>
        <v/>
      </c>
      <c r="I65" s="4" t="str">
        <f>IFERROR(VLOOKUP(Tabla1[[#This Row],[nro]],$A$27:$D$53,4,FALSE),"")</f>
        <v/>
      </c>
      <c r="J65" s="16" t="str">
        <f>IFERROR(VLOOKUP(Tabla1[[#This Row],[nro]],Tabla3[],5,FALSE),"")</f>
        <v/>
      </c>
      <c r="K65" s="6" t="str">
        <f>IF(Tabla1[[#This Row],[Fechas]]=WORKDAY(EOMONTH(Tabla1[[#This Row],[Fechas]],0),0),IF(LEFT(Tabla1[[#This Row],[Tema]],5)="INTEG","INTEG"&amp;(N65+1),""),IF(LEFT(Tabla1[[#This Row],[Tema]],5)="INTEG","INTEG"&amp;N65,""))</f>
        <v/>
      </c>
      <c r="L65" s="20" t="str">
        <f>IF(Tabla1[[#This Row],[Fechas]]=$D$2,Tabla1[[#This Row],[nro]],"--")</f>
        <v>--</v>
      </c>
      <c r="M65" s="24" t="str">
        <f>IF(IF(EOMONTH(Tabla1[[#This Row],[Fechas]],0)-WEEKDAY(WORKDAY((EOMONTH(Tabla1[[#This Row],[Fechas]],0)+2),1))=G65,"L","-")="L","L",IF(AND(M64="L",N65=N64),"L","-"))</f>
        <v>-</v>
      </c>
      <c r="N65" s="24">
        <f>MONTH(Tabla1[[#This Row],[Fechas]])</f>
        <v>6</v>
      </c>
      <c r="O65" s="26">
        <f>+Tabla1[[#This Row],[Fechas]]</f>
        <v>45091</v>
      </c>
    </row>
    <row r="66" spans="1:15" ht="17.45" customHeight="1" x14ac:dyDescent="0.25">
      <c r="A66" s="48"/>
      <c r="B66" s="48"/>
      <c r="C66" s="48"/>
      <c r="D66" s="48"/>
      <c r="E66" s="23" t="str">
        <f>IF(OR(E65="è",E64="è",E63="è",E62="è",E61="è"),"",IF(Tabla1[[#This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6">
        <v>58</v>
      </c>
      <c r="G66" s="29">
        <f>IF(IFERROR(VLOOKUP(WORKDAY(G65,1),Feriados!B:C,2,FALSE),"")="",WORKDAY(G65,1),IF(IFERROR(VLOOKUP(WORKDAY(G65,2),Feriados!B:C,2,FALSE),"")="",WORKDAY(G65,2),IF(IFERROR(VLOOKUP(WORKDAY(G65,3),Feriados!B:C,2,FALSE),"")="",WORKDAY(G65,3),IF(IFERROR(VLOOKUP(WORKDAY(G65,4),Feriados!B:C,2,FALSE),"")="",WORKDAY(G65,5),"ERROR"))))</f>
        <v>45092</v>
      </c>
      <c r="H66" s="4" t="str">
        <f>IFERROR(VLOOKUP(Tabla1[[#This Row],[nro]],$A$27:$B$53,2,FALSE),"")</f>
        <v/>
      </c>
      <c r="I66" s="4" t="str">
        <f>IFERROR(VLOOKUP(Tabla1[[#This Row],[nro]],$A$27:$D$53,4,FALSE),"")</f>
        <v/>
      </c>
      <c r="J66" s="16" t="str">
        <f>IFERROR(VLOOKUP(Tabla1[[#This Row],[nro]],Tabla3[],5,FALSE),"")</f>
        <v/>
      </c>
      <c r="K66" s="6" t="str">
        <f>IF(Tabla1[[#This Row],[Fechas]]=WORKDAY(EOMONTH(Tabla1[[#This Row],[Fechas]],0),0),IF(LEFT(Tabla1[[#This Row],[Tema]],5)="INTEG","INTEG"&amp;(N66+1),""),IF(LEFT(Tabla1[[#This Row],[Tema]],5)="INTEG","INTEG"&amp;N66,""))</f>
        <v/>
      </c>
      <c r="L66" s="20" t="str">
        <f>IF(Tabla1[[#This Row],[Fechas]]=$D$2,Tabla1[[#This Row],[nro]],"--")</f>
        <v>--</v>
      </c>
      <c r="M66" s="24" t="str">
        <f>IF(IF(EOMONTH(Tabla1[[#This Row],[Fechas]],0)-WEEKDAY(WORKDAY((EOMONTH(Tabla1[[#This Row],[Fechas]],0)+2),1))=G66,"L","-")="L","L",IF(AND(M65="L",N66=N65),"L","-"))</f>
        <v>-</v>
      </c>
      <c r="N66" s="24">
        <f>MONTH(Tabla1[[#This Row],[Fechas]])</f>
        <v>6</v>
      </c>
      <c r="O66" s="26">
        <f>+Tabla1[[#This Row],[Fechas]]</f>
        <v>45092</v>
      </c>
    </row>
    <row r="67" spans="1:15" ht="17.45" customHeight="1" x14ac:dyDescent="0.25">
      <c r="A67" s="48"/>
      <c r="B67" s="48"/>
      <c r="C67" s="48"/>
      <c r="D67" s="48"/>
      <c r="E67" s="23" t="str">
        <f>IF(OR(E66="è",E65="è",E64="è",E63="è",E62="è"),"",IF(Tabla1[[#This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7">
        <v>59</v>
      </c>
      <c r="G67" s="29">
        <f>IF(IFERROR(VLOOKUP(WORKDAY(G66,1),Feriados!B:C,2,FALSE),"")="",WORKDAY(G66,1),IF(IFERROR(VLOOKUP(WORKDAY(G66,2),Feriados!B:C,2,FALSE),"")="",WORKDAY(G66,2),IF(IFERROR(VLOOKUP(WORKDAY(G66,3),Feriados!B:C,2,FALSE),"")="",WORKDAY(G66,3),IF(IFERROR(VLOOKUP(WORKDAY(G66,4),Feriados!B:C,2,FALSE),"")="",WORKDAY(G66,5),"ERROR"))))</f>
        <v>45093</v>
      </c>
      <c r="H67" s="4" t="str">
        <f>IFERROR(VLOOKUP(Tabla1[[#This Row],[nro]],$A$27:$B$53,2,FALSE),"")</f>
        <v/>
      </c>
      <c r="I67" s="4" t="str">
        <f>IFERROR(VLOOKUP(Tabla1[[#This Row],[nro]],$A$27:$D$53,4,FALSE),"")</f>
        <v/>
      </c>
      <c r="J67" s="16" t="str">
        <f>IFERROR(VLOOKUP(Tabla1[[#This Row],[nro]],Tabla3[],5,FALSE),"")</f>
        <v/>
      </c>
      <c r="K67" s="6" t="str">
        <f>IF(Tabla1[[#This Row],[Fechas]]=WORKDAY(EOMONTH(Tabla1[[#This Row],[Fechas]],0),0),IF(LEFT(Tabla1[[#This Row],[Tema]],5)="INTEG","INTEG"&amp;(N67+1),""),IF(LEFT(Tabla1[[#This Row],[Tema]],5)="INTEG","INTEG"&amp;N67,""))</f>
        <v/>
      </c>
      <c r="L67" s="20" t="str">
        <f>IF(Tabla1[[#This Row],[Fechas]]=$D$2,Tabla1[[#This Row],[nro]],"--")</f>
        <v>--</v>
      </c>
      <c r="M67" s="24" t="str">
        <f>IF(IF(EOMONTH(Tabla1[[#This Row],[Fechas]],0)-WEEKDAY(WORKDAY((EOMONTH(Tabla1[[#This Row],[Fechas]],0)+2),1))=G67,"L","-")="L","L",IF(AND(M66="L",N67=N66),"L","-"))</f>
        <v>-</v>
      </c>
      <c r="N67" s="24">
        <f>MONTH(Tabla1[[#This Row],[Fechas]])</f>
        <v>6</v>
      </c>
      <c r="O67" s="26">
        <f>+Tabla1[[#This Row],[Fechas]]</f>
        <v>45093</v>
      </c>
    </row>
    <row r="68" spans="1:15" ht="17.45" customHeight="1" x14ac:dyDescent="0.25">
      <c r="A68" s="48"/>
      <c r="B68" s="48"/>
      <c r="C68" s="48"/>
      <c r="D68" s="48"/>
      <c r="E68" s="23" t="str">
        <f>IF(OR(E67="è",E66="è",E65="è",E64="è",E63="è"),"",IF(Tabla1[[#This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8">
        <v>60</v>
      </c>
      <c r="G68" s="29">
        <f>IF(IFERROR(VLOOKUP(WORKDAY(G67,1),Feriados!B:C,2,FALSE),"")="",WORKDAY(G67,1),IF(IFERROR(VLOOKUP(WORKDAY(G67,2),Feriados!B:C,2,FALSE),"")="",WORKDAY(G67,2),IF(IFERROR(VLOOKUP(WORKDAY(G67,3),Feriados!B:C,2,FALSE),"")="",WORKDAY(G67,3),IF(IFERROR(VLOOKUP(WORKDAY(G67,4),Feriados!B:C,2,FALSE),"")="",WORKDAY(G67,5),"ERROR"))))</f>
        <v>45098</v>
      </c>
      <c r="H68" s="4" t="str">
        <f>IFERROR(VLOOKUP(Tabla1[[#This Row],[nro]],$A$27:$B$53,2,FALSE),"")</f>
        <v/>
      </c>
      <c r="I68" s="4" t="str">
        <f>IFERROR(VLOOKUP(Tabla1[[#This Row],[nro]],$A$27:$D$53,4,FALSE),"")</f>
        <v/>
      </c>
      <c r="J68" s="16" t="str">
        <f>IFERROR(VLOOKUP(Tabla1[[#This Row],[nro]],Tabla3[],5,FALSE),"")</f>
        <v/>
      </c>
      <c r="K68" s="6" t="str">
        <f>IF(Tabla1[[#This Row],[Fechas]]=WORKDAY(EOMONTH(Tabla1[[#This Row],[Fechas]],0),0),IF(LEFT(Tabla1[[#This Row],[Tema]],5)="INTEG","INTEG"&amp;(N68+1),""),IF(LEFT(Tabla1[[#This Row],[Tema]],5)="INTEG","INTEG"&amp;N68,""))</f>
        <v/>
      </c>
      <c r="L68" s="20" t="str">
        <f>IF(Tabla1[[#This Row],[Fechas]]=$D$2,Tabla1[[#This Row],[nro]],"--")</f>
        <v>--</v>
      </c>
      <c r="M68" s="24" t="str">
        <f>IF(IF(EOMONTH(Tabla1[[#This Row],[Fechas]],0)-WEEKDAY(WORKDAY((EOMONTH(Tabla1[[#This Row],[Fechas]],0)+2),1))=G68,"L","-")="L","L",IF(AND(M67="L",N68=N67),"L","-"))</f>
        <v>-</v>
      </c>
      <c r="N68" s="24">
        <f>MONTH(Tabla1[[#This Row],[Fechas]])</f>
        <v>6</v>
      </c>
      <c r="O68" s="26">
        <f>+Tabla1[[#This Row],[Fechas]]</f>
        <v>45098</v>
      </c>
    </row>
    <row r="69" spans="1:15" ht="17.45" customHeight="1" x14ac:dyDescent="0.25">
      <c r="A69" s="48"/>
      <c r="B69" s="48"/>
      <c r="C69" s="48"/>
      <c r="D69" s="48"/>
      <c r="E69" s="23" t="str">
        <f>IF(OR(E68="è",E67="è",E66="è",E65="è",E64="è"),"",IF(Tabla1[[#This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69">
        <v>61</v>
      </c>
      <c r="G69" s="29">
        <f>IF(IFERROR(VLOOKUP(WORKDAY(G68,1),Feriados!B:C,2,FALSE),"")="",WORKDAY(G68,1),IF(IFERROR(VLOOKUP(WORKDAY(G68,2),Feriados!B:C,2,FALSE),"")="",WORKDAY(G68,2),IF(IFERROR(VLOOKUP(WORKDAY(G68,3),Feriados!B:C,2,FALSE),"")="",WORKDAY(G68,3),IF(IFERROR(VLOOKUP(WORKDAY(G68,4),Feriados!B:C,2,FALSE),"")="",WORKDAY(G68,5),"ERROR"))))</f>
        <v>45099</v>
      </c>
      <c r="H69" s="4" t="str">
        <f>IFERROR(VLOOKUP(Tabla1[[#This Row],[nro]],$A$27:$B$53,2,FALSE),"")</f>
        <v>Guia13</v>
      </c>
      <c r="I69" s="4" t="str">
        <f>IFERROR(VLOOKUP(Tabla1[[#This Row],[nro]],$A$27:$D$53,4,FALSE),"")</f>
        <v>Manejo de Excepciones</v>
      </c>
      <c r="J69" s="16" t="str">
        <f>IFERROR(VLOOKUP(Tabla1[[#This Row],[nro]],Tabla3[],5,FALSE),"")</f>
        <v/>
      </c>
      <c r="K69" s="6" t="str">
        <f>IF(Tabla1[[#This Row],[Fechas]]=WORKDAY(EOMONTH(Tabla1[[#This Row],[Fechas]],0),0),IF(LEFT(Tabla1[[#This Row],[Tema]],5)="INTEG","INTEG"&amp;(N69+1),""),IF(LEFT(Tabla1[[#This Row],[Tema]],5)="INTEG","INTEG"&amp;N69,""))</f>
        <v/>
      </c>
      <c r="L69" s="20" t="str">
        <f>IF(Tabla1[[#This Row],[Fechas]]=$D$2,Tabla1[[#This Row],[nro]],"--")</f>
        <v>--</v>
      </c>
      <c r="M69" s="24" t="str">
        <f>IF(IF(EOMONTH(Tabla1[[#This Row],[Fechas]],0)-WEEKDAY(WORKDAY((EOMONTH(Tabla1[[#This Row],[Fechas]],0)+2),1))=G69,"L","-")="L","L",IF(AND(M68="L",N69=N68),"L","-"))</f>
        <v>-</v>
      </c>
      <c r="N69" s="24">
        <f>MONTH(Tabla1[[#This Row],[Fechas]])</f>
        <v>6</v>
      </c>
      <c r="O69" s="26">
        <f>+Tabla1[[#This Row],[Fechas]]</f>
        <v>45099</v>
      </c>
    </row>
    <row r="70" spans="1:15" ht="17.45" customHeight="1" x14ac:dyDescent="0.25">
      <c r="A70" s="48"/>
      <c r="B70" s="48"/>
      <c r="C70" s="48"/>
      <c r="D70" s="48"/>
      <c r="E70" s="23" t="str">
        <f>IF(OR(E69="è",E68="è",E67="è",E66="è",E65="è"),"",IF(Tabla1[[#This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0">
        <v>62</v>
      </c>
      <c r="G70" s="29">
        <f>IF(IFERROR(VLOOKUP(WORKDAY(G69,1),Feriados!B:C,2,FALSE),"")="",WORKDAY(G69,1),IF(IFERROR(VLOOKUP(WORKDAY(G69,2),Feriados!B:C,2,FALSE),"")="",WORKDAY(G69,2),IF(IFERROR(VLOOKUP(WORKDAY(G69,3),Feriados!B:C,2,FALSE),"")="",WORKDAY(G69,3),IF(IFERROR(VLOOKUP(WORKDAY(G69,4),Feriados!B:C,2,FALSE),"")="",WORKDAY(G69,5),"ERROR"))))</f>
        <v>45100</v>
      </c>
      <c r="H70" s="4" t="str">
        <f>IFERROR(VLOOKUP(Tabla1[[#This Row],[nro]],$A$27:$B$53,2,FALSE),"")</f>
        <v/>
      </c>
      <c r="I70" s="4" t="str">
        <f>IFERROR(VLOOKUP(Tabla1[[#This Row],[nro]],$A$27:$D$53,4,FALSE),"")</f>
        <v/>
      </c>
      <c r="J70" s="16" t="str">
        <f>IFERROR(VLOOKUP(Tabla1[[#This Row],[nro]],Tabla3[],5,FALSE),"")</f>
        <v/>
      </c>
      <c r="K70" s="6" t="str">
        <f>IF(Tabla1[[#This Row],[Fechas]]=WORKDAY(EOMONTH(Tabla1[[#This Row],[Fechas]],0),0),IF(LEFT(Tabla1[[#This Row],[Tema]],5)="INTEG","INTEG"&amp;(N70+1),""),IF(LEFT(Tabla1[[#This Row],[Tema]],5)="INTEG","INTEG"&amp;N70,""))</f>
        <v/>
      </c>
      <c r="L70" s="20" t="str">
        <f>IF(Tabla1[[#This Row],[Fechas]]=$D$2,Tabla1[[#This Row],[nro]],"--")</f>
        <v>--</v>
      </c>
      <c r="M70" s="24" t="str">
        <f>IF(IF(EOMONTH(Tabla1[[#This Row],[Fechas]],0)-WEEKDAY(WORKDAY((EOMONTH(Tabla1[[#This Row],[Fechas]],0)+2),1))=G70,"L","-")="L","L",IF(AND(M69="L",N70=N69),"L","-"))</f>
        <v>-</v>
      </c>
      <c r="N70" s="24">
        <f>MONTH(Tabla1[[#This Row],[Fechas]])</f>
        <v>6</v>
      </c>
      <c r="O70" s="26">
        <f>+Tabla1[[#This Row],[Fechas]]</f>
        <v>45100</v>
      </c>
    </row>
    <row r="71" spans="1:15" ht="18" customHeight="1" x14ac:dyDescent="0.25">
      <c r="A71" s="48"/>
      <c r="B71" s="48"/>
      <c r="C71" s="48"/>
      <c r="D71" s="48"/>
      <c r="E71" s="23" t="str">
        <f>IF(OR(E70="è",E69="è",E68="è",E67="è",E66="è"),"",IF(Tabla1[[#This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1">
        <v>63</v>
      </c>
      <c r="G71" s="29">
        <f>IF(IFERROR(VLOOKUP(WORKDAY(G70,1),Feriados!B:C,2,FALSE),"")="",WORKDAY(G70,1),IF(IFERROR(VLOOKUP(WORKDAY(G70,2),Feriados!B:C,2,FALSE),"")="",WORKDAY(G70,2),IF(IFERROR(VLOOKUP(WORKDAY(G70,3),Feriados!B:C,2,FALSE),"")="",WORKDAY(G70,3),IF(IFERROR(VLOOKUP(WORKDAY(G70,4),Feriados!B:C,2,FALSE),"")="",WORKDAY(G70,5),"ERROR"))))</f>
        <v>45103</v>
      </c>
      <c r="H71" s="4" t="str">
        <f>IFERROR(VLOOKUP(Tabla1[[#This Row],[nro]],$A$27:$B$53,2,FALSE),"")</f>
        <v/>
      </c>
      <c r="I71" s="4" t="str">
        <f>IFERROR(VLOOKUP(Tabla1[[#This Row],[nro]],$A$27:$D$53,4,FALSE),"")</f>
        <v/>
      </c>
      <c r="J71" s="16" t="str">
        <f>IFERROR(VLOOKUP(Tabla1[[#This Row],[nro]],Tabla3[],5,FALSE),"")</f>
        <v/>
      </c>
      <c r="K71" s="6" t="str">
        <f>IF(Tabla1[[#This Row],[Fechas]]=WORKDAY(EOMONTH(Tabla1[[#This Row],[Fechas]],0),0),IF(LEFT(Tabla1[[#This Row],[Tema]],5)="INTEG","INTEG"&amp;(N71+1),""),IF(LEFT(Tabla1[[#This Row],[Tema]],5)="INTEG","INTEG"&amp;N71,""))</f>
        <v/>
      </c>
      <c r="L71" s="20" t="str">
        <f>IF(Tabla1[[#This Row],[Fechas]]=$D$2,Tabla1[[#This Row],[nro]],"--")</f>
        <v>--</v>
      </c>
      <c r="M71" s="24" t="str">
        <f>IF(IF(EOMONTH(Tabla1[[#This Row],[Fechas]],0)-WEEKDAY(WORKDAY((EOMONTH(Tabla1[[#This Row],[Fechas]],0)+2),1))=G71,"L","-")="L","L",IF(AND(M70="L",N71=N70),"L","-"))</f>
        <v>-</v>
      </c>
      <c r="N71" s="24">
        <f>MONTH(Tabla1[[#This Row],[Fechas]])</f>
        <v>6</v>
      </c>
      <c r="O71" s="26">
        <f>+Tabla1[[#This Row],[Fechas]]</f>
        <v>45103</v>
      </c>
    </row>
    <row r="72" spans="1:15" ht="17.45" customHeight="1" x14ac:dyDescent="0.25">
      <c r="A72" s="48"/>
      <c r="B72" s="48"/>
      <c r="C72" s="48"/>
      <c r="D72" s="48"/>
      <c r="E72" s="23" t="str">
        <f>IF(OR(E71="è",E70="è",E69="è",E68="è",E67="è"),"",IF(Tabla1[[#This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2">
        <v>64</v>
      </c>
      <c r="G72" s="29">
        <f>IF(IFERROR(VLOOKUP(WORKDAY(G71,1),Feriados!B:C,2,FALSE),"")="",WORKDAY(G71,1),IF(IFERROR(VLOOKUP(WORKDAY(G71,2),Feriados!B:C,2,FALSE),"")="",WORKDAY(G71,2),IF(IFERROR(VLOOKUP(WORKDAY(G71,3),Feriados!B:C,2,FALSE),"")="",WORKDAY(G71,3),IF(IFERROR(VLOOKUP(WORKDAY(G71,4),Feriados!B:C,2,FALSE),"")="",WORKDAY(G71,5),"ERROR"))))</f>
        <v>45104</v>
      </c>
      <c r="H72" s="4" t="str">
        <f>IFERROR(VLOOKUP(Tabla1[[#This Row],[nro]],$A$27:$B$53,2,FALSE),"")</f>
        <v>Guia14</v>
      </c>
      <c r="I72" s="4" t="str">
        <f>IFERROR(VLOOKUP(Tabla1[[#This Row],[nro]],$A$27:$D$53,4,FALSE),"")</f>
        <v>Base de datos MySQL</v>
      </c>
      <c r="J72" s="16" t="str">
        <f>IFERROR(VLOOKUP(Tabla1[[#This Row],[nro]],Tabla3[],5,FALSE),"")</f>
        <v/>
      </c>
      <c r="K72" s="6" t="str">
        <f>IF(Tabla1[[#This Row],[Fechas]]=WORKDAY(EOMONTH(Tabla1[[#This Row],[Fechas]],0),0),IF(LEFT(Tabla1[[#This Row],[Tema]],5)="INTEG","INTEG"&amp;(N72+1),""),IF(LEFT(Tabla1[[#This Row],[Tema]],5)="INTEG","INTEG"&amp;N72,""))</f>
        <v/>
      </c>
      <c r="L72" s="20" t="str">
        <f>IF(Tabla1[[#This Row],[Fechas]]=$D$2,Tabla1[[#This Row],[nro]],"--")</f>
        <v>--</v>
      </c>
      <c r="M72" s="24" t="str">
        <f>IF(IF(EOMONTH(Tabla1[[#This Row],[Fechas]],0)-WEEKDAY(WORKDAY((EOMONTH(Tabla1[[#This Row],[Fechas]],0)+2),1))=G72,"L","-")="L","L",IF(AND(M71="L",N72=N71),"L","-"))</f>
        <v>-</v>
      </c>
      <c r="N72" s="24">
        <f>MONTH(Tabla1[[#This Row],[Fechas]])</f>
        <v>6</v>
      </c>
      <c r="O72" s="26">
        <f>+Tabla1[[#This Row],[Fechas]]</f>
        <v>45104</v>
      </c>
    </row>
    <row r="73" spans="1:15" ht="17.45" customHeight="1" x14ac:dyDescent="0.25">
      <c r="A73" s="48"/>
      <c r="B73" s="48"/>
      <c r="C73" s="48"/>
      <c r="D73" s="48"/>
      <c r="E73" s="23" t="str">
        <f>IF(OR(E72="è",E71="è",E70="è",E69="è",E68="è"),"",IF(Tabla1[[#This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3">
        <v>65</v>
      </c>
      <c r="G73" s="29">
        <f>IF(IFERROR(VLOOKUP(WORKDAY(G72,1),Feriados!B:C,2,FALSE),"")="",WORKDAY(G72,1),IF(IFERROR(VLOOKUP(WORKDAY(G72,2),Feriados!B:C,2,FALSE),"")="",WORKDAY(G72,2),IF(IFERROR(VLOOKUP(WORKDAY(G72,3),Feriados!B:C,2,FALSE),"")="",WORKDAY(G72,3),IF(IFERROR(VLOOKUP(WORKDAY(G72,4),Feriados!B:C,2,FALSE),"")="",WORKDAY(G72,5),"ERROR"))))</f>
        <v>45105</v>
      </c>
      <c r="H73" s="4" t="str">
        <f>IFERROR(VLOOKUP(Tabla1[[#This Row],[nro]],$A$27:$B$53,2,FALSE),"")</f>
        <v/>
      </c>
      <c r="I73" s="4" t="str">
        <f>IFERROR(VLOOKUP(Tabla1[[#This Row],[nro]],$A$27:$D$53,4,FALSE),"")</f>
        <v/>
      </c>
      <c r="J73" s="16" t="str">
        <f>IFERROR(VLOOKUP(Tabla1[[#This Row],[nro]],Tabla3[],5,FALSE),"")</f>
        <v/>
      </c>
      <c r="K73" s="6" t="str">
        <f>IF(Tabla1[[#This Row],[Fechas]]=WORKDAY(EOMONTH(Tabla1[[#This Row],[Fechas]],0),0),IF(LEFT(Tabla1[[#This Row],[Tema]],5)="INTEG","INTEG"&amp;(N73+1),""),IF(LEFT(Tabla1[[#This Row],[Tema]],5)="INTEG","INTEG"&amp;N73,""))</f>
        <v/>
      </c>
      <c r="L73" s="20" t="str">
        <f>IF(Tabla1[[#This Row],[Fechas]]=$D$2,Tabla1[[#This Row],[nro]],"--")</f>
        <v>--</v>
      </c>
      <c r="M73" s="24" t="str">
        <f>IF(IF(EOMONTH(Tabla1[[#This Row],[Fechas]],0)-WEEKDAY(WORKDAY((EOMONTH(Tabla1[[#This Row],[Fechas]],0)+2),1))=G73,"L","-")="L","L",IF(AND(M72="L",N73=N72),"L","-"))</f>
        <v>L</v>
      </c>
      <c r="N73" s="24">
        <f>MONTH(Tabla1[[#This Row],[Fechas]])</f>
        <v>6</v>
      </c>
      <c r="O73" s="26">
        <f>+Tabla1[[#This Row],[Fechas]]</f>
        <v>45105</v>
      </c>
    </row>
    <row r="74" spans="1:15" ht="17.45" customHeight="1" x14ac:dyDescent="0.25">
      <c r="A74" s="48"/>
      <c r="B74" s="48"/>
      <c r="C74" s="48"/>
      <c r="D74" s="48"/>
      <c r="E74" s="23" t="str">
        <f>IF(OR(E73="è",E72="è",E71="è",E70="è",E69="è"),"",IF(Tabla1[[#This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4">
        <v>66</v>
      </c>
      <c r="G74" s="29">
        <f>IF(IFERROR(VLOOKUP(WORKDAY(G73,1),Feriados!B:C,2,FALSE),"")="",WORKDAY(G73,1),IF(IFERROR(VLOOKUP(WORKDAY(G73,2),Feriados!B:C,2,FALSE),"")="",WORKDAY(G73,2),IF(IFERROR(VLOOKUP(WORKDAY(G73,3),Feriados!B:C,2,FALSE),"")="",WORKDAY(G73,3),IF(IFERROR(VLOOKUP(WORKDAY(G73,4),Feriados!B:C,2,FALSE),"")="",WORKDAY(G73,5),"ERROR"))))</f>
        <v>45106</v>
      </c>
      <c r="H74" s="4" t="str">
        <f>IFERROR(VLOOKUP(Tabla1[[#This Row],[nro]],$A$27:$B$53,2,FALSE),"")</f>
        <v/>
      </c>
      <c r="I74" s="4" t="str">
        <f>IFERROR(VLOOKUP(Tabla1[[#This Row],[nro]],$A$27:$D$53,4,FALSE),"")</f>
        <v/>
      </c>
      <c r="J74" s="16" t="str">
        <f>IFERROR(VLOOKUP(Tabla1[[#This Row],[nro]],Tabla3[],5,FALSE),"")</f>
        <v/>
      </c>
      <c r="K74" s="6" t="str">
        <f>IF(Tabla1[[#This Row],[Fechas]]=WORKDAY(EOMONTH(Tabla1[[#This Row],[Fechas]],0),0),IF(LEFT(Tabla1[[#This Row],[Tema]],5)="INTEG","INTEG"&amp;(N74+1),""),IF(LEFT(Tabla1[[#This Row],[Tema]],5)="INTEG","INTEG"&amp;N74,""))</f>
        <v/>
      </c>
      <c r="L74" s="20" t="str">
        <f>IF(Tabla1[[#This Row],[Fechas]]=$D$2,Tabla1[[#This Row],[nro]],"--")</f>
        <v>--</v>
      </c>
      <c r="M74" s="24" t="str">
        <f>IF(IF(EOMONTH(Tabla1[[#This Row],[Fechas]],0)-WEEKDAY(WORKDAY((EOMONTH(Tabla1[[#This Row],[Fechas]],0)+2),1))=G74,"L","-")="L","L",IF(AND(M73="L",N74=N73),"L","-"))</f>
        <v>L</v>
      </c>
      <c r="N74" s="24">
        <f>MONTH(Tabla1[[#This Row],[Fechas]])</f>
        <v>6</v>
      </c>
      <c r="O74" s="26">
        <f>+Tabla1[[#This Row],[Fechas]]</f>
        <v>45106</v>
      </c>
    </row>
    <row r="75" spans="1:15" ht="17.45" customHeight="1" x14ac:dyDescent="0.25">
      <c r="A75" s="48"/>
      <c r="B75" s="48"/>
      <c r="C75" s="48"/>
      <c r="D75" s="48"/>
      <c r="E75" s="23" t="str">
        <f>IF(OR(E74="è",E73="è",E72="è",E71="è",E70="è"),"",IF(Tabla1[[#This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5">
        <v>67</v>
      </c>
      <c r="G75" s="29">
        <f>IF(IFERROR(VLOOKUP(WORKDAY(G74,1),Feriados!B:C,2,FALSE),"")="",WORKDAY(G74,1),IF(IFERROR(VLOOKUP(WORKDAY(G74,2),Feriados!B:C,2,FALSE),"")="",WORKDAY(G74,2),IF(IFERROR(VLOOKUP(WORKDAY(G74,3),Feriados!B:C,2,FALSE),"")="",WORKDAY(G74,3),IF(IFERROR(VLOOKUP(WORKDAY(G74,4),Feriados!B:C,2,FALSE),"")="",WORKDAY(G74,5),"ERROR"))))</f>
        <v>45107</v>
      </c>
      <c r="H75" s="4" t="str">
        <f>IFERROR(VLOOKUP(Tabla1[[#This Row],[nro]],$A$27:$B$53,2,FALSE),"")</f>
        <v/>
      </c>
      <c r="I75" s="4" t="str">
        <f>IFERROR(VLOOKUP(Tabla1[[#This Row],[nro]],$A$27:$D$53,4,FALSE),"")</f>
        <v/>
      </c>
      <c r="J75" s="16" t="str">
        <f>IFERROR(VLOOKUP(Tabla1[[#This Row],[nro]],Tabla3[],5,FALSE),"")</f>
        <v/>
      </c>
      <c r="K75" s="6" t="str">
        <f>IF(Tabla1[[#This Row],[Fechas]]=WORKDAY(EOMONTH(Tabla1[[#This Row],[Fechas]],0),0),IF(LEFT(Tabla1[[#This Row],[Tema]],5)="INTEG","INTEG"&amp;(N75+1),""),IF(LEFT(Tabla1[[#This Row],[Tema]],5)="INTEG","INTEG"&amp;N75,""))</f>
        <v/>
      </c>
      <c r="L75" s="20" t="str">
        <f>IF(Tabla1[[#This Row],[Fechas]]=$D$2,Tabla1[[#This Row],[nro]],"--")</f>
        <v>--</v>
      </c>
      <c r="M75" s="24" t="str">
        <f>IF(IF(EOMONTH(Tabla1[[#This Row],[Fechas]],0)-WEEKDAY(WORKDAY((EOMONTH(Tabla1[[#This Row],[Fechas]],0)+2),1))=G75,"L","-")="L","L",IF(AND(M74="L",N75=N74),"L","-"))</f>
        <v>L</v>
      </c>
      <c r="N75" s="24">
        <f>MONTH(Tabla1[[#This Row],[Fechas]])</f>
        <v>6</v>
      </c>
      <c r="O75" s="26">
        <f>+Tabla1[[#This Row],[Fechas]]</f>
        <v>45107</v>
      </c>
    </row>
    <row r="76" spans="1:15" ht="17.45" customHeight="1" x14ac:dyDescent="0.25">
      <c r="A76" s="48"/>
      <c r="B76" s="48"/>
      <c r="C76" s="48"/>
      <c r="D76" s="48"/>
      <c r="E76" s="23" t="str">
        <f>IF(OR(E75="è",E74="è",E73="è",E72="è",E71="è"),"",IF(Tabla1[[#This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6">
        <v>68</v>
      </c>
      <c r="G76" s="29">
        <f>IF(IFERROR(VLOOKUP(WORKDAY(G75,1),Feriados!B:C,2,FALSE),"")="",WORKDAY(G75,1),IF(IFERROR(VLOOKUP(WORKDAY(G75,2),Feriados!B:C,2,FALSE),"")="",WORKDAY(G75,2),IF(IFERROR(VLOOKUP(WORKDAY(G75,3),Feriados!B:C,2,FALSE),"")="",WORKDAY(G75,3),IF(IFERROR(VLOOKUP(WORKDAY(G75,4),Feriados!B:C,2,FALSE),"")="",WORKDAY(G75,5),"ERROR"))))</f>
        <v>45110</v>
      </c>
      <c r="H76" s="4" t="str">
        <f>IFERROR(VLOOKUP(Tabla1[[#This Row],[nro]],$A$27:$B$53,2,FALSE),"")</f>
        <v/>
      </c>
      <c r="I76" s="4" t="str">
        <f>IFERROR(VLOOKUP(Tabla1[[#This Row],[nro]],$A$27:$D$53,4,FALSE),"")</f>
        <v/>
      </c>
      <c r="J76" s="16" t="str">
        <f>IFERROR(VLOOKUP(Tabla1[[#This Row],[nro]],Tabla3[],5,FALSE),"")</f>
        <v/>
      </c>
      <c r="K76" s="6" t="str">
        <f>IF(Tabla1[[#This Row],[Fechas]]=WORKDAY(EOMONTH(Tabla1[[#This Row],[Fechas]],0),0),IF(LEFT(Tabla1[[#This Row],[Tema]],5)="INTEG","INTEG"&amp;(N76+1),""),IF(LEFT(Tabla1[[#This Row],[Tema]],5)="INTEG","INTEG"&amp;N76,""))</f>
        <v/>
      </c>
      <c r="L76" s="20" t="str">
        <f>IF(Tabla1[[#This Row],[Fechas]]=$D$2,Tabla1[[#This Row],[nro]],"--")</f>
        <v>--</v>
      </c>
      <c r="M76" s="24" t="str">
        <f>IF(IF(EOMONTH(Tabla1[[#This Row],[Fechas]],0)-WEEKDAY(WORKDAY((EOMONTH(Tabla1[[#This Row],[Fechas]],0)+2),1))=G76,"L","-")="L","L",IF(AND(M75="L",N76=N75),"L","-"))</f>
        <v>-</v>
      </c>
      <c r="N76" s="24">
        <f>MONTH(Tabla1[[#This Row],[Fechas]])</f>
        <v>7</v>
      </c>
      <c r="O76" s="26">
        <f>+Tabla1[[#This Row],[Fechas]]</f>
        <v>45110</v>
      </c>
    </row>
    <row r="77" spans="1:15" ht="18" x14ac:dyDescent="0.25">
      <c r="A77" s="48"/>
      <c r="B77" s="48"/>
      <c r="C77" s="48"/>
      <c r="D77" s="48"/>
      <c r="E77" s="23" t="str">
        <f>IF(OR(E76="è",E75="è",E74="è",E73="è",E72="è"),"",IF(Tabla1[[#This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7">
        <v>69</v>
      </c>
      <c r="G77" s="29">
        <f>IF(IFERROR(VLOOKUP(WORKDAY(G76,1),Feriados!B:C,2,FALSE),"")="",WORKDAY(G76,1),IF(IFERROR(VLOOKUP(WORKDAY(G76,2),Feriados!B:C,2,FALSE),"")="",WORKDAY(G76,2),IF(IFERROR(VLOOKUP(WORKDAY(G76,3),Feriados!B:C,2,FALSE),"")="",WORKDAY(G76,3),IF(IFERROR(VLOOKUP(WORKDAY(G76,4),Feriados!B:C,2,FALSE),"")="",WORKDAY(G76,5),"ERROR"))))</f>
        <v>45111</v>
      </c>
      <c r="H77" s="4" t="str">
        <f>IFERROR(VLOOKUP(Tabla1[[#This Row],[nro]],$A$27:$B$53,2,FALSE),"")</f>
        <v/>
      </c>
      <c r="I77" s="4" t="str">
        <f>IFERROR(VLOOKUP(Tabla1[[#This Row],[nro]],$A$27:$D$53,4,FALSE),"")</f>
        <v/>
      </c>
      <c r="J77" s="16" t="str">
        <f>IFERROR(VLOOKUP(Tabla1[[#This Row],[nro]],Tabla3[],5,FALSE),"")</f>
        <v/>
      </c>
      <c r="K77" s="6" t="str">
        <f>IF(Tabla1[[#This Row],[Fechas]]=WORKDAY(EOMONTH(Tabla1[[#This Row],[Fechas]],0),0),IF(LEFT(Tabla1[[#This Row],[Tema]],5)="INTEG","INTEG"&amp;(N77+1),""),IF(LEFT(Tabla1[[#This Row],[Tema]],5)="INTEG","INTEG"&amp;N77,""))</f>
        <v/>
      </c>
      <c r="L77" s="20" t="str">
        <f>IF(Tabla1[[#This Row],[Fechas]]=$D$2,Tabla1[[#This Row],[nro]],"--")</f>
        <v>--</v>
      </c>
      <c r="M77" s="24" t="str">
        <f>IF(IF(EOMONTH(Tabla1[[#This Row],[Fechas]],0)-WEEKDAY(WORKDAY((EOMONTH(Tabla1[[#This Row],[Fechas]],0)+2),1))=G77,"L","-")="L","L",IF(AND(M76="L",N77=N76),"L","-"))</f>
        <v>-</v>
      </c>
      <c r="N77" s="24">
        <f>MONTH(Tabla1[[#This Row],[Fechas]])</f>
        <v>7</v>
      </c>
      <c r="O77" s="26">
        <f>+Tabla1[[#This Row],[Fechas]]</f>
        <v>45111</v>
      </c>
    </row>
    <row r="78" spans="1:15" ht="18" x14ac:dyDescent="0.25">
      <c r="A78" s="48"/>
      <c r="B78" s="48"/>
      <c r="C78" s="48"/>
      <c r="D78" s="48"/>
      <c r="E78" s="23" t="str">
        <f>IF(OR(E77="è",E76="è",E75="è",E74="è",E73="è"),"",IF(Tabla1[[#This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8">
        <v>70</v>
      </c>
      <c r="G78" s="29">
        <f>IF(IFERROR(VLOOKUP(WORKDAY(G77,1),Feriados!B:C,2,FALSE),"")="",WORKDAY(G77,1),IF(IFERROR(VLOOKUP(WORKDAY(G77,2),Feriados!B:C,2,FALSE),"")="",WORKDAY(G77,2),IF(IFERROR(VLOOKUP(WORKDAY(G77,3),Feriados!B:C,2,FALSE),"")="",WORKDAY(G77,3),IF(IFERROR(VLOOKUP(WORKDAY(G77,4),Feriados!B:C,2,FALSE),"")="",WORKDAY(G77,5),"ERROR"))))</f>
        <v>45112</v>
      </c>
      <c r="H78" s="4" t="str">
        <f>IFERROR(VLOOKUP(Tabla1[[#This Row],[nro]],$A$27:$B$53,2,FALSE),"")</f>
        <v/>
      </c>
      <c r="I78" s="4" t="str">
        <f>IFERROR(VLOOKUP(Tabla1[[#This Row],[nro]],$A$27:$D$53,4,FALSE),"")</f>
        <v/>
      </c>
      <c r="J78" s="16" t="str">
        <f>IFERROR(VLOOKUP(Tabla1[[#This Row],[nro]],Tabla3[],5,FALSE),"")</f>
        <v/>
      </c>
      <c r="K78" s="6" t="str">
        <f>IF(Tabla1[[#This Row],[Fechas]]=WORKDAY(EOMONTH(Tabla1[[#This Row],[Fechas]],0),0),IF(LEFT(Tabla1[[#This Row],[Tema]],5)="INTEG","INTEG"&amp;(N78+1),""),IF(LEFT(Tabla1[[#This Row],[Tema]],5)="INTEG","INTEG"&amp;N78,""))</f>
        <v/>
      </c>
      <c r="L78" s="20" t="str">
        <f>IF(Tabla1[[#This Row],[Fechas]]=$D$2,Tabla1[[#This Row],[nro]],"--")</f>
        <v>--</v>
      </c>
      <c r="M78" s="24" t="str">
        <f>IF(IF(EOMONTH(Tabla1[[#This Row],[Fechas]],0)-WEEKDAY(WORKDAY((EOMONTH(Tabla1[[#This Row],[Fechas]],0)+2),1))=G78,"L","-")="L","L",IF(AND(M77="L",N78=N77),"L","-"))</f>
        <v>-</v>
      </c>
      <c r="N78" s="24">
        <f>MONTH(Tabla1[[#This Row],[Fechas]])</f>
        <v>7</v>
      </c>
      <c r="O78" s="26">
        <f>+Tabla1[[#This Row],[Fechas]]</f>
        <v>45112</v>
      </c>
    </row>
    <row r="79" spans="1:15" ht="18" x14ac:dyDescent="0.25">
      <c r="A79" s="48"/>
      <c r="B79" s="48"/>
      <c r="C79" s="48"/>
      <c r="D79" s="48"/>
      <c r="E79" s="23" t="str">
        <f>IF(OR(E78="è",E77="è",E76="è",E75="è",E74="è"),"",IF(Tabla1[[#This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79">
        <v>71</v>
      </c>
      <c r="G79" s="29">
        <f>IF(IFERROR(VLOOKUP(WORKDAY(G78,1),Feriados!B:C,2,FALSE),"")="",WORKDAY(G78,1),IF(IFERROR(VLOOKUP(WORKDAY(G78,2),Feriados!B:C,2,FALSE),"")="",WORKDAY(G78,2),IF(IFERROR(VLOOKUP(WORKDAY(G78,3),Feriados!B:C,2,FALSE),"")="",WORKDAY(G78,3),IF(IFERROR(VLOOKUP(WORKDAY(G78,4),Feriados!B:C,2,FALSE),"")="",WORKDAY(G78,5),"ERROR"))))</f>
        <v>45113</v>
      </c>
      <c r="H79" s="4" t="str">
        <f>IFERROR(VLOOKUP(Tabla1[[#This Row],[nro]],$A$27:$B$53,2,FALSE),"")</f>
        <v/>
      </c>
      <c r="I79" s="4" t="str">
        <f>IFERROR(VLOOKUP(Tabla1[[#This Row],[nro]],$A$27:$D$53,4,FALSE),"")</f>
        <v/>
      </c>
      <c r="J79" s="16" t="str">
        <f>IFERROR(VLOOKUP(Tabla1[[#This Row],[nro]],Tabla3[],5,FALSE),"")</f>
        <v/>
      </c>
      <c r="K79" s="6" t="str">
        <f>IF(Tabla1[[#This Row],[Fechas]]=WORKDAY(EOMONTH(Tabla1[[#This Row],[Fechas]],0),0),IF(LEFT(Tabla1[[#This Row],[Tema]],5)="INTEG","INTEG"&amp;(N79+1),""),IF(LEFT(Tabla1[[#This Row],[Tema]],5)="INTEG","INTEG"&amp;N79,""))</f>
        <v/>
      </c>
      <c r="L79" s="20" t="str">
        <f>IF(Tabla1[[#This Row],[Fechas]]=$D$2,Tabla1[[#This Row],[nro]],"--")</f>
        <v>--</v>
      </c>
      <c r="M79" s="24" t="str">
        <f>IF(IF(EOMONTH(Tabla1[[#This Row],[Fechas]],0)-WEEKDAY(WORKDAY((EOMONTH(Tabla1[[#This Row],[Fechas]],0)+2),1))=G79,"L","-")="L","L",IF(AND(M78="L",N79=N78),"L","-"))</f>
        <v>-</v>
      </c>
      <c r="N79" s="24">
        <f>MONTH(Tabla1[[#This Row],[Fechas]])</f>
        <v>7</v>
      </c>
      <c r="O79" s="26">
        <f>+Tabla1[[#This Row],[Fechas]]</f>
        <v>45113</v>
      </c>
    </row>
    <row r="80" spans="1:15" ht="18" x14ac:dyDescent="0.25">
      <c r="A80" s="48"/>
      <c r="B80" s="48"/>
      <c r="C80" s="48"/>
      <c r="D80" s="48"/>
      <c r="E80" s="23" t="str">
        <f>IF(OR(E79="è",E78="è",E77="è",E76="è",E75="è"),"",IF(Tabla1[[#This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0">
        <v>72</v>
      </c>
      <c r="G80" s="29">
        <f>IF(IFERROR(VLOOKUP(WORKDAY(G79,1),Feriados!B:C,2,FALSE),"")="",WORKDAY(G79,1),IF(IFERROR(VLOOKUP(WORKDAY(G79,2),Feriados!B:C,2,FALSE),"")="",WORKDAY(G79,2),IF(IFERROR(VLOOKUP(WORKDAY(G79,3),Feriados!B:C,2,FALSE),"")="",WORKDAY(G79,3),IF(IFERROR(VLOOKUP(WORKDAY(G79,4),Feriados!B:C,2,FALSE),"")="",WORKDAY(G79,5),"ERROR"))))</f>
        <v>45114</v>
      </c>
      <c r="H80" s="4" t="str">
        <f>IFERROR(VLOOKUP(Tabla1[[#This Row],[nro]],$A$27:$B$53,2,FALSE),"")</f>
        <v/>
      </c>
      <c r="I80" s="4" t="str">
        <f>IFERROR(VLOOKUP(Tabla1[[#This Row],[nro]],$A$27:$D$53,4,FALSE),"")</f>
        <v/>
      </c>
      <c r="J80" s="16" t="str">
        <f>IFERROR(VLOOKUP(Tabla1[[#This Row],[nro]],Tabla3[],5,FALSE),"")</f>
        <v/>
      </c>
      <c r="K80" s="6" t="str">
        <f>IF(Tabla1[[#This Row],[Fechas]]=WORKDAY(EOMONTH(Tabla1[[#This Row],[Fechas]],0),0),IF(LEFT(Tabla1[[#This Row],[Tema]],5)="INTEG","INTEG"&amp;(N80+1),""),IF(LEFT(Tabla1[[#This Row],[Tema]],5)="INTEG","INTEG"&amp;N80,""))</f>
        <v/>
      </c>
      <c r="L80" s="20" t="str">
        <f>IF(Tabla1[[#This Row],[Fechas]]=$D$2,Tabla1[[#This Row],[nro]],"--")</f>
        <v>--</v>
      </c>
      <c r="M80" s="24" t="str">
        <f>IF(IF(EOMONTH(Tabla1[[#This Row],[Fechas]],0)-WEEKDAY(WORKDAY((EOMONTH(Tabla1[[#This Row],[Fechas]],0)+2),1))=G80,"L","-")="L","L",IF(AND(M79="L",N80=N79),"L","-"))</f>
        <v>-</v>
      </c>
      <c r="N80" s="24">
        <f>MONTH(Tabla1[[#This Row],[Fechas]])</f>
        <v>7</v>
      </c>
      <c r="O80" s="26">
        <f>+Tabla1[[#This Row],[Fechas]]</f>
        <v>45114</v>
      </c>
    </row>
    <row r="81" spans="1:15" ht="18" x14ac:dyDescent="0.25">
      <c r="A81" s="48"/>
      <c r="B81" s="48"/>
      <c r="C81" s="48"/>
      <c r="D81" s="48"/>
      <c r="E81" s="23" t="str">
        <f>IF(OR(E80="è",E79="è",E78="è",E77="è",E76="è"),"",IF(Tabla1[[#This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1">
        <v>73</v>
      </c>
      <c r="G81" s="29">
        <f>IF(IFERROR(VLOOKUP(WORKDAY(G80,1),Feriados!B:C,2,FALSE),"")="",WORKDAY(G80,1),IF(IFERROR(VLOOKUP(WORKDAY(G80,2),Feriados!B:C,2,FALSE),"")="",WORKDAY(G80,2),IF(IFERROR(VLOOKUP(WORKDAY(G80,3),Feriados!B:C,2,FALSE),"")="",WORKDAY(G80,3),IF(IFERROR(VLOOKUP(WORKDAY(G80,4),Feriados!B:C,2,FALSE),"")="",WORKDAY(G80,5),"ERROR"))))</f>
        <v>45117</v>
      </c>
      <c r="H81" s="4" t="str">
        <f>IFERROR(VLOOKUP(Tabla1[[#This Row],[nro]],$A$27:$B$53,2,FALSE),"")</f>
        <v>Guia15</v>
      </c>
      <c r="I81" s="4" t="str">
        <f>IFERROR(VLOOKUP(Tabla1[[#This Row],[nro]],$A$27:$D$53,4,FALSE),"")</f>
        <v>JDBC</v>
      </c>
      <c r="J81" s="16" t="str">
        <f>IFERROR(VLOOKUP(Tabla1[[#This Row],[nro]],Tabla3[],5,FALSE),"")</f>
        <v/>
      </c>
      <c r="K81" s="6" t="str">
        <f>IF(Tabla1[[#This Row],[Fechas]]=WORKDAY(EOMONTH(Tabla1[[#This Row],[Fechas]],0),0),IF(LEFT(Tabla1[[#This Row],[Tema]],5)="INTEG","INTEG"&amp;(N81+1),""),IF(LEFT(Tabla1[[#This Row],[Tema]],5)="INTEG","INTEG"&amp;N81,""))</f>
        <v/>
      </c>
      <c r="L81" s="20" t="str">
        <f>IF(Tabla1[[#This Row],[Fechas]]=$D$2,Tabla1[[#This Row],[nro]],"--")</f>
        <v>--</v>
      </c>
      <c r="M81" s="24" t="str">
        <f>IF(IF(EOMONTH(Tabla1[[#This Row],[Fechas]],0)-WEEKDAY(WORKDAY((EOMONTH(Tabla1[[#This Row],[Fechas]],0)+2),1))=G81,"L","-")="L","L",IF(AND(M80="L",N81=N80),"L","-"))</f>
        <v>-</v>
      </c>
      <c r="N81" s="24">
        <f>MONTH(Tabla1[[#This Row],[Fechas]])</f>
        <v>7</v>
      </c>
      <c r="O81" s="26">
        <f>+Tabla1[[#This Row],[Fechas]]</f>
        <v>45117</v>
      </c>
    </row>
    <row r="82" spans="1:15" ht="18" x14ac:dyDescent="0.25">
      <c r="A82" s="48"/>
      <c r="B82" s="48"/>
      <c r="C82" s="48"/>
      <c r="D82" s="48"/>
      <c r="E82" s="23" t="str">
        <f>IF(OR(E81="è",E80="è",E79="è",E78="è",E77="è"),"",IF(Tabla1[[#This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2">
        <v>74</v>
      </c>
      <c r="G82" s="29">
        <f>IF(IFERROR(VLOOKUP(WORKDAY(G81,1),Feriados!B:C,2,FALSE),"")="",WORKDAY(G81,1),IF(IFERROR(VLOOKUP(WORKDAY(G81,2),Feriados!B:C,2,FALSE),"")="",WORKDAY(G81,2),IF(IFERROR(VLOOKUP(WORKDAY(G81,3),Feriados!B:C,2,FALSE),"")="",WORKDAY(G81,3),IF(IFERROR(VLOOKUP(WORKDAY(G81,4),Feriados!B:C,2,FALSE),"")="",WORKDAY(G81,5),"ERROR"))))</f>
        <v>45118</v>
      </c>
      <c r="H82" s="4" t="str">
        <f>IFERROR(VLOOKUP(Tabla1[[#This Row],[nro]],$A$27:$B$53,2,FALSE),"")</f>
        <v/>
      </c>
      <c r="I82" s="4" t="str">
        <f>IFERROR(VLOOKUP(Tabla1[[#This Row],[nro]],$A$27:$D$53,4,FALSE),"")</f>
        <v/>
      </c>
      <c r="J82" s="16" t="str">
        <f>IFERROR(VLOOKUP(Tabla1[[#This Row],[nro]],Tabla3[],5,FALSE),"")</f>
        <v/>
      </c>
      <c r="K82" s="6" t="str">
        <f>IF(Tabla1[[#This Row],[Fechas]]=WORKDAY(EOMONTH(Tabla1[[#This Row],[Fechas]],0),0),IF(LEFT(Tabla1[[#This Row],[Tema]],5)="INTEG","INTEG"&amp;(N82+1),""),IF(LEFT(Tabla1[[#This Row],[Tema]],5)="INTEG","INTEG"&amp;N82,""))</f>
        <v/>
      </c>
      <c r="L82" s="20" t="str">
        <f>IF(Tabla1[[#This Row],[Fechas]]=$D$2,Tabla1[[#This Row],[nro]],"--")</f>
        <v>--</v>
      </c>
      <c r="M82" s="24" t="str">
        <f>IF(IF(EOMONTH(Tabla1[[#This Row],[Fechas]],0)-WEEKDAY(WORKDAY((EOMONTH(Tabla1[[#This Row],[Fechas]],0)+2),1))=G82,"L","-")="L","L",IF(AND(M81="L",N82=N81),"L","-"))</f>
        <v>-</v>
      </c>
      <c r="N82" s="24">
        <f>MONTH(Tabla1[[#This Row],[Fechas]])</f>
        <v>7</v>
      </c>
      <c r="O82" s="26">
        <f>+Tabla1[[#This Row],[Fechas]]</f>
        <v>45118</v>
      </c>
    </row>
    <row r="83" spans="1:15" ht="18" x14ac:dyDescent="0.25">
      <c r="A83" s="48"/>
      <c r="B83" s="48"/>
      <c r="C83" s="48"/>
      <c r="D83" s="48"/>
      <c r="E83" s="23" t="str">
        <f>IF(OR(E82="è",E81="è",E80="è",E79="è",E78="è"),"",IF(Tabla1[[#This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3">
        <v>75</v>
      </c>
      <c r="G83" s="29">
        <f>IF(IFERROR(VLOOKUP(WORKDAY(G82,1),Feriados!B:C,2,FALSE),"")="",WORKDAY(G82,1),IF(IFERROR(VLOOKUP(WORKDAY(G82,2),Feriados!B:C,2,FALSE),"")="",WORKDAY(G82,2),IF(IFERROR(VLOOKUP(WORKDAY(G82,3),Feriados!B:C,2,FALSE),"")="",WORKDAY(G82,3),IF(IFERROR(VLOOKUP(WORKDAY(G82,4),Feriados!B:C,2,FALSE),"")="",WORKDAY(G82,5),"ERROR"))))</f>
        <v>45119</v>
      </c>
      <c r="H83" s="4" t="str">
        <f>IFERROR(VLOOKUP(Tabla1[[#This Row],[nro]],$A$27:$B$53,2,FALSE),"")</f>
        <v/>
      </c>
      <c r="I83" s="4" t="str">
        <f>IFERROR(VLOOKUP(Tabla1[[#This Row],[nro]],$A$27:$D$53,4,FALSE),"")</f>
        <v/>
      </c>
      <c r="J83" s="16" t="str">
        <f>IFERROR(VLOOKUP(Tabla1[[#This Row],[nro]],Tabla3[],5,FALSE),"")</f>
        <v/>
      </c>
      <c r="K83" s="6" t="str">
        <f>IF(Tabla1[[#This Row],[Fechas]]=WORKDAY(EOMONTH(Tabla1[[#This Row],[Fechas]],0),0),IF(LEFT(Tabla1[[#This Row],[Tema]],5)="INTEG","INTEG"&amp;(N83+1),""),IF(LEFT(Tabla1[[#This Row],[Tema]],5)="INTEG","INTEG"&amp;N83,""))</f>
        <v/>
      </c>
      <c r="L83" s="20" t="str">
        <f>IF(Tabla1[[#This Row],[Fechas]]=$D$2,Tabla1[[#This Row],[nro]],"--")</f>
        <v>--</v>
      </c>
      <c r="M83" s="24" t="str">
        <f>IF(IF(EOMONTH(Tabla1[[#This Row],[Fechas]],0)-WEEKDAY(WORKDAY((EOMONTH(Tabla1[[#This Row],[Fechas]],0)+2),1))=G83,"L","-")="L","L",IF(AND(M82="L",N83=N82),"L","-"))</f>
        <v>-</v>
      </c>
      <c r="N83" s="24">
        <f>MONTH(Tabla1[[#This Row],[Fechas]])</f>
        <v>7</v>
      </c>
      <c r="O83" s="27"/>
    </row>
    <row r="84" spans="1:15" ht="18" x14ac:dyDescent="0.25">
      <c r="A84" s="9"/>
      <c r="B84" s="9"/>
      <c r="C84" s="9"/>
      <c r="D84" s="9"/>
      <c r="E84" s="23" t="str">
        <f>IF(OR(E83="è",E82="è",E81="è",E80="è",E79="è"),"",IF(Tabla1[[#This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4">
        <v>76</v>
      </c>
      <c r="G84" s="29">
        <f>IF(IFERROR(VLOOKUP(WORKDAY(G83,1),Feriados!B:C,2,FALSE),"")="",WORKDAY(G83,1),IF(IFERROR(VLOOKUP(WORKDAY(G83,2),Feriados!B:C,2,FALSE),"")="",WORKDAY(G83,2),IF(IFERROR(VLOOKUP(WORKDAY(G83,3),Feriados!B:C,2,FALSE),"")="",WORKDAY(G83,3),IF(IFERROR(VLOOKUP(WORKDAY(G83,4),Feriados!B:C,2,FALSE),"")="",WORKDAY(G83,5),"ERROR"))))</f>
        <v>45120</v>
      </c>
      <c r="H84" s="4" t="str">
        <f>IFERROR(VLOOKUP(Tabla1[[#This Row],[nro]],$A$27:$B$53,2,FALSE),"")</f>
        <v/>
      </c>
      <c r="I84" s="4" t="str">
        <f>IFERROR(VLOOKUP(Tabla1[[#This Row],[nro]],$A$27:$D$53,4,FALSE),"")</f>
        <v/>
      </c>
      <c r="J84" s="16" t="str">
        <f>IFERROR(VLOOKUP(Tabla1[[#This Row],[nro]],Tabla3[],5,FALSE),"")</f>
        <v/>
      </c>
      <c r="K84" s="6" t="str">
        <f>IF(Tabla1[[#This Row],[Fechas]]=WORKDAY(EOMONTH(Tabla1[[#This Row],[Fechas]],0),0),IF(LEFT(Tabla1[[#This Row],[Tema]],5)="INTEG","INTEG"&amp;(N84+1),""),IF(LEFT(Tabla1[[#This Row],[Tema]],5)="INTEG","INTEG"&amp;N84,""))</f>
        <v/>
      </c>
      <c r="L84" s="20" t="str">
        <f>IF(Tabla1[[#This Row],[Fechas]]=$D$2,Tabla1[[#This Row],[nro]],"--")</f>
        <v>--</v>
      </c>
      <c r="M84" s="24" t="str">
        <f>IF(IF(EOMONTH(Tabla1[[#This Row],[Fechas]],0)-WEEKDAY(WORKDAY((EOMONTH(Tabla1[[#This Row],[Fechas]],0)+2),1))=G84,"L","-")="L","L",IF(AND(M83="L",N84=N83),"L","-"))</f>
        <v>-</v>
      </c>
      <c r="N84" s="24">
        <f>MONTH(Tabla1[[#This Row],[Fechas]])</f>
        <v>7</v>
      </c>
      <c r="O84" s="26">
        <f>+Tabla1[[#This Row],[Fechas]]</f>
        <v>45120</v>
      </c>
    </row>
    <row r="85" spans="1:15" ht="18" x14ac:dyDescent="0.25">
      <c r="A85" s="9"/>
      <c r="B85" s="9"/>
      <c r="C85" s="9"/>
      <c r="D85" s="9"/>
      <c r="E85" s="23" t="str">
        <f>IF(OR(E84="è",E83="è",E82="è",E81="è",E80="è"),"",IF(Tabla1[[#This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5">
        <v>77</v>
      </c>
      <c r="G85" s="29">
        <f>IF(IFERROR(VLOOKUP(WORKDAY(G84,1),Feriados!B:C,2,FALSE),"")="",WORKDAY(G84,1),IF(IFERROR(VLOOKUP(WORKDAY(G84,2),Feriados!B:C,2,FALSE),"")="",WORKDAY(G84,2),IF(IFERROR(VLOOKUP(WORKDAY(G84,3),Feriados!B:C,2,FALSE),"")="",WORKDAY(G84,3),IF(IFERROR(VLOOKUP(WORKDAY(G84,4),Feriados!B:C,2,FALSE),"")="",WORKDAY(G84,5),"ERROR"))))</f>
        <v>45121</v>
      </c>
      <c r="H85" s="4" t="str">
        <f>IFERROR(VLOOKUP(Tabla1[[#This Row],[nro]],$A$27:$B$53,2,FALSE),"")</f>
        <v>Guia16</v>
      </c>
      <c r="I85" s="4" t="str">
        <f>IFERROR(VLOOKUP(Tabla1[[#This Row],[nro]],$A$27:$D$53,4,FALSE),"")</f>
        <v>JPA</v>
      </c>
      <c r="J85" s="16" t="str">
        <f>IFERROR(VLOOKUP(Tabla1[[#This Row],[nro]],Tabla3[],5,FALSE),"")</f>
        <v/>
      </c>
      <c r="K85" s="6" t="str">
        <f>IF(Tabla1[[#This Row],[Fechas]]=WORKDAY(EOMONTH(Tabla1[[#This Row],[Fechas]],0),0),IF(LEFT(Tabla1[[#This Row],[Tema]],5)="INTEG","INTEG"&amp;(N85+1),""),IF(LEFT(Tabla1[[#This Row],[Tema]],5)="INTEG","INTEG"&amp;N85,""))</f>
        <v/>
      </c>
      <c r="L85" s="20" t="str">
        <f>IF(Tabla1[[#This Row],[Fechas]]=$D$2,Tabla1[[#This Row],[nro]],"--")</f>
        <v>--</v>
      </c>
      <c r="M85" s="24" t="str">
        <f>IF(IF(EOMONTH(Tabla1[[#This Row],[Fechas]],0)-WEEKDAY(WORKDAY((EOMONTH(Tabla1[[#This Row],[Fechas]],0)+2),1))=G85,"L","-")="L","L",IF(AND(M84="L",N85=N84),"L","-"))</f>
        <v>-</v>
      </c>
      <c r="N85" s="24">
        <f>MONTH(Tabla1[[#This Row],[Fechas]])</f>
        <v>7</v>
      </c>
      <c r="O85" s="26">
        <f>+Tabla1[[#This Row],[Fechas]]</f>
        <v>45121</v>
      </c>
    </row>
    <row r="86" spans="1:15" ht="18" x14ac:dyDescent="0.25">
      <c r="A86" s="9"/>
      <c r="B86" s="9"/>
      <c r="C86" s="9"/>
      <c r="D86" s="9"/>
      <c r="E86" s="23" t="str">
        <f>IF(OR(E85="è",E84="è",E83="è",E82="è",E81="è"),"",IF(Tabla1[[#This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6">
        <v>78</v>
      </c>
      <c r="G86" s="29">
        <f>IF(IFERROR(VLOOKUP(WORKDAY(G85,1),Feriados!B:C,2,FALSE),"")="",WORKDAY(G85,1),IF(IFERROR(VLOOKUP(WORKDAY(G85,2),Feriados!B:C,2,FALSE),"")="",WORKDAY(G85,2),IF(IFERROR(VLOOKUP(WORKDAY(G85,3),Feriados!B:C,2,FALSE),"")="",WORKDAY(G85,3),IF(IFERROR(VLOOKUP(WORKDAY(G85,4),Feriados!B:C,2,FALSE),"")="",WORKDAY(G85,5),"ERROR"))))</f>
        <v>45124</v>
      </c>
      <c r="H86" s="4" t="str">
        <f>IFERROR(VLOOKUP(Tabla1[[#This Row],[nro]],$A$27:$B$53,2,FALSE),"")</f>
        <v/>
      </c>
      <c r="I86" s="4" t="str">
        <f>IFERROR(VLOOKUP(Tabla1[[#This Row],[nro]],$A$27:$D$53,4,FALSE),"")</f>
        <v/>
      </c>
      <c r="J86" s="16" t="str">
        <f>IFERROR(VLOOKUP(Tabla1[[#This Row],[nro]],Tabla3[],5,FALSE),"")</f>
        <v/>
      </c>
      <c r="K86" s="6" t="str">
        <f>IF(Tabla1[[#This Row],[Fechas]]=WORKDAY(EOMONTH(Tabla1[[#This Row],[Fechas]],0),0),IF(LEFT(Tabla1[[#This Row],[Tema]],5)="INTEG","INTEG"&amp;(N86+1),""),IF(LEFT(Tabla1[[#This Row],[Tema]],5)="INTEG","INTEG"&amp;N86,""))</f>
        <v/>
      </c>
      <c r="L86" s="20" t="str">
        <f>IF(Tabla1[[#This Row],[Fechas]]=$D$2,Tabla1[[#This Row],[nro]],"--")</f>
        <v>--</v>
      </c>
      <c r="M86" s="24" t="str">
        <f>IF(IF(EOMONTH(Tabla1[[#This Row],[Fechas]],0)-WEEKDAY(WORKDAY((EOMONTH(Tabla1[[#This Row],[Fechas]],0)+2),1))=G86,"L","-")="L","L",IF(AND(M85="L",N86=N85),"L","-"))</f>
        <v>-</v>
      </c>
      <c r="N86" s="24">
        <f>MONTH(Tabla1[[#This Row],[Fechas]])</f>
        <v>7</v>
      </c>
      <c r="O86" s="26">
        <f>+Tabla1[[#This Row],[Fechas]]</f>
        <v>45124</v>
      </c>
    </row>
    <row r="87" spans="1:15" ht="18" x14ac:dyDescent="0.25">
      <c r="A87" s="9"/>
      <c r="B87" s="9"/>
      <c r="C87" s="9"/>
      <c r="D87" s="9"/>
      <c r="E87" s="23" t="str">
        <f>IF(OR(E86="è",E85="è",E84="è",E83="è",E82="è"),"",IF(Tabla1[[#This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7">
        <v>79</v>
      </c>
      <c r="G87" s="29">
        <f>IF(IFERROR(VLOOKUP(WORKDAY(G86,1),Feriados!B:C,2,FALSE),"")="",WORKDAY(G86,1),IF(IFERROR(VLOOKUP(WORKDAY(G86,2),Feriados!B:C,2,FALSE),"")="",WORKDAY(G86,2),IF(IFERROR(VLOOKUP(WORKDAY(G86,3),Feriados!B:C,2,FALSE),"")="",WORKDAY(G86,3),IF(IFERROR(VLOOKUP(WORKDAY(G86,4),Feriados!B:C,2,FALSE),"")="",WORKDAY(G86,5),"ERROR"))))</f>
        <v>45125</v>
      </c>
      <c r="H87" s="4" t="str">
        <f>IFERROR(VLOOKUP(Tabla1[[#This Row],[nro]],$A$27:$B$53,2,FALSE),"")</f>
        <v/>
      </c>
      <c r="I87" s="4" t="str">
        <f>IFERROR(VLOOKUP(Tabla1[[#This Row],[nro]],$A$27:$D$53,4,FALSE),"")</f>
        <v/>
      </c>
      <c r="J87" s="16" t="str">
        <f>IFERROR(VLOOKUP(Tabla1[[#This Row],[nro]],Tabla3[],5,FALSE),"")</f>
        <v/>
      </c>
      <c r="K87" s="6" t="str">
        <f>IF(Tabla1[[#This Row],[Fechas]]=WORKDAY(EOMONTH(Tabla1[[#This Row],[Fechas]],0),0),IF(LEFT(Tabla1[[#This Row],[Tema]],5)="INTEG","INTEG"&amp;(N87+1),""),IF(LEFT(Tabla1[[#This Row],[Tema]],5)="INTEG","INTEG"&amp;N87,""))</f>
        <v/>
      </c>
      <c r="L87" s="20" t="str">
        <f>IF(Tabla1[[#This Row],[Fechas]]=$D$2,Tabla1[[#This Row],[nro]],"--")</f>
        <v>--</v>
      </c>
      <c r="M87" s="24" t="str">
        <f>IF(IF(EOMONTH(Tabla1[[#This Row],[Fechas]],0)-WEEKDAY(WORKDAY((EOMONTH(Tabla1[[#This Row],[Fechas]],0)+2),1))=G87,"L","-")="L","L",IF(AND(M86="L",N87=N86),"L","-"))</f>
        <v>-</v>
      </c>
      <c r="N87" s="24">
        <f>MONTH(Tabla1[[#This Row],[Fechas]])</f>
        <v>7</v>
      </c>
      <c r="O87" s="26">
        <f>+Tabla1[[#This Row],[Fechas]]</f>
        <v>45125</v>
      </c>
    </row>
    <row r="88" spans="1:15" ht="18" x14ac:dyDescent="0.25">
      <c r="A88" s="9"/>
      <c r="B88" s="9"/>
      <c r="C88" s="9"/>
      <c r="D88" s="9"/>
      <c r="E88" s="23" t="str">
        <f>IF(OR(E87="è",E86="è",E85="è",E84="è",E83="è"),"",IF(Tabla1[[#This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8">
        <v>80</v>
      </c>
      <c r="G88" s="29">
        <f>IF(IFERROR(VLOOKUP(WORKDAY(G87,1),Feriados!B:C,2,FALSE),"")="",WORKDAY(G87,1),IF(IFERROR(VLOOKUP(WORKDAY(G87,2),Feriados!B:C,2,FALSE),"")="",WORKDAY(G87,2),IF(IFERROR(VLOOKUP(WORKDAY(G87,3),Feriados!B:C,2,FALSE),"")="",WORKDAY(G87,3),IF(IFERROR(VLOOKUP(WORKDAY(G87,4),Feriados!B:C,2,FALSE),"")="",WORKDAY(G87,5),"ERROR"))))</f>
        <v>45126</v>
      </c>
      <c r="H88" s="4" t="str">
        <f>IFERROR(VLOOKUP(Tabla1[[#This Row],[nro]],$A$27:$B$53,2,FALSE),"")</f>
        <v/>
      </c>
      <c r="I88" s="4" t="str">
        <f>IFERROR(VLOOKUP(Tabla1[[#This Row],[nro]],$A$27:$D$53,4,FALSE),"")</f>
        <v/>
      </c>
      <c r="J88" s="16" t="str">
        <f>IFERROR(VLOOKUP(Tabla1[[#This Row],[nro]],Tabla3[],5,FALSE),"")</f>
        <v/>
      </c>
      <c r="K88" s="6" t="str">
        <f>IF(Tabla1[[#This Row],[Fechas]]=WORKDAY(EOMONTH(Tabla1[[#This Row],[Fechas]],0),0),IF(LEFT(Tabla1[[#This Row],[Tema]],5)="INTEG","INTEG"&amp;(N88+1),""),IF(LEFT(Tabla1[[#This Row],[Tema]],5)="INTEG","INTEG"&amp;N88,""))</f>
        <v/>
      </c>
      <c r="L88" s="20" t="str">
        <f>IF(Tabla1[[#This Row],[Fechas]]=$D$2,Tabla1[[#This Row],[nro]],"--")</f>
        <v>--</v>
      </c>
      <c r="M88" s="24" t="str">
        <f>IF(IF(EOMONTH(Tabla1[[#This Row],[Fechas]],0)-WEEKDAY(WORKDAY((EOMONTH(Tabla1[[#This Row],[Fechas]],0)+2),1))=G88,"L","-")="L","L",IF(AND(M87="L",N88=N87),"L","-"))</f>
        <v>-</v>
      </c>
      <c r="N88" s="24">
        <f>MONTH(Tabla1[[#This Row],[Fechas]])</f>
        <v>7</v>
      </c>
      <c r="O88" s="26">
        <f>+Tabla1[[#This Row],[Fechas]]</f>
        <v>45126</v>
      </c>
    </row>
    <row r="89" spans="1:15" ht="18" x14ac:dyDescent="0.25">
      <c r="A89" s="9"/>
      <c r="B89" s="9"/>
      <c r="C89" s="9"/>
      <c r="D89" s="9"/>
      <c r="E89" s="23" t="str">
        <f>IF(OR(E88="è",E87="è",E86="è",E85="è",E84="è"),"",IF(Tabla1[[#This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89">
        <v>81</v>
      </c>
      <c r="G89" s="29">
        <f>IF(IFERROR(VLOOKUP(WORKDAY(G88,1),Feriados!B:C,2,FALSE),"")="",WORKDAY(G88,1),IF(IFERROR(VLOOKUP(WORKDAY(G88,2),Feriados!B:C,2,FALSE),"")="",WORKDAY(G88,2),IF(IFERROR(VLOOKUP(WORKDAY(G88,3),Feriados!B:C,2,FALSE),"")="",WORKDAY(G88,3),IF(IFERROR(VLOOKUP(WORKDAY(G88,4),Feriados!B:C,2,FALSE),"")="",WORKDAY(G88,5),"ERROR"))))</f>
        <v>45127</v>
      </c>
      <c r="H89" s="4" t="str">
        <f>IFERROR(VLOOKUP(Tabla1[[#This Row],[nro]],$A$27:$B$53,2,FALSE),"")</f>
        <v/>
      </c>
      <c r="I89" s="4" t="str">
        <f>IFERROR(VLOOKUP(Tabla1[[#This Row],[nro]],$A$27:$D$53,4,FALSE),"")</f>
        <v/>
      </c>
      <c r="J89" s="16" t="str">
        <f>IFERROR(VLOOKUP(Tabla1[[#This Row],[nro]],Tabla3[],5,FALSE),"")</f>
        <v/>
      </c>
      <c r="K89" s="6" t="str">
        <f>IF(Tabla1[[#This Row],[Fechas]]=WORKDAY(EOMONTH(Tabla1[[#This Row],[Fechas]],0),0),IF(LEFT(Tabla1[[#This Row],[Tema]],5)="INTEG","INTEG"&amp;(N89+1),""),IF(LEFT(Tabla1[[#This Row],[Tema]],5)="INTEG","INTEG"&amp;N89,""))</f>
        <v/>
      </c>
      <c r="L89" s="20" t="str">
        <f>IF(Tabla1[[#This Row],[Fechas]]=$D$2,Tabla1[[#This Row],[nro]],"--")</f>
        <v>--</v>
      </c>
      <c r="M89" s="24" t="str">
        <f>IF(IF(EOMONTH(Tabla1[[#This Row],[Fechas]],0)-WEEKDAY(WORKDAY((EOMONTH(Tabla1[[#This Row],[Fechas]],0)+2),1))=G89,"L","-")="L","L",IF(AND(M88="L",N89=N88),"L","-"))</f>
        <v>-</v>
      </c>
      <c r="N89" s="24">
        <f>MONTH(Tabla1[[#This Row],[Fechas]])</f>
        <v>7</v>
      </c>
      <c r="O89" s="26">
        <f>+Tabla1[[#This Row],[Fechas]]</f>
        <v>45127</v>
      </c>
    </row>
    <row r="90" spans="1:15" ht="18" x14ac:dyDescent="0.25">
      <c r="A90" s="9"/>
      <c r="B90" s="9"/>
      <c r="C90" s="9"/>
      <c r="D90" s="9"/>
      <c r="E90" s="23" t="str">
        <f>IF(OR(E89="è",E88="è",E87="è",E86="è",E85="è"),"",IF(Tabla1[[#This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0">
        <v>82</v>
      </c>
      <c r="G90" s="29">
        <f>IF(IFERROR(VLOOKUP(WORKDAY(G89,1),Feriados!B:C,2,FALSE),"")="",WORKDAY(G89,1),IF(IFERROR(VLOOKUP(WORKDAY(G89,2),Feriados!B:C,2,FALSE),"")="",WORKDAY(G89,2),IF(IFERROR(VLOOKUP(WORKDAY(G89,3),Feriados!B:C,2,FALSE),"")="",WORKDAY(G89,3),IF(IFERROR(VLOOKUP(WORKDAY(G89,4),Feriados!B:C,2,FALSE),"")="",WORKDAY(G89,5),"ERROR"))))</f>
        <v>45128</v>
      </c>
      <c r="H90" s="4" t="str">
        <f>IFERROR(VLOOKUP(Tabla1[[#This Row],[nro]],$A$27:$B$53,2,FALSE),"")</f>
        <v/>
      </c>
      <c r="I90" s="4" t="str">
        <f>IFERROR(VLOOKUP(Tabla1[[#This Row],[nro]],$A$27:$D$53,4,FALSE),"")</f>
        <v/>
      </c>
      <c r="J90" s="16" t="str">
        <f>IFERROR(VLOOKUP(Tabla1[[#This Row],[nro]],Tabla3[],5,FALSE),"")</f>
        <v/>
      </c>
      <c r="K90" s="6" t="str">
        <f>IF(Tabla1[[#This Row],[Fechas]]=WORKDAY(EOMONTH(Tabla1[[#This Row],[Fechas]],0),0),IF(LEFT(Tabla1[[#This Row],[Tema]],5)="INTEG","INTEG"&amp;(N90+1),""),IF(LEFT(Tabla1[[#This Row],[Tema]],5)="INTEG","INTEG"&amp;N90,""))</f>
        <v/>
      </c>
      <c r="L90" s="20" t="str">
        <f>IF(Tabla1[[#This Row],[Fechas]]=$D$2,Tabla1[[#This Row],[nro]],"--")</f>
        <v>--</v>
      </c>
      <c r="M90" s="24" t="str">
        <f>IF(IF(EOMONTH(Tabla1[[#This Row],[Fechas]],0)-WEEKDAY(WORKDAY((EOMONTH(Tabla1[[#This Row],[Fechas]],0)+2),1))=G90,"L","-")="L","L",IF(AND(M89="L",N90=N89),"L","-"))</f>
        <v>-</v>
      </c>
      <c r="N90" s="24">
        <f>MONTH(Tabla1[[#This Row],[Fechas]])</f>
        <v>7</v>
      </c>
      <c r="O90" s="26">
        <f>+Tabla1[[#This Row],[Fechas]]</f>
        <v>45128</v>
      </c>
    </row>
    <row r="91" spans="1:15" ht="18" x14ac:dyDescent="0.25">
      <c r="A91" s="9"/>
      <c r="B91" s="9"/>
      <c r="C91" s="9"/>
      <c r="D91" s="9"/>
      <c r="E91" s="23" t="str">
        <f>IF(OR(E90="è",E89="è",E88="è",E87="è",E86="è"),"",IF(Tabla1[[#This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1">
        <v>83</v>
      </c>
      <c r="G91" s="29">
        <f>IF(IFERROR(VLOOKUP(WORKDAY(G90,1),Feriados!B:C,2,FALSE),"")="",WORKDAY(G90,1),IF(IFERROR(VLOOKUP(WORKDAY(G90,2),Feriados!B:C,2,FALSE),"")="",WORKDAY(G90,2),IF(IFERROR(VLOOKUP(WORKDAY(G90,3),Feriados!B:C,2,FALSE),"")="",WORKDAY(G90,3),IF(IFERROR(VLOOKUP(WORKDAY(G90,4),Feriados!B:C,2,FALSE),"")="",WORKDAY(G90,5),"ERROR"))))</f>
        <v>45131</v>
      </c>
      <c r="H91" s="4" t="str">
        <f>IFERROR(VLOOKUP(Tabla1[[#This Row],[nro]],$A$27:$B$53,2,FALSE),"")</f>
        <v/>
      </c>
      <c r="I91" s="4" t="str">
        <f>IFERROR(VLOOKUP(Tabla1[[#This Row],[nro]],$A$27:$D$53,4,FALSE),"")</f>
        <v/>
      </c>
      <c r="J91" s="16" t="str">
        <f>IFERROR(VLOOKUP(Tabla1[[#This Row],[nro]],Tabla3[],5,FALSE),"")</f>
        <v/>
      </c>
      <c r="K91" s="6" t="str">
        <f>IF(Tabla1[[#This Row],[Fechas]]=WORKDAY(EOMONTH(Tabla1[[#This Row],[Fechas]],0),0),IF(LEFT(Tabla1[[#This Row],[Tema]],5)="INTEG","INTEG"&amp;(N91+1),""),IF(LEFT(Tabla1[[#This Row],[Tema]],5)="INTEG","INTEG"&amp;N91,""))</f>
        <v/>
      </c>
      <c r="L91" s="20" t="str">
        <f>IF(Tabla1[[#This Row],[Fechas]]=$D$2,Tabla1[[#This Row],[nro]],"--")</f>
        <v>--</v>
      </c>
      <c r="M91" s="24" t="str">
        <f>IF(IF(EOMONTH(Tabla1[[#This Row],[Fechas]],0)-WEEKDAY(WORKDAY((EOMONTH(Tabla1[[#This Row],[Fechas]],0)+2),1))=G91,"L","-")="L","L",IF(AND(M90="L",N91=N90),"L","-"))</f>
        <v>-</v>
      </c>
      <c r="N91" s="24">
        <f>MONTH(Tabla1[[#This Row],[Fechas]])</f>
        <v>7</v>
      </c>
      <c r="O91" s="26">
        <f>+Tabla1[[#This Row],[Fechas]]</f>
        <v>45131</v>
      </c>
    </row>
    <row r="92" spans="1:15" ht="18" x14ac:dyDescent="0.25">
      <c r="A92" s="9"/>
      <c r="B92" s="9"/>
      <c r="C92" s="9"/>
      <c r="D92" s="9"/>
      <c r="E92" s="23" t="str">
        <f>IF(OR(E91="è",E90="è",E89="è",E88="è",E87="è"),"",IF(Tabla1[[#This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2">
        <v>84</v>
      </c>
      <c r="G92" s="29">
        <f>IF(IFERROR(VLOOKUP(WORKDAY(G91,1),Feriados!B:C,2,FALSE),"")="",WORKDAY(G91,1),IF(IFERROR(VLOOKUP(WORKDAY(G91,2),Feriados!B:C,2,FALSE),"")="",WORKDAY(G91,2),IF(IFERROR(VLOOKUP(WORKDAY(G91,3),Feriados!B:C,2,FALSE),"")="",WORKDAY(G91,3),IF(IFERROR(VLOOKUP(WORKDAY(G91,4),Feriados!B:C,2,FALSE),"")="",WORKDAY(G91,5),"ERROR"))))</f>
        <v>45132</v>
      </c>
      <c r="H92" s="4" t="str">
        <f>IFERROR(VLOOKUP(Tabla1[[#This Row],[nro]],$A$27:$B$53,2,FALSE),"")</f>
        <v/>
      </c>
      <c r="I92" s="4" t="str">
        <f>IFERROR(VLOOKUP(Tabla1[[#This Row],[nro]],$A$27:$D$53,4,FALSE),"")</f>
        <v/>
      </c>
      <c r="J92" s="16" t="str">
        <f>IFERROR(VLOOKUP(Tabla1[[#This Row],[nro]],Tabla3[],5,FALSE),"")</f>
        <v/>
      </c>
      <c r="K92" s="6" t="str">
        <f>IF(Tabla1[[#This Row],[Fechas]]=WORKDAY(EOMONTH(Tabla1[[#This Row],[Fechas]],0),0),IF(LEFT(Tabla1[[#This Row],[Tema]],5)="INTEG","INTEG"&amp;(N92+1),""),IF(LEFT(Tabla1[[#This Row],[Tema]],5)="INTEG","INTEG"&amp;N92,""))</f>
        <v/>
      </c>
      <c r="L92" s="20" t="str">
        <f>IF(Tabla1[[#This Row],[Fechas]]=$D$2,Tabla1[[#This Row],[nro]],"--")</f>
        <v>--</v>
      </c>
      <c r="M92" s="24" t="str">
        <f>IF(IF(EOMONTH(Tabla1[[#This Row],[Fechas]],0)-WEEKDAY(WORKDAY((EOMONTH(Tabla1[[#This Row],[Fechas]],0)+2),1))=G92,"L","-")="L","L",IF(AND(M91="L",N92=N91),"L","-"))</f>
        <v>-</v>
      </c>
      <c r="N92" s="24">
        <f>MONTH(Tabla1[[#This Row],[Fechas]])</f>
        <v>7</v>
      </c>
      <c r="O92" s="26">
        <f>+Tabla1[[#This Row],[Fechas]]</f>
        <v>45132</v>
      </c>
    </row>
    <row r="93" spans="1:15" ht="18" x14ac:dyDescent="0.25">
      <c r="A93" s="9"/>
      <c r="B93" s="9"/>
      <c r="C93" s="9"/>
      <c r="D93" s="9"/>
      <c r="E93" s="23" t="str">
        <f>IF(OR(E92="è",E91="è",E90="è",E89="è",E88="è"),"",IF(Tabla1[[#This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3">
        <v>85</v>
      </c>
      <c r="G93" s="29">
        <f>IF(IFERROR(VLOOKUP(WORKDAY(G92,1),Feriados!B:C,2,FALSE),"")="",WORKDAY(G92,1),IF(IFERROR(VLOOKUP(WORKDAY(G92,2),Feriados!B:C,2,FALSE),"")="",WORKDAY(G92,2),IF(IFERROR(VLOOKUP(WORKDAY(G92,3),Feriados!B:C,2,FALSE),"")="",WORKDAY(G92,3),IF(IFERROR(VLOOKUP(WORKDAY(G92,4),Feriados!B:C,2,FALSE),"")="",WORKDAY(G92,5),"ERROR"))))</f>
        <v>45133</v>
      </c>
      <c r="H93" s="4" t="str">
        <f>IFERROR(VLOOKUP(Tabla1[[#This Row],[nro]],$A$27:$B$53,2,FALSE),"")</f>
        <v/>
      </c>
      <c r="I93" s="4" t="str">
        <f>IFERROR(VLOOKUP(Tabla1[[#This Row],[nro]],$A$27:$D$53,4,FALSE),"")</f>
        <v/>
      </c>
      <c r="J93" s="16" t="str">
        <f>IFERROR(VLOOKUP(Tabla1[[#This Row],[nro]],Tabla3[],5,FALSE),"")</f>
        <v/>
      </c>
      <c r="K93" s="6" t="str">
        <f>IF(Tabla1[[#This Row],[Fechas]]=WORKDAY(EOMONTH(Tabla1[[#This Row],[Fechas]],0),0),IF(LEFT(Tabla1[[#This Row],[Tema]],5)="INTEG","INTEG"&amp;(N93+1),""),IF(LEFT(Tabla1[[#This Row],[Tema]],5)="INTEG","INTEG"&amp;N93,""))</f>
        <v/>
      </c>
      <c r="L93" s="20" t="str">
        <f>IF(Tabla1[[#This Row],[Fechas]]=$D$2,Tabla1[[#This Row],[nro]],"--")</f>
        <v>--</v>
      </c>
      <c r="M93" s="24" t="str">
        <f>IF(IF(EOMONTH(Tabla1[[#This Row],[Fechas]],0)-WEEKDAY(WORKDAY((EOMONTH(Tabla1[[#This Row],[Fechas]],0)+2),1))=G93,"L","-")="L","L",IF(AND(M92="L",N93=N92),"L","-"))</f>
        <v>L</v>
      </c>
      <c r="N93" s="24">
        <f>MONTH(Tabla1[[#This Row],[Fechas]])</f>
        <v>7</v>
      </c>
      <c r="O93" s="26">
        <f>+Tabla1[[#This Row],[Fechas]]</f>
        <v>45133</v>
      </c>
    </row>
    <row r="94" spans="1:15" ht="18" x14ac:dyDescent="0.25">
      <c r="A94" s="9"/>
      <c r="B94" s="9"/>
      <c r="C94" s="9"/>
      <c r="D94" s="9"/>
      <c r="E94" s="23" t="str">
        <f>IF(OR(E93="è",E92="è",E91="è",E90="è",E89="è"),"",IF(Tabla1[[#This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4">
        <f>+F93+1</f>
        <v>86</v>
      </c>
      <c r="G94" s="29">
        <f>IF(IFERROR(VLOOKUP(WORKDAY(G93,1),Feriados!B:C,2,FALSE),"")="",WORKDAY(G93,1),IF(IFERROR(VLOOKUP(WORKDAY(G93,2),Feriados!B:C,2,FALSE),"")="",WORKDAY(G93,2),IF(IFERROR(VLOOKUP(WORKDAY(G93,3),Feriados!B:C,2,FALSE),"")="",WORKDAY(G93,3),IF(IFERROR(VLOOKUP(WORKDAY(G93,4),Feriados!B:C,2,FALSE),"")="",WORKDAY(G93,5),"ERROR"))))</f>
        <v>45134</v>
      </c>
      <c r="H94" s="4" t="str">
        <f>IFERROR(VLOOKUP(Tabla1[[#This Row],[nro]],$A$27:$B$53,2,FALSE),"")</f>
        <v/>
      </c>
      <c r="I94" s="4" t="str">
        <f>IFERROR(VLOOKUP(Tabla1[[#This Row],[nro]],$A$27:$D$53,4,FALSE),"")</f>
        <v/>
      </c>
      <c r="J94" s="16" t="str">
        <f>IFERROR(VLOOKUP(Tabla1[[#This Row],[nro]],Tabla3[],5,FALSE),"")</f>
        <v/>
      </c>
      <c r="K94" s="6" t="str">
        <f>IF(Tabla1[[#This Row],[Fechas]]=WORKDAY(EOMONTH(Tabla1[[#This Row],[Fechas]],0),0),IF(LEFT(Tabla1[[#This Row],[Tema]],5)="INTEG","INTEG"&amp;(N94+1),""),IF(LEFT(Tabla1[[#This Row],[Tema]],5)="INTEG","INTEG"&amp;N94,""))</f>
        <v/>
      </c>
      <c r="L94" s="20" t="str">
        <f>IF(Tabla1[[#This Row],[Fechas]]=$D$2,Tabla1[[#This Row],[nro]],"--")</f>
        <v>--</v>
      </c>
      <c r="M94" s="24" t="str">
        <f>IF(IF(EOMONTH(Tabla1[[#This Row],[Fechas]],0)-WEEKDAY(WORKDAY((EOMONTH(Tabla1[[#This Row],[Fechas]],0)+2),1))=G94,"L","-")="L","L",IF(AND(M93="L",N94=N93),"L","-"))</f>
        <v>L</v>
      </c>
      <c r="N94" s="24">
        <f>MONTH(Tabla1[[#This Row],[Fechas]])</f>
        <v>7</v>
      </c>
      <c r="O94" s="26">
        <f>+Tabla1[[#This Row],[Fechas]]</f>
        <v>45134</v>
      </c>
    </row>
    <row r="95" spans="1:15" ht="18" x14ac:dyDescent="0.25">
      <c r="A95" s="9"/>
      <c r="B95" s="9"/>
      <c r="C95" s="9"/>
      <c r="D95" s="9"/>
      <c r="E95" s="23" t="str">
        <f>IF(OR(E94="è",E93="è",E92="è",E91="è",E90="è"),"",IF(Tabla1[[#This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5">
        <f t="shared" ref="F95:F158" si="1">+F94+1</f>
        <v>87</v>
      </c>
      <c r="G95" s="29">
        <f>IF(IFERROR(VLOOKUP(WORKDAY(G94,1),Feriados!B:C,2,FALSE),"")="",WORKDAY(G94,1),IF(IFERROR(VLOOKUP(WORKDAY(G94,2),Feriados!B:C,2,FALSE),"")="",WORKDAY(G94,2),IF(IFERROR(VLOOKUP(WORKDAY(G94,3),Feriados!B:C,2,FALSE),"")="",WORKDAY(G94,3),IF(IFERROR(VLOOKUP(WORKDAY(G94,4),Feriados!B:C,2,FALSE),"")="",WORKDAY(G94,5),"ERROR"))))</f>
        <v>45135</v>
      </c>
      <c r="H95" s="4" t="str">
        <f>IFERROR(VLOOKUP(Tabla1[[#This Row],[nro]],$A$27:$B$53,2,FALSE),"")</f>
        <v>Etapa 3 - Back End - Java 2</v>
      </c>
      <c r="I95" s="4" t="str">
        <f>IFERROR(VLOOKUP(Tabla1[[#This Row],[nro]],$A$27:$D$53,4,FALSE),"")</f>
        <v>INTEGRADOR</v>
      </c>
      <c r="J95" s="16" t="str">
        <f>IFERROR(VLOOKUP(Tabla1[[#This Row],[nro]],Tabla3[],5,FALSE),"")</f>
        <v/>
      </c>
      <c r="K95" s="6" t="str">
        <f>IF(Tabla1[[#This Row],[Fechas]]=WORKDAY(EOMONTH(Tabla1[[#This Row],[Fechas]],0),0),IF(LEFT(Tabla1[[#This Row],[Tema]],5)="INTEG","INTEG"&amp;(N95+1),""),IF(LEFT(Tabla1[[#This Row],[Tema]],5)="INTEG","INTEG"&amp;N95,""))</f>
        <v>INTEG7</v>
      </c>
      <c r="L95" s="20" t="str">
        <f>IF(Tabla1[[#This Row],[Fechas]]=$D$2,Tabla1[[#This Row],[nro]],"--")</f>
        <v>--</v>
      </c>
      <c r="M95" s="24" t="str">
        <f>IF(IF(EOMONTH(Tabla1[[#This Row],[Fechas]],0)-WEEKDAY(WORKDAY((EOMONTH(Tabla1[[#This Row],[Fechas]],0)+2),1))=G95,"L","-")="L","L",IF(AND(M94="L",N95=N94),"L","-"))</f>
        <v>L</v>
      </c>
      <c r="N95" s="24">
        <f>MONTH(Tabla1[[#This Row],[Fechas]])</f>
        <v>7</v>
      </c>
      <c r="O95" s="26">
        <f>+Tabla1[[#This Row],[Fechas]]</f>
        <v>45135</v>
      </c>
    </row>
    <row r="96" spans="1:15" ht="18" x14ac:dyDescent="0.25">
      <c r="A96" s="9"/>
      <c r="B96" s="9"/>
      <c r="C96" s="9"/>
      <c r="D96" s="9"/>
      <c r="E96" s="23" t="str">
        <f>IF(OR(E95="è",E94="è",E93="è",E92="è",E91="è"),"",IF(Tabla1[[#This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6">
        <f t="shared" si="1"/>
        <v>88</v>
      </c>
      <c r="G96" s="29">
        <f>IF(IFERROR(VLOOKUP(WORKDAY(G95,1),Feriados!B:C,2,FALSE),"")="",WORKDAY(G95,1),IF(IFERROR(VLOOKUP(WORKDAY(G95,2),Feriados!B:C,2,FALSE),"")="",WORKDAY(G95,2),IF(IFERROR(VLOOKUP(WORKDAY(G95,3),Feriados!B:C,2,FALSE),"")="",WORKDAY(G95,3),IF(IFERROR(VLOOKUP(WORKDAY(G95,4),Feriados!B:C,2,FALSE),"")="",WORKDAY(G95,5),"ERROR"))))</f>
        <v>45138</v>
      </c>
      <c r="H96" s="4" t="str">
        <f>IFERROR(VLOOKUP(Tabla1[[#This Row],[nro]],$A$27:$B$53,2,FALSE),"")</f>
        <v>Guia17</v>
      </c>
      <c r="I96" s="4" t="str">
        <f>IFERROR(VLOOKUP(Tabla1[[#This Row],[nro]],$A$27:$D$53,4,FALSE),"")</f>
        <v>HTML</v>
      </c>
      <c r="J96" s="16" t="str">
        <f>IFERROR(VLOOKUP(Tabla1[[#This Row],[nro]],Tabla3[],5,FALSE),"")</f>
        <v/>
      </c>
      <c r="K96" s="6" t="str">
        <f>IF(Tabla1[[#This Row],[Fechas]]=WORKDAY(EOMONTH(Tabla1[[#This Row],[Fechas]],0),0),IF(LEFT(Tabla1[[#This Row],[Tema]],5)="INTEG","INTEG"&amp;(N96+1),""),IF(LEFT(Tabla1[[#This Row],[Tema]],5)="INTEG","INTEG"&amp;N96,""))</f>
        <v/>
      </c>
      <c r="L96" s="20" t="str">
        <f>IF(Tabla1[[#This Row],[Fechas]]=$D$2,Tabla1[[#This Row],[nro]],"--")</f>
        <v>--</v>
      </c>
      <c r="M96" s="24" t="str">
        <f>IF(IF(EOMONTH(Tabla1[[#This Row],[Fechas]],0)-WEEKDAY(WORKDAY((EOMONTH(Tabla1[[#This Row],[Fechas]],0)+2),1))=G96,"L","-")="L","L",IF(AND(M95="L",N96=N95),"L","-"))</f>
        <v>L</v>
      </c>
      <c r="N96" s="24">
        <f>MONTH(Tabla1[[#This Row],[Fechas]])</f>
        <v>7</v>
      </c>
      <c r="O96" s="26">
        <f>+Tabla1[[#This Row],[Fechas]]</f>
        <v>45138</v>
      </c>
    </row>
    <row r="97" spans="1:15" ht="18" x14ac:dyDescent="0.25">
      <c r="A97" s="9"/>
      <c r="B97" s="9"/>
      <c r="C97" s="9"/>
      <c r="D97" s="9"/>
      <c r="E97" s="23" t="str">
        <f>IF(OR(E96="è",E95="è",E94="è",E93="è",E92="è"),"",IF(Tabla1[[#This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7">
        <f t="shared" si="1"/>
        <v>89</v>
      </c>
      <c r="G97" s="29">
        <f>IF(IFERROR(VLOOKUP(WORKDAY(G96,1),Feriados!B:C,2,FALSE),"")="",WORKDAY(G96,1),IF(IFERROR(VLOOKUP(WORKDAY(G96,2),Feriados!B:C,2,FALSE),"")="",WORKDAY(G96,2),IF(IFERROR(VLOOKUP(WORKDAY(G96,3),Feriados!B:C,2,FALSE),"")="",WORKDAY(G96,3),IF(IFERROR(VLOOKUP(WORKDAY(G96,4),Feriados!B:C,2,FALSE),"")="",WORKDAY(G96,5),"ERROR"))))</f>
        <v>45139</v>
      </c>
      <c r="H97" s="4" t="str">
        <f>IFERROR(VLOOKUP(Tabla1[[#This Row],[nro]],$A$27:$B$53,2,FALSE),"")</f>
        <v/>
      </c>
      <c r="I97" s="4" t="str">
        <f>IFERROR(VLOOKUP(Tabla1[[#This Row],[nro]],$A$27:$D$53,4,FALSE),"")</f>
        <v/>
      </c>
      <c r="J97" s="16" t="str">
        <f>IFERROR(VLOOKUP(Tabla1[[#This Row],[nro]],Tabla3[],5,FALSE),"")</f>
        <v/>
      </c>
      <c r="K97" s="6" t="str">
        <f>IF(Tabla1[[#This Row],[Fechas]]=WORKDAY(EOMONTH(Tabla1[[#This Row],[Fechas]],0),0),IF(LEFT(Tabla1[[#This Row],[Tema]],5)="INTEG","INTEG"&amp;(N97+1),""),IF(LEFT(Tabla1[[#This Row],[Tema]],5)="INTEG","INTEG"&amp;N97,""))</f>
        <v/>
      </c>
      <c r="L97" s="20" t="str">
        <f>IF(Tabla1[[#This Row],[Fechas]]=$D$2,Tabla1[[#This Row],[nro]],"--")</f>
        <v>--</v>
      </c>
      <c r="M97" s="24" t="str">
        <f>IF(IF(EOMONTH(Tabla1[[#This Row],[Fechas]],0)-WEEKDAY(WORKDAY((EOMONTH(Tabla1[[#This Row],[Fechas]],0)+2),1))=G97,"L","-")="L","L",IF(AND(M96="L",N97=N96),"L","-"))</f>
        <v>-</v>
      </c>
      <c r="N97" s="24">
        <f>MONTH(Tabla1[[#This Row],[Fechas]])</f>
        <v>8</v>
      </c>
      <c r="O97" s="26">
        <f>+Tabla1[[#This Row],[Fechas]]</f>
        <v>45139</v>
      </c>
    </row>
    <row r="98" spans="1:15" ht="18" x14ac:dyDescent="0.25">
      <c r="A98" s="9"/>
      <c r="B98" s="9"/>
      <c r="C98" s="9"/>
      <c r="D98" s="9"/>
      <c r="E98" s="23" t="str">
        <f>IF(OR(E97="è",E96="è",E95="è",E94="è",E93="è"),"",IF(Tabla1[[#This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8">
        <f t="shared" si="1"/>
        <v>90</v>
      </c>
      <c r="G98" s="29">
        <f>IF(IFERROR(VLOOKUP(WORKDAY(G97,1),Feriados!B:C,2,FALSE),"")="",WORKDAY(G97,1),IF(IFERROR(VLOOKUP(WORKDAY(G97,2),Feriados!B:C,2,FALSE),"")="",WORKDAY(G97,2),IF(IFERROR(VLOOKUP(WORKDAY(G97,3),Feriados!B:C,2,FALSE),"")="",WORKDAY(G97,3),IF(IFERROR(VLOOKUP(WORKDAY(G97,4),Feriados!B:C,2,FALSE),"")="",WORKDAY(G97,5),"ERROR"))))</f>
        <v>45140</v>
      </c>
      <c r="H98" s="4" t="str">
        <f>IFERROR(VLOOKUP(Tabla1[[#This Row],[nro]],$A$27:$B$53,2,FALSE),"")</f>
        <v/>
      </c>
      <c r="I98" s="4" t="str">
        <f>IFERROR(VLOOKUP(Tabla1[[#This Row],[nro]],$A$27:$D$53,4,FALSE),"")</f>
        <v/>
      </c>
      <c r="J98" s="16" t="str">
        <f>IFERROR(VLOOKUP(Tabla1[[#This Row],[nro]],Tabla3[],5,FALSE),"")</f>
        <v/>
      </c>
      <c r="K98" s="6" t="str">
        <f>IF(Tabla1[[#This Row],[Fechas]]=WORKDAY(EOMONTH(Tabla1[[#This Row],[Fechas]],0),0),IF(LEFT(Tabla1[[#This Row],[Tema]],5)="INTEG","INTEG"&amp;(N98+1),""),IF(LEFT(Tabla1[[#This Row],[Tema]],5)="INTEG","INTEG"&amp;N98,""))</f>
        <v/>
      </c>
      <c r="L98" s="20" t="str">
        <f>IF(Tabla1[[#This Row],[Fechas]]=$D$2,Tabla1[[#This Row],[nro]],"--")</f>
        <v>--</v>
      </c>
      <c r="M98" s="24" t="str">
        <f>IF(IF(EOMONTH(Tabla1[[#This Row],[Fechas]],0)-WEEKDAY(WORKDAY((EOMONTH(Tabla1[[#This Row],[Fechas]],0)+2),1))=G98,"L","-")="L","L",IF(AND(M97="L",N98=N97),"L","-"))</f>
        <v>-</v>
      </c>
      <c r="N98" s="24">
        <f>MONTH(Tabla1[[#This Row],[Fechas]])</f>
        <v>8</v>
      </c>
      <c r="O98" s="26">
        <f>+Tabla1[[#This Row],[Fechas]]</f>
        <v>45140</v>
      </c>
    </row>
    <row r="99" spans="1:15" ht="18" x14ac:dyDescent="0.25">
      <c r="A99" s="9"/>
      <c r="B99" s="9"/>
      <c r="C99" s="9"/>
      <c r="D99" s="9"/>
      <c r="E99" s="23" t="str">
        <f>IF(OR(E98="è",E97="è",E96="è",E95="è",E94="è"),"",IF(Tabla1[[#This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99">
        <f t="shared" si="1"/>
        <v>91</v>
      </c>
      <c r="G99" s="29">
        <f>IF(IFERROR(VLOOKUP(WORKDAY(G98,1),Feriados!B:C,2,FALSE),"")="",WORKDAY(G98,1),IF(IFERROR(VLOOKUP(WORKDAY(G98,2),Feriados!B:C,2,FALSE),"")="",WORKDAY(G98,2),IF(IFERROR(VLOOKUP(WORKDAY(G98,3),Feriados!B:C,2,FALSE),"")="",WORKDAY(G98,3),IF(IFERROR(VLOOKUP(WORKDAY(G98,4),Feriados!B:C,2,FALSE),"")="",WORKDAY(G98,5),"ERROR"))))</f>
        <v>45141</v>
      </c>
      <c r="H99" s="4" t="str">
        <f>IFERROR(VLOOKUP(Tabla1[[#This Row],[nro]],$A$27:$B$53,2,FALSE),"")</f>
        <v/>
      </c>
      <c r="I99" s="4" t="str">
        <f>IFERROR(VLOOKUP(Tabla1[[#This Row],[nro]],$A$27:$D$53,4,FALSE),"")</f>
        <v/>
      </c>
      <c r="J99" s="16" t="str">
        <f>IFERROR(VLOOKUP(Tabla1[[#This Row],[nro]],Tabla3[],5,FALSE),"")</f>
        <v/>
      </c>
      <c r="K99" s="6" t="str">
        <f>IF(Tabla1[[#This Row],[Fechas]]=WORKDAY(EOMONTH(Tabla1[[#This Row],[Fechas]],0),0),IF(LEFT(Tabla1[[#This Row],[Tema]],5)="INTEG","INTEG"&amp;(N99+1),""),IF(LEFT(Tabla1[[#This Row],[Tema]],5)="INTEG","INTEG"&amp;N99,""))</f>
        <v/>
      </c>
      <c r="L99" s="20" t="str">
        <f>IF(Tabla1[[#This Row],[Fechas]]=$D$2,Tabla1[[#This Row],[nro]],"--")</f>
        <v>--</v>
      </c>
      <c r="M99" s="24" t="str">
        <f>IF(IF(EOMONTH(Tabla1[[#This Row],[Fechas]],0)-WEEKDAY(WORKDAY((EOMONTH(Tabla1[[#This Row],[Fechas]],0)+2),1))=G99,"L","-")="L","L",IF(AND(M98="L",N99=N98),"L","-"))</f>
        <v>-</v>
      </c>
      <c r="N99" s="24">
        <f>MONTH(Tabla1[[#This Row],[Fechas]])</f>
        <v>8</v>
      </c>
      <c r="O99" s="26">
        <f>+Tabla1[[#This Row],[Fechas]]</f>
        <v>45141</v>
      </c>
    </row>
    <row r="100" spans="1:15" ht="18" x14ac:dyDescent="0.25">
      <c r="A100" s="9"/>
      <c r="B100" s="9"/>
      <c r="C100" s="9"/>
      <c r="D100" s="9"/>
      <c r="E100" s="23" t="str">
        <f>IF(OR(E99="è",E98="è",E97="è",E96="è",E95="è"),"",IF(Tabla1[[#This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0">
        <f t="shared" si="1"/>
        <v>92</v>
      </c>
      <c r="G100" s="29">
        <f>IF(IFERROR(VLOOKUP(WORKDAY(G99,1),Feriados!B:C,2,FALSE),"")="",WORKDAY(G99,1),IF(IFERROR(VLOOKUP(WORKDAY(G99,2),Feriados!B:C,2,FALSE),"")="",WORKDAY(G99,2),IF(IFERROR(VLOOKUP(WORKDAY(G99,3),Feriados!B:C,2,FALSE),"")="",WORKDAY(G99,3),IF(IFERROR(VLOOKUP(WORKDAY(G99,4),Feriados!B:C,2,FALSE),"")="",WORKDAY(G99,5),"ERROR"))))</f>
        <v>45142</v>
      </c>
      <c r="H100" s="4" t="str">
        <f>IFERROR(VLOOKUP(Tabla1[[#This Row],[nro]],$A$27:$B$53,2,FALSE),"")</f>
        <v/>
      </c>
      <c r="I100" s="4" t="str">
        <f>IFERROR(VLOOKUP(Tabla1[[#This Row],[nro]],$A$27:$D$53,4,FALSE),"")</f>
        <v/>
      </c>
      <c r="J100" s="16" t="str">
        <f>IFERROR(VLOOKUP(Tabla1[[#This Row],[nro]],Tabla3[],5,FALSE),"")</f>
        <v/>
      </c>
      <c r="K100" s="6" t="str">
        <f>IF(Tabla1[[#This Row],[Fechas]]=WORKDAY(EOMONTH(Tabla1[[#This Row],[Fechas]],0),0),IF(LEFT(Tabla1[[#This Row],[Tema]],5)="INTEG","INTEG"&amp;(N100+1),""),IF(LEFT(Tabla1[[#This Row],[Tema]],5)="INTEG","INTEG"&amp;N100,""))</f>
        <v/>
      </c>
      <c r="L100" s="20" t="str">
        <f>IF(Tabla1[[#This Row],[Fechas]]=$D$2,Tabla1[[#This Row],[nro]],"--")</f>
        <v>--</v>
      </c>
      <c r="M100" s="24" t="str">
        <f>IF(IF(EOMONTH(Tabla1[[#This Row],[Fechas]],0)-WEEKDAY(WORKDAY((EOMONTH(Tabla1[[#This Row],[Fechas]],0)+2),1))=G100,"L","-")="L","L",IF(AND(M99="L",N100=N99),"L","-"))</f>
        <v>-</v>
      </c>
      <c r="N100" s="24">
        <f>MONTH(Tabla1[[#This Row],[Fechas]])</f>
        <v>8</v>
      </c>
      <c r="O100" s="26">
        <f>+Tabla1[[#This Row],[Fechas]]</f>
        <v>45142</v>
      </c>
    </row>
    <row r="101" spans="1:15" ht="18" x14ac:dyDescent="0.25">
      <c r="A101" s="9"/>
      <c r="B101" s="9"/>
      <c r="C101" s="9"/>
      <c r="D101" s="9"/>
      <c r="E101" s="23" t="str">
        <f>IF(OR(E100="è",E99="è",E98="è",E97="è",E96="è"),"",IF(Tabla1[[#This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1">
        <f t="shared" si="1"/>
        <v>93</v>
      </c>
      <c r="G101" s="29">
        <f>IF(IFERROR(VLOOKUP(WORKDAY(G100,1),Feriados!B:C,2,FALSE),"")="",WORKDAY(G100,1),IF(IFERROR(VLOOKUP(WORKDAY(G100,2),Feriados!B:C,2,FALSE),"")="",WORKDAY(G100,2),IF(IFERROR(VLOOKUP(WORKDAY(G100,3),Feriados!B:C,2,FALSE),"")="",WORKDAY(G100,3),IF(IFERROR(VLOOKUP(WORKDAY(G100,4),Feriados!B:C,2,FALSE),"")="",WORKDAY(G100,5),"ERROR"))))</f>
        <v>45145</v>
      </c>
      <c r="H101" s="4" t="str">
        <f>IFERROR(VLOOKUP(Tabla1[[#This Row],[nro]],$A$27:$B$53,2,FALSE),"")</f>
        <v/>
      </c>
      <c r="I101" s="4" t="str">
        <f>IFERROR(VLOOKUP(Tabla1[[#This Row],[nro]],$A$27:$D$53,4,FALSE),"")</f>
        <v/>
      </c>
      <c r="J101" s="16" t="str">
        <f>IFERROR(VLOOKUP(Tabla1[[#This Row],[nro]],Tabla3[],5,FALSE),"")</f>
        <v/>
      </c>
      <c r="K101" s="6" t="str">
        <f>IF(Tabla1[[#This Row],[Fechas]]=WORKDAY(EOMONTH(Tabla1[[#This Row],[Fechas]],0),0),IF(LEFT(Tabla1[[#This Row],[Tema]],5)="INTEG","INTEG"&amp;(N101+1),""),IF(LEFT(Tabla1[[#This Row],[Tema]],5)="INTEG","INTEG"&amp;N101,""))</f>
        <v/>
      </c>
      <c r="L101" s="20" t="str">
        <f>IF(Tabla1[[#This Row],[Fechas]]=$D$2,Tabla1[[#This Row],[nro]],"--")</f>
        <v>--</v>
      </c>
      <c r="M101" s="24" t="str">
        <f>IF(IF(EOMONTH(Tabla1[[#This Row],[Fechas]],0)-WEEKDAY(WORKDAY((EOMONTH(Tabla1[[#This Row],[Fechas]],0)+2),1))=G101,"L","-")="L","L",IF(AND(M100="L",N101=N100),"L","-"))</f>
        <v>-</v>
      </c>
      <c r="N101" s="24">
        <f>MONTH(Tabla1[[#This Row],[Fechas]])</f>
        <v>8</v>
      </c>
      <c r="O101" s="26">
        <f>+Tabla1[[#This Row],[Fechas]]</f>
        <v>45145</v>
      </c>
    </row>
    <row r="102" spans="1:15" ht="18" x14ac:dyDescent="0.25">
      <c r="A102" s="9"/>
      <c r="B102" s="9"/>
      <c r="C102" s="9"/>
      <c r="D102" s="9"/>
      <c r="E102" s="23" t="str">
        <f>IF(OR(E101="è",E100="è",E99="è",E98="è",E97="è"),"",IF(Tabla1[[#This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2">
        <f t="shared" si="1"/>
        <v>94</v>
      </c>
      <c r="G102" s="29">
        <f>IF(IFERROR(VLOOKUP(WORKDAY(G101,1),Feriados!B:C,2,FALSE),"")="",WORKDAY(G101,1),IF(IFERROR(VLOOKUP(WORKDAY(G101,2),Feriados!B:C,2,FALSE),"")="",WORKDAY(G101,2),IF(IFERROR(VLOOKUP(WORKDAY(G101,3),Feriados!B:C,2,FALSE),"")="",WORKDAY(G101,3),IF(IFERROR(VLOOKUP(WORKDAY(G101,4),Feriados!B:C,2,FALSE),"")="",WORKDAY(G101,5),"ERROR"))))</f>
        <v>45146</v>
      </c>
      <c r="H102" s="4" t="str">
        <f>IFERROR(VLOOKUP(Tabla1[[#This Row],[nro]],$A$27:$B$53,2,FALSE),"")</f>
        <v/>
      </c>
      <c r="I102" s="4" t="str">
        <f>IFERROR(VLOOKUP(Tabla1[[#This Row],[nro]],$A$27:$D$53,4,FALSE),"")</f>
        <v/>
      </c>
      <c r="J102" s="16" t="str">
        <f>IFERROR(VLOOKUP(Tabla1[[#This Row],[nro]],Tabla3[],5,FALSE),"")</f>
        <v/>
      </c>
      <c r="K102" s="6" t="str">
        <f>IF(Tabla1[[#This Row],[Fechas]]=WORKDAY(EOMONTH(Tabla1[[#This Row],[Fechas]],0),0),IF(LEFT(Tabla1[[#This Row],[Tema]],5)="INTEG","INTEG"&amp;(N102+1),""),IF(LEFT(Tabla1[[#This Row],[Tema]],5)="INTEG","INTEG"&amp;N102,""))</f>
        <v/>
      </c>
      <c r="L102" s="20" t="str">
        <f>IF(Tabla1[[#This Row],[Fechas]]=$D$2,Tabla1[[#This Row],[nro]],"--")</f>
        <v>--</v>
      </c>
      <c r="M102" s="24" t="str">
        <f>IF(IF(EOMONTH(Tabla1[[#This Row],[Fechas]],0)-WEEKDAY(WORKDAY((EOMONTH(Tabla1[[#This Row],[Fechas]],0)+2),1))=G102,"L","-")="L","L",IF(AND(M101="L",N102=N101),"L","-"))</f>
        <v>-</v>
      </c>
      <c r="N102" s="24">
        <f>MONTH(Tabla1[[#This Row],[Fechas]])</f>
        <v>8</v>
      </c>
      <c r="O102" s="26">
        <f>+Tabla1[[#This Row],[Fechas]]</f>
        <v>45146</v>
      </c>
    </row>
    <row r="103" spans="1:15" ht="18" x14ac:dyDescent="0.25">
      <c r="A103" s="9"/>
      <c r="B103" s="9"/>
      <c r="C103" s="9"/>
      <c r="D103" s="9"/>
      <c r="E103" s="23" t="str">
        <f>IF(OR(E102="è",E101="è",E100="è",E99="è",E98="è"),"",IF(Tabla1[[#This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3">
        <f t="shared" si="1"/>
        <v>95</v>
      </c>
      <c r="G103" s="29">
        <f>IF(IFERROR(VLOOKUP(WORKDAY(G102,1),Feriados!B:C,2,FALSE),"")="",WORKDAY(G102,1),IF(IFERROR(VLOOKUP(WORKDAY(G102,2),Feriados!B:C,2,FALSE),"")="",WORKDAY(G102,2),IF(IFERROR(VLOOKUP(WORKDAY(G102,3),Feriados!B:C,2,FALSE),"")="",WORKDAY(G102,3),IF(IFERROR(VLOOKUP(WORKDAY(G102,4),Feriados!B:C,2,FALSE),"")="",WORKDAY(G102,5),"ERROR"))))</f>
        <v>45147</v>
      </c>
      <c r="H103" s="4" t="str">
        <f>IFERROR(VLOOKUP(Tabla1[[#This Row],[nro]],$A$27:$B$53,2,FALSE),"")</f>
        <v/>
      </c>
      <c r="I103" s="4" t="str">
        <f>IFERROR(VLOOKUP(Tabla1[[#This Row],[nro]],$A$27:$D$53,4,FALSE),"")</f>
        <v/>
      </c>
      <c r="J103" s="16" t="str">
        <f>IFERROR(VLOOKUP(Tabla1[[#This Row],[nro]],Tabla3[],5,FALSE),"")</f>
        <v/>
      </c>
      <c r="K103" s="6" t="str">
        <f>IF(Tabla1[[#This Row],[Fechas]]=WORKDAY(EOMONTH(Tabla1[[#This Row],[Fechas]],0),0),IF(LEFT(Tabla1[[#This Row],[Tema]],5)="INTEG","INTEG"&amp;(N103+1),""),IF(LEFT(Tabla1[[#This Row],[Tema]],5)="INTEG","INTEG"&amp;N103,""))</f>
        <v/>
      </c>
      <c r="L103" s="20" t="str">
        <f>IF(Tabla1[[#This Row],[Fechas]]=$D$2,Tabla1[[#This Row],[nro]],"--")</f>
        <v>--</v>
      </c>
      <c r="M103" s="24" t="str">
        <f>IF(IF(EOMONTH(Tabla1[[#This Row],[Fechas]],0)-WEEKDAY(WORKDAY((EOMONTH(Tabla1[[#This Row],[Fechas]],0)+2),1))=G103,"L","-")="L","L",IF(AND(M102="L",N103=N102),"L","-"))</f>
        <v>-</v>
      </c>
      <c r="N103" s="24">
        <f>MONTH(Tabla1[[#This Row],[Fechas]])</f>
        <v>8</v>
      </c>
      <c r="O103" s="26">
        <f>+Tabla1[[#This Row],[Fechas]]</f>
        <v>45147</v>
      </c>
    </row>
    <row r="104" spans="1:15" ht="18" x14ac:dyDescent="0.25">
      <c r="A104" s="9"/>
      <c r="B104" s="9"/>
      <c r="C104" s="9"/>
      <c r="D104" s="9"/>
      <c r="E104" s="23" t="str">
        <f>IF(OR(E103="è",E102="è",E101="è",E100="è",E99="è"),"",IF(Tabla1[[#This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4">
        <f t="shared" si="1"/>
        <v>96</v>
      </c>
      <c r="G104" s="29">
        <f>IF(IFERROR(VLOOKUP(WORKDAY(G103,1),Feriados!B:C,2,FALSE),"")="",WORKDAY(G103,1),IF(IFERROR(VLOOKUP(WORKDAY(G103,2),Feriados!B:C,2,FALSE),"")="",WORKDAY(G103,2),IF(IFERROR(VLOOKUP(WORKDAY(G103,3),Feriados!B:C,2,FALSE),"")="",WORKDAY(G103,3),IF(IFERROR(VLOOKUP(WORKDAY(G103,4),Feriados!B:C,2,FALSE),"")="",WORKDAY(G103,5),"ERROR"))))</f>
        <v>45148</v>
      </c>
      <c r="H104" s="4" t="str">
        <f>IFERROR(VLOOKUP(Tabla1[[#This Row],[nro]],$A$27:$B$53,2,FALSE),"")</f>
        <v/>
      </c>
      <c r="I104" s="4" t="str">
        <f>IFERROR(VLOOKUP(Tabla1[[#This Row],[nro]],$A$27:$D$53,4,FALSE),"")</f>
        <v/>
      </c>
      <c r="J104" s="16" t="str">
        <f>IFERROR(VLOOKUP(Tabla1[[#This Row],[nro]],Tabla3[],5,FALSE),"")</f>
        <v/>
      </c>
      <c r="K104" s="6" t="str">
        <f>IF(Tabla1[[#This Row],[Fechas]]=WORKDAY(EOMONTH(Tabla1[[#This Row],[Fechas]],0),0),IF(LEFT(Tabla1[[#This Row],[Tema]],5)="INTEG","INTEG"&amp;(N104+1),""),IF(LEFT(Tabla1[[#This Row],[Tema]],5)="INTEG","INTEG"&amp;N104,""))</f>
        <v/>
      </c>
      <c r="L104" s="20" t="str">
        <f>IF(Tabla1[[#This Row],[Fechas]]=$D$2,Tabla1[[#This Row],[nro]],"--")</f>
        <v>--</v>
      </c>
      <c r="M104" s="24" t="str">
        <f>IF(IF(EOMONTH(Tabla1[[#This Row],[Fechas]],0)-WEEKDAY(WORKDAY((EOMONTH(Tabla1[[#This Row],[Fechas]],0)+2),1))=G104,"L","-")="L","L",IF(AND(M103="L",N104=N103),"L","-"))</f>
        <v>-</v>
      </c>
      <c r="N104" s="24">
        <f>MONTH(Tabla1[[#This Row],[Fechas]])</f>
        <v>8</v>
      </c>
      <c r="O104" s="26">
        <f>+Tabla1[[#This Row],[Fechas]]</f>
        <v>45148</v>
      </c>
    </row>
    <row r="105" spans="1:15" ht="18" x14ac:dyDescent="0.25">
      <c r="A105" s="9"/>
      <c r="B105" s="9"/>
      <c r="C105" s="9"/>
      <c r="D105" s="9"/>
      <c r="E105" s="23" t="str">
        <f>IF(OR(E104="è",E103="è",E102="è",E101="è",E100="è"),"",IF(Tabla1[[#This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5">
        <f t="shared" si="1"/>
        <v>97</v>
      </c>
      <c r="G105" s="29">
        <f>IF(IFERROR(VLOOKUP(WORKDAY(G104,1),Feriados!B:C,2,FALSE),"")="",WORKDAY(G104,1),IF(IFERROR(VLOOKUP(WORKDAY(G104,2),Feriados!B:C,2,FALSE),"")="",WORKDAY(G104,2),IF(IFERROR(VLOOKUP(WORKDAY(G104,3),Feriados!B:C,2,FALSE),"")="",WORKDAY(G104,3),IF(IFERROR(VLOOKUP(WORKDAY(G104,4),Feriados!B:C,2,FALSE),"")="",WORKDAY(G104,5),"ERROR"))))</f>
        <v>45149</v>
      </c>
      <c r="H105" s="4" t="str">
        <f>IFERROR(VLOOKUP(Tabla1[[#This Row],[nro]],$A$27:$B$53,2,FALSE),"")</f>
        <v>Guia18</v>
      </c>
      <c r="I105" s="4" t="str">
        <f>IFERROR(VLOOKUP(Tabla1[[#This Row],[nro]],$A$27:$D$53,4,FALSE),"")</f>
        <v>JavaScript</v>
      </c>
      <c r="J105" s="16" t="str">
        <f>IFERROR(VLOOKUP(Tabla1[[#This Row],[nro]],Tabla3[],5,FALSE),"")</f>
        <v/>
      </c>
      <c r="K105" s="6" t="str">
        <f>IF(Tabla1[[#This Row],[Fechas]]=WORKDAY(EOMONTH(Tabla1[[#This Row],[Fechas]],0),0),IF(LEFT(Tabla1[[#This Row],[Tema]],5)="INTEG","INTEG"&amp;(N105+1),""),IF(LEFT(Tabla1[[#This Row],[Tema]],5)="INTEG","INTEG"&amp;N105,""))</f>
        <v/>
      </c>
      <c r="L105" s="20" t="str">
        <f>IF(Tabla1[[#This Row],[Fechas]]=$D$2,Tabla1[[#This Row],[nro]],"--")</f>
        <v>--</v>
      </c>
      <c r="M105" s="24" t="str">
        <f>IF(IF(EOMONTH(Tabla1[[#This Row],[Fechas]],0)-WEEKDAY(WORKDAY((EOMONTH(Tabla1[[#This Row],[Fechas]],0)+2),1))=G105,"L","-")="L","L",IF(AND(M104="L",N105=N104),"L","-"))</f>
        <v>-</v>
      </c>
      <c r="N105" s="24">
        <f>MONTH(Tabla1[[#This Row],[Fechas]])</f>
        <v>8</v>
      </c>
      <c r="O105" s="26">
        <f>+Tabla1[[#This Row],[Fechas]]</f>
        <v>45149</v>
      </c>
    </row>
    <row r="106" spans="1:15" ht="18" x14ac:dyDescent="0.25">
      <c r="A106" s="9"/>
      <c r="B106" s="9"/>
      <c r="C106" s="9"/>
      <c r="D106" s="9"/>
      <c r="E106" s="23" t="str">
        <f>IF(OR(E105="è",E104="è",E103="è",E102="è",E101="è"),"",IF(Tabla1[[#This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6">
        <f t="shared" si="1"/>
        <v>98</v>
      </c>
      <c r="G106" s="29">
        <f>IF(IFERROR(VLOOKUP(WORKDAY(G105,1),Feriados!B:C,2,FALSE),"")="",WORKDAY(G105,1),IF(IFERROR(VLOOKUP(WORKDAY(G105,2),Feriados!B:C,2,FALSE),"")="",WORKDAY(G105,2),IF(IFERROR(VLOOKUP(WORKDAY(G105,3),Feriados!B:C,2,FALSE),"")="",WORKDAY(G105,3),IF(IFERROR(VLOOKUP(WORKDAY(G105,4),Feriados!B:C,2,FALSE),"")="",WORKDAY(G105,5),"ERROR"))))</f>
        <v>45152</v>
      </c>
      <c r="H106" s="4" t="str">
        <f>IFERROR(VLOOKUP(Tabla1[[#This Row],[nro]],$A$27:$B$53,2,FALSE),"")</f>
        <v/>
      </c>
      <c r="I106" s="4" t="str">
        <f>IFERROR(VLOOKUP(Tabla1[[#This Row],[nro]],$A$27:$D$53,4,FALSE),"")</f>
        <v/>
      </c>
      <c r="J106" s="16" t="str">
        <f>IFERROR(VLOOKUP(Tabla1[[#This Row],[nro]],Tabla3[],5,FALSE),"")</f>
        <v/>
      </c>
      <c r="K106" s="6" t="str">
        <f>IF(Tabla1[[#This Row],[Fechas]]=WORKDAY(EOMONTH(Tabla1[[#This Row],[Fechas]],0),0),IF(LEFT(Tabla1[[#This Row],[Tema]],5)="INTEG","INTEG"&amp;(N106+1),""),IF(LEFT(Tabla1[[#This Row],[Tema]],5)="INTEG","INTEG"&amp;N106,""))</f>
        <v/>
      </c>
      <c r="L106" s="20" t="str">
        <f>IF(Tabla1[[#This Row],[Fechas]]=$D$2,Tabla1[[#This Row],[nro]],"--")</f>
        <v>--</v>
      </c>
      <c r="M106" s="24" t="str">
        <f>IF(IF(EOMONTH(Tabla1[[#This Row],[Fechas]],0)-WEEKDAY(WORKDAY((EOMONTH(Tabla1[[#This Row],[Fechas]],0)+2),1))=G106,"L","-")="L","L",IF(AND(M105="L",N106=N105),"L","-"))</f>
        <v>-</v>
      </c>
      <c r="N106" s="24">
        <f>MONTH(Tabla1[[#This Row],[Fechas]])</f>
        <v>8</v>
      </c>
      <c r="O106" s="26">
        <f>+Tabla1[[#This Row],[Fechas]]</f>
        <v>45152</v>
      </c>
    </row>
    <row r="107" spans="1:15" ht="18" x14ac:dyDescent="0.25">
      <c r="A107" s="9"/>
      <c r="B107" s="9"/>
      <c r="C107" s="9"/>
      <c r="D107" s="9"/>
      <c r="E107" s="23" t="str">
        <f>IF(OR(E106="è",E105="è",E104="è",E103="è",E102="è"),"",IF(Tabla1[[#This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7">
        <f t="shared" si="1"/>
        <v>99</v>
      </c>
      <c r="G107" s="29">
        <f>IF(IFERROR(VLOOKUP(WORKDAY(G106,1),Feriados!B:C,2,FALSE),"")="",WORKDAY(G106,1),IF(IFERROR(VLOOKUP(WORKDAY(G106,2),Feriados!B:C,2,FALSE),"")="",WORKDAY(G106,2),IF(IFERROR(VLOOKUP(WORKDAY(G106,3),Feriados!B:C,2,FALSE),"")="",WORKDAY(G106,3),IF(IFERROR(VLOOKUP(WORKDAY(G106,4),Feriados!B:C,2,FALSE),"")="",WORKDAY(G106,5),"ERROR"))))</f>
        <v>45153</v>
      </c>
      <c r="H107" s="4" t="str">
        <f>IFERROR(VLOOKUP(Tabla1[[#This Row],[nro]],$A$27:$B$53,2,FALSE),"")</f>
        <v/>
      </c>
      <c r="I107" s="4" t="str">
        <f>IFERROR(VLOOKUP(Tabla1[[#This Row],[nro]],$A$27:$D$53,4,FALSE),"")</f>
        <v/>
      </c>
      <c r="J107" s="16" t="str">
        <f>IFERROR(VLOOKUP(Tabla1[[#This Row],[nro]],Tabla3[],5,FALSE),"")</f>
        <v/>
      </c>
      <c r="K107" s="6" t="str">
        <f>IF(Tabla1[[#This Row],[Fechas]]=WORKDAY(EOMONTH(Tabla1[[#This Row],[Fechas]],0),0),IF(LEFT(Tabla1[[#This Row],[Tema]],5)="INTEG","INTEG"&amp;(N107+1),""),IF(LEFT(Tabla1[[#This Row],[Tema]],5)="INTEG","INTEG"&amp;N107,""))</f>
        <v/>
      </c>
      <c r="L107" s="20"/>
      <c r="M107" s="24" t="str">
        <f>IF(IF(EOMONTH(Tabla1[[#This Row],[Fechas]],0)-WEEKDAY(WORKDAY((EOMONTH(Tabla1[[#This Row],[Fechas]],0)+2),1))=G107,"L","-")="L","L",IF(AND(M106="L",N107=N106),"L","-"))</f>
        <v>-</v>
      </c>
      <c r="N107" s="24">
        <f>MONTH(G181)</f>
        <v>1</v>
      </c>
      <c r="O107" s="26">
        <f>+Tabla1[[#This Row],[Fechas]]</f>
        <v>45153</v>
      </c>
    </row>
    <row r="108" spans="1:15" ht="18" x14ac:dyDescent="0.25">
      <c r="A108" s="9"/>
      <c r="B108" s="9"/>
      <c r="C108" s="9"/>
      <c r="D108" s="9"/>
      <c r="E108" s="23" t="str">
        <f>IF(OR(E107="è",E106="è",E105="è",E104="è",E103="è"),"",IF(Tabla1[[#This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8">
        <f t="shared" si="1"/>
        <v>100</v>
      </c>
      <c r="G108" s="29">
        <f>IF(IFERROR(VLOOKUP(WORKDAY(G107,1),Feriados!B:C,2,FALSE),"")="",WORKDAY(G107,1),IF(IFERROR(VLOOKUP(WORKDAY(G107,2),Feriados!B:C,2,FALSE),"")="",WORKDAY(G107,2),IF(IFERROR(VLOOKUP(WORKDAY(G107,3),Feriados!B:C,2,FALSE),"")="",WORKDAY(G107,3),IF(IFERROR(VLOOKUP(WORKDAY(G107,4),Feriados!B:C,2,FALSE),"")="",WORKDAY(G107,5),"ERROR"))))</f>
        <v>45154</v>
      </c>
      <c r="H108" s="4" t="str">
        <f>IFERROR(VLOOKUP(Tabla1[[#This Row],[nro]],$A$27:$B$53,2,FALSE),"")</f>
        <v/>
      </c>
      <c r="I108" s="4" t="str">
        <f>IFERROR(VLOOKUP(Tabla1[[#This Row],[nro]],$A$27:$D$53,4,FALSE),"")</f>
        <v/>
      </c>
      <c r="J108" s="16" t="str">
        <f>IFERROR(VLOOKUP(Tabla1[[#This Row],[nro]],Tabla3[],5,FALSE),"")</f>
        <v/>
      </c>
      <c r="K108" s="6" t="str">
        <f>IF(Tabla1[[#This Row],[Fechas]]=WORKDAY(EOMONTH(Tabla1[[#This Row],[Fechas]],0),0),IF(LEFT(Tabla1[[#This Row],[Tema]],5)="INTEG","INTEG"&amp;(N108+1),""),IF(LEFT(Tabla1[[#This Row],[Tema]],5)="INTEG","INTEG"&amp;N108,""))</f>
        <v/>
      </c>
      <c r="L108" s="20"/>
      <c r="M108" s="20"/>
      <c r="N108" s="20"/>
    </row>
    <row r="109" spans="1:15" ht="18" x14ac:dyDescent="0.25">
      <c r="A109" s="9"/>
      <c r="B109" s="9"/>
      <c r="C109" s="9"/>
      <c r="D109" s="9"/>
      <c r="E109" s="23" t="str">
        <f>IF(OR(E108="è",E107="è",E106="è",E105="è",E104="è"),"",IF(Tabla1[[#This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09">
        <f t="shared" si="1"/>
        <v>101</v>
      </c>
      <c r="G109" s="29">
        <f>IF(IFERROR(VLOOKUP(WORKDAY(G108,1),Feriados!B:C,2,FALSE),"")="",WORKDAY(G108,1),IF(IFERROR(VLOOKUP(WORKDAY(G108,2),Feriados!B:C,2,FALSE),"")="",WORKDAY(G108,2),IF(IFERROR(VLOOKUP(WORKDAY(G108,3),Feriados!B:C,2,FALSE),"")="",WORKDAY(G108,3),IF(IFERROR(VLOOKUP(WORKDAY(G108,4),Feriados!B:C,2,FALSE),"")="",WORKDAY(G108,5),"ERROR"))))</f>
        <v>45155</v>
      </c>
      <c r="H109" s="4" t="str">
        <f>IFERROR(VLOOKUP(Tabla1[[#This Row],[nro]],$A$27:$B$53,2,FALSE),"")</f>
        <v/>
      </c>
      <c r="I109" s="4" t="str">
        <f>IFERROR(VLOOKUP(Tabla1[[#This Row],[nro]],$A$27:$D$53,4,FALSE),"")</f>
        <v/>
      </c>
      <c r="J109" s="16" t="str">
        <f>IFERROR(VLOOKUP(Tabla1[[#This Row],[nro]],Tabla3[],5,FALSE),"")</f>
        <v/>
      </c>
      <c r="K109" s="6" t="str">
        <f>IF(Tabla1[[#This Row],[Fechas]]=WORKDAY(EOMONTH(Tabla1[[#This Row],[Fechas]],0),0),IF(LEFT(Tabla1[[#This Row],[Tema]],5)="INTEG","INTEG"&amp;(N109+1),""),IF(LEFT(Tabla1[[#This Row],[Tema]],5)="INTEG","INTEG"&amp;N109,""))</f>
        <v/>
      </c>
      <c r="L109" s="20"/>
      <c r="M109" s="20"/>
      <c r="N109" s="20"/>
    </row>
    <row r="110" spans="1:15" ht="18" x14ac:dyDescent="0.25">
      <c r="A110" s="9"/>
      <c r="B110" s="9"/>
      <c r="C110" s="9"/>
      <c r="D110" s="9"/>
      <c r="E110" s="23" t="str">
        <f>IF(OR(E109="è",E108="è",E107="è",E106="è",E105="è"),"",IF(Tabla1[[#This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0">
        <f t="shared" si="1"/>
        <v>102</v>
      </c>
      <c r="G110" s="29">
        <f>IF(IFERROR(VLOOKUP(WORKDAY(G109,1),Feriados!B:C,2,FALSE),"")="",WORKDAY(G109,1),IF(IFERROR(VLOOKUP(WORKDAY(G109,2),Feriados!B:C,2,FALSE),"")="",WORKDAY(G109,2),IF(IFERROR(VLOOKUP(WORKDAY(G109,3),Feriados!B:C,2,FALSE),"")="",WORKDAY(G109,3),IF(IFERROR(VLOOKUP(WORKDAY(G109,4),Feriados!B:C,2,FALSE),"")="",WORKDAY(G109,5),"ERROR"))))</f>
        <v>45156</v>
      </c>
      <c r="H110" s="4" t="str">
        <f>IFERROR(VLOOKUP(Tabla1[[#This Row],[nro]],$A$27:$B$53,2,FALSE),"")</f>
        <v/>
      </c>
      <c r="I110" s="4" t="str">
        <f>IFERROR(VLOOKUP(Tabla1[[#This Row],[nro]],$A$27:$D$53,4,FALSE),"")</f>
        <v/>
      </c>
      <c r="J110" s="16" t="str">
        <f>IFERROR(VLOOKUP(Tabla1[[#This Row],[nro]],Tabla3[],5,FALSE),"")</f>
        <v/>
      </c>
      <c r="K110" s="6" t="str">
        <f>IF(Tabla1[[#This Row],[Fechas]]=WORKDAY(EOMONTH(Tabla1[[#This Row],[Fechas]],0),0),IF(LEFT(Tabla1[[#This Row],[Tema]],5)="INTEG","INTEG"&amp;(N110+1),""),IF(LEFT(Tabla1[[#This Row],[Tema]],5)="INTEG","INTEG"&amp;N110,""))</f>
        <v/>
      </c>
      <c r="L110" s="20"/>
      <c r="M110" s="20"/>
      <c r="N110" s="20"/>
    </row>
    <row r="111" spans="1:15" ht="18" x14ac:dyDescent="0.25">
      <c r="A111" s="9"/>
      <c r="B111" s="9"/>
      <c r="C111" s="9"/>
      <c r="D111" s="9"/>
      <c r="E111" s="23" t="str">
        <f>IF(OR(E110="è",E109="è",E108="è",E107="è",E106="è"),"",IF(Tabla1[[#This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1">
        <f t="shared" si="1"/>
        <v>103</v>
      </c>
      <c r="G111" s="29">
        <f>IF(IFERROR(VLOOKUP(WORKDAY(G110,1),Feriados!B:C,2,FALSE),"")="",WORKDAY(G110,1),IF(IFERROR(VLOOKUP(WORKDAY(G110,2),Feriados!B:C,2,FALSE),"")="",WORKDAY(G110,2),IF(IFERROR(VLOOKUP(WORKDAY(G110,3),Feriados!B:C,2,FALSE),"")="",WORKDAY(G110,3),IF(IFERROR(VLOOKUP(WORKDAY(G110,4),Feriados!B:C,2,FALSE),"")="",WORKDAY(G110,5),"ERROR"))))</f>
        <v>45160</v>
      </c>
      <c r="H111" s="4" t="str">
        <f>IFERROR(VLOOKUP(Tabla1[[#This Row],[nro]],$A$27:$B$53,2,FALSE),"")</f>
        <v/>
      </c>
      <c r="I111" s="4" t="str">
        <f>IFERROR(VLOOKUP(Tabla1[[#This Row],[nro]],$A$27:$D$53,4,FALSE),"")</f>
        <v/>
      </c>
      <c r="J111" s="16" t="str">
        <f>IFERROR(VLOOKUP(Tabla1[[#This Row],[nro]],Tabla3[],5,FALSE),"")</f>
        <v/>
      </c>
      <c r="K111" s="6" t="str">
        <f>IF(Tabla1[[#This Row],[Fechas]]=WORKDAY(EOMONTH(Tabla1[[#This Row],[Fechas]],0),0),IF(LEFT(Tabla1[[#This Row],[Tema]],5)="INTEG","INTEG"&amp;(N111+1),""),IF(LEFT(Tabla1[[#This Row],[Tema]],5)="INTEG","INTEG"&amp;N111,""))</f>
        <v/>
      </c>
      <c r="L111" s="20"/>
      <c r="M111" s="20"/>
      <c r="N111" s="20"/>
    </row>
    <row r="112" spans="1:15" ht="18" x14ac:dyDescent="0.25">
      <c r="A112" s="9"/>
      <c r="B112" s="9"/>
      <c r="C112" s="9"/>
      <c r="D112" s="9"/>
      <c r="E112" s="23" t="str">
        <f>IF(OR(E111="è",E110="è",E109="è",E108="è",E107="è"),"",IF(Tabla1[[#This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2">
        <f t="shared" si="1"/>
        <v>104</v>
      </c>
      <c r="G112" s="29">
        <f>IF(IFERROR(VLOOKUP(WORKDAY(G111,1),Feriados!B:C,2,FALSE),"")="",WORKDAY(G111,1),IF(IFERROR(VLOOKUP(WORKDAY(G111,2),Feriados!B:C,2,FALSE),"")="",WORKDAY(G111,2),IF(IFERROR(VLOOKUP(WORKDAY(G111,3),Feriados!B:C,2,FALSE),"")="",WORKDAY(G111,3),IF(IFERROR(VLOOKUP(WORKDAY(G111,4),Feriados!B:C,2,FALSE),"")="",WORKDAY(G111,5),"ERROR"))))</f>
        <v>45161</v>
      </c>
      <c r="H112" s="4" t="str">
        <f>IFERROR(VLOOKUP(Tabla1[[#This Row],[nro]],$A$27:$B$53,2,FALSE),"")</f>
        <v/>
      </c>
      <c r="I112" s="4" t="str">
        <f>IFERROR(VLOOKUP(Tabla1[[#This Row],[nro]],$A$27:$D$53,4,FALSE),"")</f>
        <v/>
      </c>
      <c r="J112" s="16" t="str">
        <f>IFERROR(VLOOKUP(Tabla1[[#This Row],[nro]],Tabla3[],5,FALSE),"")</f>
        <v/>
      </c>
      <c r="K112" s="6" t="str">
        <f>IF(Tabla1[[#This Row],[Fechas]]=WORKDAY(EOMONTH(Tabla1[[#This Row],[Fechas]],0),0),IF(LEFT(Tabla1[[#This Row],[Tema]],5)="INTEG","INTEG"&amp;(N112+1),""),IF(LEFT(Tabla1[[#This Row],[Tema]],5)="INTEG","INTEG"&amp;N112,""))</f>
        <v/>
      </c>
      <c r="L112" s="20"/>
      <c r="M112" s="20"/>
      <c r="N112" s="20"/>
    </row>
    <row r="113" spans="1:14" ht="18" x14ac:dyDescent="0.25">
      <c r="A113" s="9"/>
      <c r="B113" s="9"/>
      <c r="C113" s="9"/>
      <c r="D113" s="9"/>
      <c r="E113" s="23" t="str">
        <f>IF(OR(E112="è",E111="è",E110="è",E109="è",E108="è"),"",IF(Tabla1[[#This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3">
        <f t="shared" si="1"/>
        <v>105</v>
      </c>
      <c r="G113" s="29">
        <f>IF(IFERROR(VLOOKUP(WORKDAY(G112,1),Feriados!B:C,2,FALSE),"")="",WORKDAY(G112,1),IF(IFERROR(VLOOKUP(WORKDAY(G112,2),Feriados!B:C,2,FALSE),"")="",WORKDAY(G112,2),IF(IFERROR(VLOOKUP(WORKDAY(G112,3),Feriados!B:C,2,FALSE),"")="",WORKDAY(G112,3),IF(IFERROR(VLOOKUP(WORKDAY(G112,4),Feriados!B:C,2,FALSE),"")="",WORKDAY(G112,5),"ERROR"))))</f>
        <v>45162</v>
      </c>
      <c r="H113" s="4" t="str">
        <f>IFERROR(VLOOKUP(Tabla1[[#This Row],[nro]],$A$27:$B$53,2,FALSE),"")</f>
        <v/>
      </c>
      <c r="I113" s="4" t="str">
        <f>IFERROR(VLOOKUP(Tabla1[[#This Row],[nro]],$A$27:$D$53,4,FALSE),"")</f>
        <v/>
      </c>
      <c r="J113" s="16" t="str">
        <f>IFERROR(VLOOKUP(Tabla1[[#This Row],[nro]],Tabla3[],5,FALSE),"")</f>
        <v/>
      </c>
      <c r="K113" s="6" t="str">
        <f>IF(Tabla1[[#This Row],[Fechas]]=WORKDAY(EOMONTH(Tabla1[[#This Row],[Fechas]],0),0),IF(LEFT(Tabla1[[#This Row],[Tema]],5)="INTEG","INTEG"&amp;(N113+1),""),IF(LEFT(Tabla1[[#This Row],[Tema]],5)="INTEG","INTEG"&amp;N113,""))</f>
        <v/>
      </c>
      <c r="L113" s="20"/>
      <c r="M113" s="20"/>
      <c r="N113" s="20"/>
    </row>
    <row r="114" spans="1:14" ht="18" x14ac:dyDescent="0.25">
      <c r="A114" s="9"/>
      <c r="B114" s="9"/>
      <c r="C114" s="9"/>
      <c r="D114" s="9"/>
      <c r="E114" s="23" t="str">
        <f>IF(OR(E113="è",E112="è",E111="è",E110="è",E109="è"),"",IF(Tabla1[[#This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4">
        <f t="shared" si="1"/>
        <v>106</v>
      </c>
      <c r="G114" s="29">
        <f>IF(IFERROR(VLOOKUP(WORKDAY(G113,1),Feriados!B:C,2,FALSE),"")="",WORKDAY(G113,1),IF(IFERROR(VLOOKUP(WORKDAY(G113,2),Feriados!B:C,2,FALSE),"")="",WORKDAY(G113,2),IF(IFERROR(VLOOKUP(WORKDAY(G113,3),Feriados!B:C,2,FALSE),"")="",WORKDAY(G113,3),IF(IFERROR(VLOOKUP(WORKDAY(G113,4),Feriados!B:C,2,FALSE),"")="",WORKDAY(G113,5),"ERROR"))))</f>
        <v>45163</v>
      </c>
      <c r="H114" s="4" t="str">
        <f>IFERROR(VLOOKUP(Tabla1[[#This Row],[nro]],$A$27:$B$53,2,FALSE),"")</f>
        <v/>
      </c>
      <c r="I114" s="4" t="str">
        <f>IFERROR(VLOOKUP(Tabla1[[#This Row],[nro]],$A$27:$D$53,4,FALSE),"")</f>
        <v/>
      </c>
      <c r="J114" s="16" t="str">
        <f>IFERROR(VLOOKUP(Tabla1[[#This Row],[nro]],Tabla3[],5,FALSE),"")</f>
        <v/>
      </c>
      <c r="K114" s="6" t="str">
        <f>IF(Tabla1[[#This Row],[Fechas]]=WORKDAY(EOMONTH(Tabla1[[#This Row],[Fechas]],0),0),IF(LEFT(Tabla1[[#This Row],[Tema]],5)="INTEG","INTEG"&amp;(N114+1),""),IF(LEFT(Tabla1[[#This Row],[Tema]],5)="INTEG","INTEG"&amp;N114,""))</f>
        <v/>
      </c>
      <c r="L114" s="20"/>
      <c r="M114" s="20"/>
      <c r="N114" s="20"/>
    </row>
    <row r="115" spans="1:14" ht="18" x14ac:dyDescent="0.25">
      <c r="A115" s="9"/>
      <c r="B115" s="9"/>
      <c r="C115" s="9"/>
      <c r="D115" s="9"/>
      <c r="E115" s="23" t="str">
        <f>IF(OR(E114="è",E113="è",E112="è",E111="è",E110="è"),"",IF(Tabla1[[#This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5">
        <f t="shared" si="1"/>
        <v>107</v>
      </c>
      <c r="G115" s="29">
        <f>IF(IFERROR(VLOOKUP(WORKDAY(G114,1),Feriados!B:C,2,FALSE),"")="",WORKDAY(G114,1),IF(IFERROR(VLOOKUP(WORKDAY(G114,2),Feriados!B:C,2,FALSE),"")="",WORKDAY(G114,2),IF(IFERROR(VLOOKUP(WORKDAY(G114,3),Feriados!B:C,2,FALSE),"")="",WORKDAY(G114,3),IF(IFERROR(VLOOKUP(WORKDAY(G114,4),Feriados!B:C,2,FALSE),"")="",WORKDAY(G114,5),"ERROR"))))</f>
        <v>45166</v>
      </c>
      <c r="H115" s="4" t="str">
        <f>IFERROR(VLOOKUP(Tabla1[[#This Row],[nro]],$A$27:$B$53,2,FALSE),"")</f>
        <v/>
      </c>
      <c r="I115" s="4" t="str">
        <f>IFERROR(VLOOKUP(Tabla1[[#This Row],[nro]],$A$27:$D$53,4,FALSE),"")</f>
        <v/>
      </c>
      <c r="J115" s="16" t="str">
        <f>IFERROR(VLOOKUP(Tabla1[[#This Row],[nro]],Tabla3[],5,FALSE),"")</f>
        <v/>
      </c>
      <c r="K115" s="6" t="str">
        <f>IF(Tabla1[[#This Row],[Fechas]]=WORKDAY(EOMONTH(Tabla1[[#This Row],[Fechas]],0),0),IF(LEFT(Tabla1[[#This Row],[Tema]],5)="INTEG","INTEG"&amp;(N115+1),""),IF(LEFT(Tabla1[[#This Row],[Tema]],5)="INTEG","INTEG"&amp;N115,""))</f>
        <v/>
      </c>
      <c r="L115" s="20"/>
      <c r="M115" s="20"/>
      <c r="N115" s="20"/>
    </row>
    <row r="116" spans="1:14" ht="18" x14ac:dyDescent="0.25">
      <c r="A116" s="9"/>
      <c r="B116" s="9"/>
      <c r="C116" s="9"/>
      <c r="D116" s="9"/>
      <c r="E116" s="23" t="str">
        <f>IF(OR(E115="è",E114="è",E113="è",E112="è",E111="è"),"",IF(Tabla1[[#This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6">
        <f t="shared" si="1"/>
        <v>108</v>
      </c>
      <c r="G116" s="29">
        <f>IF(IFERROR(VLOOKUP(WORKDAY(G115,1),Feriados!B:C,2,FALSE),"")="",WORKDAY(G115,1),IF(IFERROR(VLOOKUP(WORKDAY(G115,2),Feriados!B:C,2,FALSE),"")="",WORKDAY(G115,2),IF(IFERROR(VLOOKUP(WORKDAY(G115,3),Feriados!B:C,2,FALSE),"")="",WORKDAY(G115,3),IF(IFERROR(VLOOKUP(WORKDAY(G115,4),Feriados!B:C,2,FALSE),"")="",WORKDAY(G115,5),"ERROR"))))</f>
        <v>45167</v>
      </c>
      <c r="H116" s="4" t="str">
        <f>IFERROR(VLOOKUP(Tabla1[[#This Row],[nro]],$A$27:$B$53,2,FALSE),"")</f>
        <v/>
      </c>
      <c r="I116" s="4" t="str">
        <f>IFERROR(VLOOKUP(Tabla1[[#This Row],[nro]],$A$27:$D$53,4,FALSE),"")</f>
        <v/>
      </c>
      <c r="J116" s="16" t="str">
        <f>IFERROR(VLOOKUP(Tabla1[[#This Row],[nro]],Tabla3[],5,FALSE),"")</f>
        <v/>
      </c>
      <c r="K116" s="6" t="str">
        <f>IF(Tabla1[[#This Row],[Fechas]]=WORKDAY(EOMONTH(Tabla1[[#This Row],[Fechas]],0),0),IF(LEFT(Tabla1[[#This Row],[Tema]],5)="INTEG","INTEG"&amp;(N116+1),""),IF(LEFT(Tabla1[[#This Row],[Tema]],5)="INTEG","INTEG"&amp;N116,""))</f>
        <v/>
      </c>
      <c r="L116" s="20"/>
      <c r="M116" s="20"/>
      <c r="N116" s="20"/>
    </row>
    <row r="117" spans="1:14" ht="18" x14ac:dyDescent="0.25">
      <c r="A117" s="9"/>
      <c r="B117" s="9"/>
      <c r="C117" s="9"/>
      <c r="D117" s="9"/>
      <c r="E117" s="23" t="str">
        <f>IF(OR(E116="è",E115="è",E114="è",E113="è",E112="è"),"",IF(Tabla1[[#This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7">
        <f t="shared" si="1"/>
        <v>109</v>
      </c>
      <c r="G117" s="29">
        <f>IF(IFERROR(VLOOKUP(WORKDAY(G116,1),Feriados!B:C,2,FALSE),"")="",WORKDAY(G116,1),IF(IFERROR(VLOOKUP(WORKDAY(G116,2),Feriados!B:C,2,FALSE),"")="",WORKDAY(G116,2),IF(IFERROR(VLOOKUP(WORKDAY(G116,3),Feriados!B:C,2,FALSE),"")="",WORKDAY(G116,3),IF(IFERROR(VLOOKUP(WORKDAY(G116,4),Feriados!B:C,2,FALSE),"")="",WORKDAY(G116,5),"ERROR"))))</f>
        <v>45168</v>
      </c>
      <c r="H117" s="4" t="str">
        <f>IFERROR(VLOOKUP(Tabla1[[#This Row],[nro]],$A$27:$B$53,2,FALSE),"")</f>
        <v>Guia19</v>
      </c>
      <c r="I117" s="4" t="str">
        <f>IFERROR(VLOOKUP(Tabla1[[#This Row],[nro]],$A$27:$D$53,4,FALSE),"")</f>
        <v>React</v>
      </c>
      <c r="J117" s="16" t="str">
        <f>IFERROR(VLOOKUP(Tabla1[[#This Row],[nro]],Tabla3[],5,FALSE),"")</f>
        <v/>
      </c>
      <c r="K117" s="6" t="str">
        <f>IF(Tabla1[[#This Row],[Fechas]]=WORKDAY(EOMONTH(Tabla1[[#This Row],[Fechas]],0),0),IF(LEFT(Tabla1[[#This Row],[Tema]],5)="INTEG","INTEG"&amp;(N117+1),""),IF(LEFT(Tabla1[[#This Row],[Tema]],5)="INTEG","INTEG"&amp;N117,""))</f>
        <v/>
      </c>
      <c r="L117" s="20"/>
      <c r="M117" s="20"/>
      <c r="N117" s="20"/>
    </row>
    <row r="118" spans="1:14" ht="18" x14ac:dyDescent="0.25">
      <c r="A118" s="9"/>
      <c r="B118" s="9"/>
      <c r="C118" s="9"/>
      <c r="D118" s="9"/>
      <c r="E118" s="23" t="str">
        <f>IF(OR(E117="è",E116="è",E115="è",E114="è",E113="è"),"",IF(Tabla1[[#This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8">
        <f t="shared" si="1"/>
        <v>110</v>
      </c>
      <c r="G118" s="29">
        <f>IF(IFERROR(VLOOKUP(WORKDAY(G117,1),Feriados!B:C,2,FALSE),"")="",WORKDAY(G117,1),IF(IFERROR(VLOOKUP(WORKDAY(G117,2),Feriados!B:C,2,FALSE),"")="",WORKDAY(G117,2),IF(IFERROR(VLOOKUP(WORKDAY(G117,3),Feriados!B:C,2,FALSE),"")="",WORKDAY(G117,3),IF(IFERROR(VLOOKUP(WORKDAY(G117,4),Feriados!B:C,2,FALSE),"")="",WORKDAY(G117,5),"ERROR"))))</f>
        <v>45169</v>
      </c>
      <c r="H118" s="4" t="str">
        <f>IFERROR(VLOOKUP(Tabla1[[#This Row],[nro]],$A$27:$B$53,2,FALSE),"")</f>
        <v/>
      </c>
      <c r="I118" s="4" t="str">
        <f>IFERROR(VLOOKUP(Tabla1[[#This Row],[nro]],$A$27:$D$53,4,FALSE),"")</f>
        <v/>
      </c>
      <c r="J118" s="16" t="str">
        <f>IFERROR(VLOOKUP(Tabla1[[#This Row],[nro]],Tabla3[],5,FALSE),"")</f>
        <v/>
      </c>
      <c r="K118" s="6" t="str">
        <f>IF(Tabla1[[#This Row],[Fechas]]=WORKDAY(EOMONTH(Tabla1[[#This Row],[Fechas]],0),0),IF(LEFT(Tabla1[[#This Row],[Tema]],5)="INTEG","INTEG"&amp;(N118+1),""),IF(LEFT(Tabla1[[#This Row],[Tema]],5)="INTEG","INTEG"&amp;N118,""))</f>
        <v/>
      </c>
      <c r="L118" s="20"/>
      <c r="M118" s="20"/>
      <c r="N118" s="20"/>
    </row>
    <row r="119" spans="1:14" ht="18" x14ac:dyDescent="0.25">
      <c r="A119" s="9"/>
      <c r="B119" s="9"/>
      <c r="C119" s="9"/>
      <c r="D119" s="9"/>
      <c r="E119" s="23" t="str">
        <f>IF(OR(E118="è",E117="è",E116="è",E115="è",E114="è"),"",IF(Tabla1[[#This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19">
        <f t="shared" si="1"/>
        <v>111</v>
      </c>
      <c r="G119" s="29">
        <f>IF(IFERROR(VLOOKUP(WORKDAY(G118,1),Feriados!B:C,2,FALSE),"")="",WORKDAY(G118,1),IF(IFERROR(VLOOKUP(WORKDAY(G118,2),Feriados!B:C,2,FALSE),"")="",WORKDAY(G118,2),IF(IFERROR(VLOOKUP(WORKDAY(G118,3),Feriados!B:C,2,FALSE),"")="",WORKDAY(G118,3),IF(IFERROR(VLOOKUP(WORKDAY(G118,4),Feriados!B:C,2,FALSE),"")="",WORKDAY(G118,5),"ERROR"))))</f>
        <v>45170</v>
      </c>
      <c r="H119" s="4" t="str">
        <f>IFERROR(VLOOKUP(Tabla1[[#This Row],[nro]],$A$27:$B$53,2,FALSE),"")</f>
        <v/>
      </c>
      <c r="I119" s="4" t="str">
        <f>IFERROR(VLOOKUP(Tabla1[[#This Row],[nro]],$A$27:$D$53,4,FALSE),"")</f>
        <v/>
      </c>
      <c r="J119" s="16" t="str">
        <f>IFERROR(VLOOKUP(Tabla1[[#This Row],[nro]],Tabla3[],5,FALSE),"")</f>
        <v/>
      </c>
      <c r="K119" s="6" t="str">
        <f>IF(Tabla1[[#This Row],[Fechas]]=WORKDAY(EOMONTH(Tabla1[[#This Row],[Fechas]],0),0),IF(LEFT(Tabla1[[#This Row],[Tema]],5)="INTEG","INTEG"&amp;(N119+1),""),IF(LEFT(Tabla1[[#This Row],[Tema]],5)="INTEG","INTEG"&amp;N119,""))</f>
        <v/>
      </c>
      <c r="L119" s="20"/>
      <c r="M119" s="20"/>
      <c r="N119" s="20"/>
    </row>
    <row r="120" spans="1:14" ht="18" x14ac:dyDescent="0.25">
      <c r="A120" s="9"/>
      <c r="B120" s="9"/>
      <c r="C120" s="9"/>
      <c r="D120" s="9"/>
      <c r="E120" s="23" t="str">
        <f>IF(OR(E119="è",E118="è",E117="è",E116="è",E115="è"),"",IF(Tabla1[[#This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0">
        <f t="shared" si="1"/>
        <v>112</v>
      </c>
      <c r="G120" s="29">
        <f>IF(IFERROR(VLOOKUP(WORKDAY(G119,1),Feriados!B:C,2,FALSE),"")="",WORKDAY(G119,1),IF(IFERROR(VLOOKUP(WORKDAY(G119,2),Feriados!B:C,2,FALSE),"")="",WORKDAY(G119,2),IF(IFERROR(VLOOKUP(WORKDAY(G119,3),Feriados!B:C,2,FALSE),"")="",WORKDAY(G119,3),IF(IFERROR(VLOOKUP(WORKDAY(G119,4),Feriados!B:C,2,FALSE),"")="",WORKDAY(G119,5),"ERROR"))))</f>
        <v>45173</v>
      </c>
      <c r="H120" s="4" t="str">
        <f>IFERROR(VLOOKUP(Tabla1[[#This Row],[nro]],$A$27:$B$53,2,FALSE),"")</f>
        <v/>
      </c>
      <c r="I120" s="4" t="str">
        <f>IFERROR(VLOOKUP(Tabla1[[#This Row],[nro]],$A$27:$D$53,4,FALSE),"")</f>
        <v/>
      </c>
      <c r="J120" s="16" t="str">
        <f>IFERROR(VLOOKUP(Tabla1[[#This Row],[nro]],Tabla3[],5,FALSE),"")</f>
        <v/>
      </c>
      <c r="K120" s="6" t="str">
        <f>IF(Tabla1[[#This Row],[Fechas]]=WORKDAY(EOMONTH(Tabla1[[#This Row],[Fechas]],0),0),IF(LEFT(Tabla1[[#This Row],[Tema]],5)="INTEG","INTEG"&amp;(N120+1),""),IF(LEFT(Tabla1[[#This Row],[Tema]],5)="INTEG","INTEG"&amp;N120,""))</f>
        <v/>
      </c>
      <c r="L120" s="20"/>
      <c r="M120" s="20"/>
      <c r="N120" s="20"/>
    </row>
    <row r="121" spans="1:14" ht="18" x14ac:dyDescent="0.25">
      <c r="A121" s="9"/>
      <c r="B121" s="9"/>
      <c r="C121" s="9"/>
      <c r="D121" s="9"/>
      <c r="E121" s="23" t="str">
        <f>IF(OR(E120="è",E119="è",E118="è",E117="è",E116="è"),"",IF(Tabla1[[#This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1">
        <f t="shared" si="1"/>
        <v>113</v>
      </c>
      <c r="G121" s="29">
        <f>IF(IFERROR(VLOOKUP(WORKDAY(G120,1),Feriados!B:C,2,FALSE),"")="",WORKDAY(G120,1),IF(IFERROR(VLOOKUP(WORKDAY(G120,2),Feriados!B:C,2,FALSE),"")="",WORKDAY(G120,2),IF(IFERROR(VLOOKUP(WORKDAY(G120,3),Feriados!B:C,2,FALSE),"")="",WORKDAY(G120,3),IF(IFERROR(VLOOKUP(WORKDAY(G120,4),Feriados!B:C,2,FALSE),"")="",WORKDAY(G120,5),"ERROR"))))</f>
        <v>45174</v>
      </c>
      <c r="H121" s="4" t="str">
        <f>IFERROR(VLOOKUP(Tabla1[[#This Row],[nro]],$A$27:$B$53,2,FALSE),"")</f>
        <v/>
      </c>
      <c r="I121" s="4" t="str">
        <f>IFERROR(VLOOKUP(Tabla1[[#This Row],[nro]],$A$27:$D$53,4,FALSE),"")</f>
        <v/>
      </c>
      <c r="J121" s="16" t="str">
        <f>IFERROR(VLOOKUP(Tabla1[[#This Row],[nro]],Tabla3[],5,FALSE),"")</f>
        <v/>
      </c>
      <c r="K121" s="6" t="str">
        <f>IF(Tabla1[[#This Row],[Fechas]]=WORKDAY(EOMONTH(Tabla1[[#This Row],[Fechas]],0),0),IF(LEFT(Tabla1[[#This Row],[Tema]],5)="INTEG","INTEG"&amp;(N121+1),""),IF(LEFT(Tabla1[[#This Row],[Tema]],5)="INTEG","INTEG"&amp;N121,""))</f>
        <v/>
      </c>
      <c r="L121" s="20"/>
      <c r="M121" s="20"/>
      <c r="N121" s="20"/>
    </row>
    <row r="122" spans="1:14" ht="18" x14ac:dyDescent="0.25">
      <c r="A122" s="9"/>
      <c r="B122" s="9"/>
      <c r="C122" s="9"/>
      <c r="D122" s="9"/>
      <c r="E122" s="23" t="str">
        <f>IF(OR(E121="è",E120="è",E119="è",E118="è",E117="è"),"",IF(Tabla1[[#This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2">
        <f t="shared" si="1"/>
        <v>114</v>
      </c>
      <c r="G122" s="29">
        <f>IF(IFERROR(VLOOKUP(WORKDAY(G121,1),Feriados!B:C,2,FALSE),"")="",WORKDAY(G121,1),IF(IFERROR(VLOOKUP(WORKDAY(G121,2),Feriados!B:C,2,FALSE),"")="",WORKDAY(G121,2),IF(IFERROR(VLOOKUP(WORKDAY(G121,3),Feriados!B:C,2,FALSE),"")="",WORKDAY(G121,3),IF(IFERROR(VLOOKUP(WORKDAY(G121,4),Feriados!B:C,2,FALSE),"")="",WORKDAY(G121,5),"ERROR"))))</f>
        <v>45175</v>
      </c>
      <c r="H122" s="4" t="str">
        <f>IFERROR(VLOOKUP(Tabla1[[#This Row],[nro]],$A$27:$B$53,2,FALSE),"")</f>
        <v/>
      </c>
      <c r="I122" s="4" t="str">
        <f>IFERROR(VLOOKUP(Tabla1[[#This Row],[nro]],$A$27:$D$53,4,FALSE),"")</f>
        <v/>
      </c>
      <c r="J122" s="16" t="str">
        <f>IFERROR(VLOOKUP(Tabla1[[#This Row],[nro]],Tabla3[],5,FALSE),"")</f>
        <v/>
      </c>
      <c r="K122" s="6" t="str">
        <f>IF(Tabla1[[#This Row],[Fechas]]=WORKDAY(EOMONTH(Tabla1[[#This Row],[Fechas]],0),0),IF(LEFT(Tabla1[[#This Row],[Tema]],5)="INTEG","INTEG"&amp;(N122+1),""),IF(LEFT(Tabla1[[#This Row],[Tema]],5)="INTEG","INTEG"&amp;N122,""))</f>
        <v/>
      </c>
      <c r="L122" s="20"/>
      <c r="M122" s="20"/>
      <c r="N122" s="20"/>
    </row>
    <row r="123" spans="1:14" ht="18" x14ac:dyDescent="0.25">
      <c r="A123" s="9"/>
      <c r="B123" s="9"/>
      <c r="C123" s="9"/>
      <c r="D123" s="9"/>
      <c r="E123" s="23" t="str">
        <f>IF(OR(E122="è",E121="è",E120="è",E119="è",E118="è"),"",IF(Tabla1[[#This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3">
        <f t="shared" si="1"/>
        <v>115</v>
      </c>
      <c r="G123" s="29">
        <f>IF(IFERROR(VLOOKUP(WORKDAY(G122,1),Feriados!B:C,2,FALSE),"")="",WORKDAY(G122,1),IF(IFERROR(VLOOKUP(WORKDAY(G122,2),Feriados!B:C,2,FALSE),"")="",WORKDAY(G122,2),IF(IFERROR(VLOOKUP(WORKDAY(G122,3),Feriados!B:C,2,FALSE),"")="",WORKDAY(G122,3),IF(IFERROR(VLOOKUP(WORKDAY(G122,4),Feriados!B:C,2,FALSE),"")="",WORKDAY(G122,5),"ERROR"))))</f>
        <v>45176</v>
      </c>
      <c r="H123" s="4" t="str">
        <f>IFERROR(VLOOKUP(Tabla1[[#This Row],[nro]],$A$27:$B$53,2,FALSE),"")</f>
        <v/>
      </c>
      <c r="I123" s="4" t="str">
        <f>IFERROR(VLOOKUP(Tabla1[[#This Row],[nro]],$A$27:$D$53,4,FALSE),"")</f>
        <v/>
      </c>
      <c r="J123" s="16" t="str">
        <f>IFERROR(VLOOKUP(Tabla1[[#This Row],[nro]],Tabla3[],5,FALSE),"")</f>
        <v/>
      </c>
      <c r="K123" s="6" t="str">
        <f>IF(Tabla1[[#This Row],[Fechas]]=WORKDAY(EOMONTH(Tabla1[[#This Row],[Fechas]],0),0),IF(LEFT(Tabla1[[#This Row],[Tema]],5)="INTEG","INTEG"&amp;(N123+1),""),IF(LEFT(Tabla1[[#This Row],[Tema]],5)="INTEG","INTEG"&amp;N123,""))</f>
        <v/>
      </c>
      <c r="L123" s="20"/>
      <c r="M123" s="20"/>
      <c r="N123" s="20"/>
    </row>
    <row r="124" spans="1:14" ht="18" x14ac:dyDescent="0.25">
      <c r="A124" s="9"/>
      <c r="B124" s="9"/>
      <c r="C124" s="9"/>
      <c r="D124" s="9"/>
      <c r="E124" s="23" t="str">
        <f>IF(OR(E123="è",E122="è",E121="è",E120="è",E119="è"),"",IF(Tabla1[[#This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4">
        <f t="shared" si="1"/>
        <v>116</v>
      </c>
      <c r="G124" s="29">
        <f>IF(IFERROR(VLOOKUP(WORKDAY(G123,1),Feriados!B:C,2,FALSE),"")="",WORKDAY(G123,1),IF(IFERROR(VLOOKUP(WORKDAY(G123,2),Feriados!B:C,2,FALSE),"")="",WORKDAY(G123,2),IF(IFERROR(VLOOKUP(WORKDAY(G123,3),Feriados!B:C,2,FALSE),"")="",WORKDAY(G123,3),IF(IFERROR(VLOOKUP(WORKDAY(G123,4),Feriados!B:C,2,FALSE),"")="",WORKDAY(G123,5),"ERROR"))))</f>
        <v>45177</v>
      </c>
      <c r="H124" s="4" t="str">
        <f>IFERROR(VLOOKUP(Tabla1[[#This Row],[nro]],$A$27:$B$53,2,FALSE),"")</f>
        <v/>
      </c>
      <c r="I124" s="4" t="str">
        <f>IFERROR(VLOOKUP(Tabla1[[#This Row],[nro]],$A$27:$D$53,4,FALSE),"")</f>
        <v/>
      </c>
      <c r="J124" s="16" t="str">
        <f>IFERROR(VLOOKUP(Tabla1[[#This Row],[nro]],Tabla3[],5,FALSE),"")</f>
        <v/>
      </c>
      <c r="K124" s="6" t="str">
        <f>IF(Tabla1[[#This Row],[Fechas]]=WORKDAY(EOMONTH(Tabla1[[#This Row],[Fechas]],0),0),IF(LEFT(Tabla1[[#This Row],[Tema]],5)="INTEG","INTEG"&amp;(N124+1),""),IF(LEFT(Tabla1[[#This Row],[Tema]],5)="INTEG","INTEG"&amp;N124,""))</f>
        <v/>
      </c>
      <c r="L124" s="20"/>
      <c r="M124" s="20"/>
      <c r="N124" s="20"/>
    </row>
    <row r="125" spans="1:14" ht="18" x14ac:dyDescent="0.25">
      <c r="A125" s="9"/>
      <c r="B125" s="9"/>
      <c r="C125" s="9"/>
      <c r="D125" s="9"/>
      <c r="E125" s="23" t="str">
        <f>IF(OR(E124="è",E123="è",E122="è",E121="è",E120="è"),"",IF(Tabla1[[#This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5">
        <f t="shared" si="1"/>
        <v>117</v>
      </c>
      <c r="G125" s="29">
        <f>IF(IFERROR(VLOOKUP(WORKDAY(G124,1),Feriados!B:C,2,FALSE),"")="",WORKDAY(G124,1),IF(IFERROR(VLOOKUP(WORKDAY(G124,2),Feriados!B:C,2,FALSE),"")="",WORKDAY(G124,2),IF(IFERROR(VLOOKUP(WORKDAY(G124,3),Feriados!B:C,2,FALSE),"")="",WORKDAY(G124,3),IF(IFERROR(VLOOKUP(WORKDAY(G124,4),Feriados!B:C,2,FALSE),"")="",WORKDAY(G124,5),"ERROR"))))</f>
        <v>45180</v>
      </c>
      <c r="H125" s="4" t="str">
        <f>IFERROR(VLOOKUP(Tabla1[[#This Row],[nro]],$A$27:$B$53,2,FALSE),"")</f>
        <v/>
      </c>
      <c r="I125" s="4" t="str">
        <f>IFERROR(VLOOKUP(Tabla1[[#This Row],[nro]],$A$27:$D$53,4,FALSE),"")</f>
        <v/>
      </c>
      <c r="J125" s="16" t="str">
        <f>IFERROR(VLOOKUP(Tabla1[[#This Row],[nro]],Tabla3[],5,FALSE),"")</f>
        <v/>
      </c>
      <c r="K125" s="6" t="str">
        <f>IF(Tabla1[[#This Row],[Fechas]]=WORKDAY(EOMONTH(Tabla1[[#This Row],[Fechas]],0),0),IF(LEFT(Tabla1[[#This Row],[Tema]],5)="INTEG","INTEG"&amp;(N125+1),""),IF(LEFT(Tabla1[[#This Row],[Tema]],5)="INTEG","INTEG"&amp;N125,""))</f>
        <v/>
      </c>
      <c r="L125" s="20"/>
      <c r="M125" s="20"/>
      <c r="N125" s="20"/>
    </row>
    <row r="126" spans="1:14" ht="18" x14ac:dyDescent="0.25">
      <c r="A126" s="9"/>
      <c r="B126" s="9"/>
      <c r="C126" s="9"/>
      <c r="D126" s="9"/>
      <c r="E126" s="23" t="str">
        <f>IF(OR(E125="è",E124="è",E123="è",E122="è",E121="è"),"",IF(Tabla1[[#This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6">
        <f t="shared" si="1"/>
        <v>118</v>
      </c>
      <c r="G126" s="29">
        <f>IF(IFERROR(VLOOKUP(WORKDAY(G125,1),Feriados!B:C,2,FALSE),"")="",WORKDAY(G125,1),IF(IFERROR(VLOOKUP(WORKDAY(G125,2),Feriados!B:C,2,FALSE),"")="",WORKDAY(G125,2),IF(IFERROR(VLOOKUP(WORKDAY(G125,3),Feriados!B:C,2,FALSE),"")="",WORKDAY(G125,3),IF(IFERROR(VLOOKUP(WORKDAY(G125,4),Feriados!B:C,2,FALSE),"")="",WORKDAY(G125,5),"ERROR"))))</f>
        <v>45181</v>
      </c>
      <c r="H126" s="4" t="str">
        <f>IFERROR(VLOOKUP(Tabla1[[#This Row],[nro]],$A$27:$B$53,2,FALSE),"")</f>
        <v/>
      </c>
      <c r="I126" s="4" t="str">
        <f>IFERROR(VLOOKUP(Tabla1[[#This Row],[nro]],$A$27:$D$53,4,FALSE),"")</f>
        <v/>
      </c>
      <c r="J126" s="16" t="str">
        <f>IFERROR(VLOOKUP(Tabla1[[#This Row],[nro]],Tabla3[],5,FALSE),"")</f>
        <v/>
      </c>
      <c r="K126" s="6" t="str">
        <f>IF(Tabla1[[#This Row],[Fechas]]=WORKDAY(EOMONTH(Tabla1[[#This Row],[Fechas]],0),0),IF(LEFT(Tabla1[[#This Row],[Tema]],5)="INTEG","INTEG"&amp;(N126+1),""),IF(LEFT(Tabla1[[#This Row],[Tema]],5)="INTEG","INTEG"&amp;N126,""))</f>
        <v/>
      </c>
      <c r="L126" s="20"/>
      <c r="M126" s="20"/>
      <c r="N126" s="20"/>
    </row>
    <row r="127" spans="1:14" ht="18" x14ac:dyDescent="0.25">
      <c r="A127" s="9"/>
      <c r="B127" s="9"/>
      <c r="C127" s="9"/>
      <c r="D127" s="9"/>
      <c r="E127" s="23" t="str">
        <f>IF(OR(E126="è",E125="è",E124="è",E123="è",E122="è"),"",IF(Tabla1[[#This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7">
        <f t="shared" si="1"/>
        <v>119</v>
      </c>
      <c r="G127" s="29">
        <f>IF(IFERROR(VLOOKUP(WORKDAY(G126,1),Feriados!B:C,2,FALSE),"")="",WORKDAY(G126,1),IF(IFERROR(VLOOKUP(WORKDAY(G126,2),Feriados!B:C,2,FALSE),"")="",WORKDAY(G126,2),IF(IFERROR(VLOOKUP(WORKDAY(G126,3),Feriados!B:C,2,FALSE),"")="",WORKDAY(G126,3),IF(IFERROR(VLOOKUP(WORKDAY(G126,4),Feriados!B:C,2,FALSE),"")="",WORKDAY(G126,5),"ERROR"))))</f>
        <v>45182</v>
      </c>
      <c r="H127" s="4" t="str">
        <f>IFERROR(VLOOKUP(Tabla1[[#This Row],[nro]],$A$27:$B$53,2,FALSE),"")</f>
        <v/>
      </c>
      <c r="I127" s="4" t="str">
        <f>IFERROR(VLOOKUP(Tabla1[[#This Row],[nro]],$A$27:$D$53,4,FALSE),"")</f>
        <v/>
      </c>
      <c r="J127" s="16" t="str">
        <f>IFERROR(VLOOKUP(Tabla1[[#This Row],[nro]],Tabla3[],5,FALSE),"")</f>
        <v/>
      </c>
      <c r="K127" s="6" t="str">
        <f>IF(Tabla1[[#This Row],[Fechas]]=WORKDAY(EOMONTH(Tabla1[[#This Row],[Fechas]],0),0),IF(LEFT(Tabla1[[#This Row],[Tema]],5)="INTEG","INTEG"&amp;(N127+1),""),IF(LEFT(Tabla1[[#This Row],[Tema]],5)="INTEG","INTEG"&amp;N127,""))</f>
        <v/>
      </c>
      <c r="L127" s="20"/>
      <c r="M127" s="20"/>
      <c r="N127" s="20"/>
    </row>
    <row r="128" spans="1:14" ht="18" x14ac:dyDescent="0.25">
      <c r="A128" s="9"/>
      <c r="B128" s="9"/>
      <c r="C128" s="9"/>
      <c r="D128" s="9"/>
      <c r="E128" s="23" t="str">
        <f>IF(OR(E127="è",E126="è",E125="è",E124="è",E123="è"),"",IF(Tabla1[[#This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8">
        <f t="shared" si="1"/>
        <v>120</v>
      </c>
      <c r="G128" s="29">
        <f>IF(IFERROR(VLOOKUP(WORKDAY(G127,1),Feriados!B:C,2,FALSE),"")="",WORKDAY(G127,1),IF(IFERROR(VLOOKUP(WORKDAY(G127,2),Feriados!B:C,2,FALSE),"")="",WORKDAY(G127,2),IF(IFERROR(VLOOKUP(WORKDAY(G127,3),Feriados!B:C,2,FALSE),"")="",WORKDAY(G127,3),IF(IFERROR(VLOOKUP(WORKDAY(G127,4),Feriados!B:C,2,FALSE),"")="",WORKDAY(G127,5),"ERROR"))))</f>
        <v>45183</v>
      </c>
      <c r="H128" s="4" t="str">
        <f>IFERROR(VLOOKUP(Tabla1[[#This Row],[nro]],$A$27:$B$53,2,FALSE),"")</f>
        <v>Etapa 4</v>
      </c>
      <c r="I128" s="4" t="str">
        <f>IFERROR(VLOOKUP(Tabla1[[#This Row],[nro]],$A$27:$D$53,4,FALSE),"")</f>
        <v>INTEGRADOR</v>
      </c>
      <c r="J128" s="16" t="str">
        <f>IFERROR(VLOOKUP(Tabla1[[#This Row],[nro]],Tabla3[],5,FALSE),"")</f>
        <v/>
      </c>
      <c r="K128" s="6" t="str">
        <f>IF(Tabla1[[#This Row],[Fechas]]=WORKDAY(EOMONTH(Tabla1[[#This Row],[Fechas]],0),0),IF(LEFT(Tabla1[[#This Row],[Tema]],5)="INTEG","INTEG"&amp;(N128+1),""),IF(LEFT(Tabla1[[#This Row],[Tema]],5)="INTEG","INTEG"&amp;N128,""))</f>
        <v>INTEG</v>
      </c>
      <c r="L128" s="20"/>
      <c r="M128" s="20"/>
      <c r="N128" s="20"/>
    </row>
    <row r="129" spans="1:14" ht="18" x14ac:dyDescent="0.25">
      <c r="A129" s="9"/>
      <c r="B129" s="9"/>
      <c r="C129" s="9"/>
      <c r="D129" s="9"/>
      <c r="E129" s="23" t="str">
        <f>IF(OR(E128="è",E127="è",E126="è",E125="è",E124="è"),"",IF(Tabla1[[#This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29">
        <f t="shared" si="1"/>
        <v>121</v>
      </c>
      <c r="G129" s="29">
        <f>IF(IFERROR(VLOOKUP(WORKDAY(G128,1),Feriados!B:C,2,FALSE),"")="",WORKDAY(G128,1),IF(IFERROR(VLOOKUP(WORKDAY(G128,2),Feriados!B:C,2,FALSE),"")="",WORKDAY(G128,2),IF(IFERROR(VLOOKUP(WORKDAY(G128,3),Feriados!B:C,2,FALSE),"")="",WORKDAY(G128,3),IF(IFERROR(VLOOKUP(WORKDAY(G128,4),Feriados!B:C,2,FALSE),"")="",WORKDAY(G128,5),"ERROR"))))</f>
        <v>45184</v>
      </c>
      <c r="H129" s="4" t="str">
        <f>IFERROR(VLOOKUP(Tabla1[[#This Row],[nro]],$A$27:$B$53,2,FALSE),"")</f>
        <v>Guia20</v>
      </c>
      <c r="I129" s="4" t="str">
        <f>IFERROR(VLOOKUP(Tabla1[[#This Row],[nro]],$A$27:$D$53,4,FALSE),"")</f>
        <v>Spring 1</v>
      </c>
      <c r="J129" s="16" t="str">
        <f>IFERROR(VLOOKUP(Tabla1[[#This Row],[nro]],Tabla3[],5,FALSE),"")</f>
        <v/>
      </c>
      <c r="K129" s="6" t="str">
        <f>IF(Tabla1[[#This Row],[Fechas]]=WORKDAY(EOMONTH(Tabla1[[#This Row],[Fechas]],0),0),IF(LEFT(Tabla1[[#This Row],[Tema]],5)="INTEG","INTEG"&amp;(N129+1),""),IF(LEFT(Tabla1[[#This Row],[Tema]],5)="INTEG","INTEG"&amp;N129,""))</f>
        <v/>
      </c>
      <c r="L129" s="20"/>
      <c r="M129" s="20"/>
      <c r="N129" s="20"/>
    </row>
    <row r="130" spans="1:14" ht="18" x14ac:dyDescent="0.25">
      <c r="A130" s="9"/>
      <c r="B130" s="9"/>
      <c r="C130" s="9"/>
      <c r="D130" s="9"/>
      <c r="E130" s="23" t="str">
        <f>IF(OR(E129="è",E128="è",E127="è",E126="è",E125="è"),"",IF(Tabla1[[#This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0">
        <f t="shared" si="1"/>
        <v>122</v>
      </c>
      <c r="G130" s="29">
        <f>IF(IFERROR(VLOOKUP(WORKDAY(G129,1),Feriados!B:C,2,FALSE),"")="",WORKDAY(G129,1),IF(IFERROR(VLOOKUP(WORKDAY(G129,2),Feriados!B:C,2,FALSE),"")="",WORKDAY(G129,2),IF(IFERROR(VLOOKUP(WORKDAY(G129,3),Feriados!B:C,2,FALSE),"")="",WORKDAY(G129,3),IF(IFERROR(VLOOKUP(WORKDAY(G129,4),Feriados!B:C,2,FALSE),"")="",WORKDAY(G129,5),"ERROR"))))</f>
        <v>45187</v>
      </c>
      <c r="H130" s="4" t="str">
        <f>IFERROR(VLOOKUP(Tabla1[[#This Row],[nro]],$A$27:$B$53,2,FALSE),"")</f>
        <v/>
      </c>
      <c r="I130" s="4" t="str">
        <f>IFERROR(VLOOKUP(Tabla1[[#This Row],[nro]],$A$27:$D$53,4,FALSE),"")</f>
        <v/>
      </c>
      <c r="J130" s="16" t="str">
        <f>IFERROR(VLOOKUP(Tabla1[[#This Row],[nro]],Tabla3[],5,FALSE),"")</f>
        <v/>
      </c>
      <c r="K130" s="6" t="str">
        <f>IF(Tabla1[[#This Row],[Fechas]]=WORKDAY(EOMONTH(Tabla1[[#This Row],[Fechas]],0),0),IF(LEFT(Tabla1[[#This Row],[Tema]],5)="INTEG","INTEG"&amp;(N130+1),""),IF(LEFT(Tabla1[[#This Row],[Tema]],5)="INTEG","INTEG"&amp;N130,""))</f>
        <v/>
      </c>
      <c r="L130" s="20"/>
      <c r="M130" s="20"/>
      <c r="N130" s="20"/>
    </row>
    <row r="131" spans="1:14" ht="18" x14ac:dyDescent="0.25">
      <c r="A131" s="9"/>
      <c r="B131" s="9"/>
      <c r="C131" s="9"/>
      <c r="D131" s="9"/>
      <c r="E131" s="23" t="str">
        <f>IF(OR(E130="è",E129="è",E128="è",E127="è",E126="è"),"",IF(Tabla1[[#This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1">
        <f t="shared" si="1"/>
        <v>123</v>
      </c>
      <c r="G131" s="29">
        <f>IF(IFERROR(VLOOKUP(WORKDAY(G130,1),Feriados!B:C,2,FALSE),"")="",WORKDAY(G130,1),IF(IFERROR(VLOOKUP(WORKDAY(G130,2),Feriados!B:C,2,FALSE),"")="",WORKDAY(G130,2),IF(IFERROR(VLOOKUP(WORKDAY(G130,3),Feriados!B:C,2,FALSE),"")="",WORKDAY(G130,3),IF(IFERROR(VLOOKUP(WORKDAY(G130,4),Feriados!B:C,2,FALSE),"")="",WORKDAY(G130,5),"ERROR"))))</f>
        <v>45188</v>
      </c>
      <c r="H131" s="4" t="str">
        <f>IFERROR(VLOOKUP(Tabla1[[#This Row],[nro]],$A$27:$B$53,2,FALSE),"")</f>
        <v/>
      </c>
      <c r="I131" s="4" t="str">
        <f>IFERROR(VLOOKUP(Tabla1[[#This Row],[nro]],$A$27:$D$53,4,FALSE),"")</f>
        <v/>
      </c>
      <c r="J131" s="16" t="str">
        <f>IFERROR(VLOOKUP(Tabla1[[#This Row],[nro]],Tabla3[],5,FALSE),"")</f>
        <v/>
      </c>
      <c r="K131" s="6" t="str">
        <f>IF(Tabla1[[#This Row],[Fechas]]=WORKDAY(EOMONTH(Tabla1[[#This Row],[Fechas]],0),0),IF(LEFT(Tabla1[[#This Row],[Tema]],5)="INTEG","INTEG"&amp;(N131+1),""),IF(LEFT(Tabla1[[#This Row],[Tema]],5)="INTEG","INTEG"&amp;N131,""))</f>
        <v/>
      </c>
      <c r="L131" s="20"/>
      <c r="M131" s="20"/>
      <c r="N131" s="20"/>
    </row>
    <row r="132" spans="1:14" ht="18" x14ac:dyDescent="0.25">
      <c r="A132" s="9"/>
      <c r="B132" s="9"/>
      <c r="C132" s="9"/>
      <c r="D132" s="9"/>
      <c r="E132" s="23" t="str">
        <f>IF(OR(E131="è",E130="è",E129="è",E128="è",E127="è"),"",IF(Tabla1[[#This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2">
        <f t="shared" si="1"/>
        <v>124</v>
      </c>
      <c r="G132" s="29">
        <f>IF(IFERROR(VLOOKUP(WORKDAY(G131,1),Feriados!B:C,2,FALSE),"")="",WORKDAY(G131,1),IF(IFERROR(VLOOKUP(WORKDAY(G131,2),Feriados!B:C,2,FALSE),"")="",WORKDAY(G131,2),IF(IFERROR(VLOOKUP(WORKDAY(G131,3),Feriados!B:C,2,FALSE),"")="",WORKDAY(G131,3),IF(IFERROR(VLOOKUP(WORKDAY(G131,4),Feriados!B:C,2,FALSE),"")="",WORKDAY(G131,5),"ERROR"))))</f>
        <v>45189</v>
      </c>
      <c r="H132" s="4" t="str">
        <f>IFERROR(VLOOKUP(Tabla1[[#This Row],[nro]],$A$27:$B$53,2,FALSE),"")</f>
        <v/>
      </c>
      <c r="I132" s="4" t="str">
        <f>IFERROR(VLOOKUP(Tabla1[[#This Row],[nro]],$A$27:$D$53,4,FALSE),"")</f>
        <v/>
      </c>
      <c r="J132" s="16" t="str">
        <f>IFERROR(VLOOKUP(Tabla1[[#This Row],[nro]],Tabla3[],5,FALSE),"")</f>
        <v/>
      </c>
      <c r="K132" s="6" t="str">
        <f>IF(Tabla1[[#This Row],[Fechas]]=WORKDAY(EOMONTH(Tabla1[[#This Row],[Fechas]],0),0),IF(LEFT(Tabla1[[#This Row],[Tema]],5)="INTEG","INTEG"&amp;(N132+1),""),IF(LEFT(Tabla1[[#This Row],[Tema]],5)="INTEG","INTEG"&amp;N132,""))</f>
        <v/>
      </c>
      <c r="L132" s="20"/>
      <c r="M132" s="20"/>
      <c r="N132" s="20"/>
    </row>
    <row r="133" spans="1:14" ht="18" x14ac:dyDescent="0.25">
      <c r="A133" s="9"/>
      <c r="B133" s="9"/>
      <c r="C133" s="9"/>
      <c r="D133" s="9"/>
      <c r="E133" s="23" t="str">
        <f>IF(OR(E132="è",E131="è",E130="è",E129="è",E128="è"),"",IF(Tabla1[[#This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3">
        <f t="shared" si="1"/>
        <v>125</v>
      </c>
      <c r="G133" s="29">
        <f>IF(IFERROR(VLOOKUP(WORKDAY(G132,1),Feriados!B:C,2,FALSE),"")="",WORKDAY(G132,1),IF(IFERROR(VLOOKUP(WORKDAY(G132,2),Feriados!B:C,2,FALSE),"")="",WORKDAY(G132,2),IF(IFERROR(VLOOKUP(WORKDAY(G132,3),Feriados!B:C,2,FALSE),"")="",WORKDAY(G132,3),IF(IFERROR(VLOOKUP(WORKDAY(G132,4),Feriados!B:C,2,FALSE),"")="",WORKDAY(G132,5),"ERROR"))))</f>
        <v>45190</v>
      </c>
      <c r="H133" s="4" t="str">
        <f>IFERROR(VLOOKUP(Tabla1[[#This Row],[nro]],$A$27:$B$53,2,FALSE),"")</f>
        <v/>
      </c>
      <c r="I133" s="4" t="str">
        <f>IFERROR(VLOOKUP(Tabla1[[#This Row],[nro]],$A$27:$D$53,4,FALSE),"")</f>
        <v/>
      </c>
      <c r="J133" s="16" t="str">
        <f>IFERROR(VLOOKUP(Tabla1[[#This Row],[nro]],Tabla3[],5,FALSE),"")</f>
        <v/>
      </c>
      <c r="K133" s="6" t="str">
        <f>IF(Tabla1[[#This Row],[Fechas]]=WORKDAY(EOMONTH(Tabla1[[#This Row],[Fechas]],0),0),IF(LEFT(Tabla1[[#This Row],[Tema]],5)="INTEG","INTEG"&amp;(N133+1),""),IF(LEFT(Tabla1[[#This Row],[Tema]],5)="INTEG","INTEG"&amp;N133,""))</f>
        <v/>
      </c>
      <c r="L133" s="20"/>
      <c r="M133" s="20"/>
      <c r="N133" s="20"/>
    </row>
    <row r="134" spans="1:14" ht="18" x14ac:dyDescent="0.25">
      <c r="A134" s="9"/>
      <c r="B134" s="9"/>
      <c r="C134" s="9"/>
      <c r="D134" s="9"/>
      <c r="E134" s="23" t="str">
        <f>IF(OR(E133="è",E132="è",E131="è",E130="è",E129="è"),"",IF(Tabla1[[#This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4">
        <f t="shared" si="1"/>
        <v>126</v>
      </c>
      <c r="G134" s="29">
        <f>IF(IFERROR(VLOOKUP(WORKDAY(G133,1),Feriados!B:C,2,FALSE),"")="",WORKDAY(G133,1),IF(IFERROR(VLOOKUP(WORKDAY(G133,2),Feriados!B:C,2,FALSE),"")="",WORKDAY(G133,2),IF(IFERROR(VLOOKUP(WORKDAY(G133,3),Feriados!B:C,2,FALSE),"")="",WORKDAY(G133,3),IF(IFERROR(VLOOKUP(WORKDAY(G133,4),Feriados!B:C,2,FALSE),"")="",WORKDAY(G133,5),"ERROR"))))</f>
        <v>45191</v>
      </c>
      <c r="H134" s="4" t="str">
        <f>IFERROR(VLOOKUP(Tabla1[[#This Row],[nro]],$A$27:$B$53,2,FALSE),"")</f>
        <v/>
      </c>
      <c r="I134" s="4" t="str">
        <f>IFERROR(VLOOKUP(Tabla1[[#This Row],[nro]],$A$27:$D$53,4,FALSE),"")</f>
        <v/>
      </c>
      <c r="J134" s="16" t="str">
        <f>IFERROR(VLOOKUP(Tabla1[[#This Row],[nro]],Tabla3[],5,FALSE),"")</f>
        <v/>
      </c>
      <c r="K134" s="6" t="str">
        <f>IF(Tabla1[[#This Row],[Fechas]]=WORKDAY(EOMONTH(Tabla1[[#This Row],[Fechas]],0),0),IF(LEFT(Tabla1[[#This Row],[Tema]],5)="INTEG","INTEG"&amp;(N134+1),""),IF(LEFT(Tabla1[[#This Row],[Tema]],5)="INTEG","INTEG"&amp;N134,""))</f>
        <v/>
      </c>
      <c r="L134" s="20"/>
      <c r="M134" s="20"/>
      <c r="N134" s="20"/>
    </row>
    <row r="135" spans="1:14" ht="18" x14ac:dyDescent="0.25">
      <c r="A135" s="9"/>
      <c r="B135" s="9"/>
      <c r="C135" s="9"/>
      <c r="D135" s="9"/>
      <c r="E135" s="23" t="str">
        <f>IF(OR(E134="è",E133="è",E132="è",E131="è",E130="è"),"",IF(Tabla1[[#This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5">
        <f t="shared" si="1"/>
        <v>127</v>
      </c>
      <c r="G135" s="29">
        <f>IF(IFERROR(VLOOKUP(WORKDAY(G134,1),Feriados!B:C,2,FALSE),"")="",WORKDAY(G134,1),IF(IFERROR(VLOOKUP(WORKDAY(G134,2),Feriados!B:C,2,FALSE),"")="",WORKDAY(G134,2),IF(IFERROR(VLOOKUP(WORKDAY(G134,3),Feriados!B:C,2,FALSE),"")="",WORKDAY(G134,3),IF(IFERROR(VLOOKUP(WORKDAY(G134,4),Feriados!B:C,2,FALSE),"")="",WORKDAY(G134,5),"ERROR"))))</f>
        <v>45194</v>
      </c>
      <c r="H135" s="4" t="str">
        <f>IFERROR(VLOOKUP(Tabla1[[#This Row],[nro]],$A$27:$B$53,2,FALSE),"")</f>
        <v/>
      </c>
      <c r="I135" s="4" t="str">
        <f>IFERROR(VLOOKUP(Tabla1[[#This Row],[nro]],$A$27:$D$53,4,FALSE),"")</f>
        <v/>
      </c>
      <c r="J135" s="16" t="str">
        <f>IFERROR(VLOOKUP(Tabla1[[#This Row],[nro]],Tabla3[],5,FALSE),"")</f>
        <v/>
      </c>
      <c r="K135" s="6" t="str">
        <f>IF(Tabla1[[#This Row],[Fechas]]=WORKDAY(EOMONTH(Tabla1[[#This Row],[Fechas]],0),0),IF(LEFT(Tabla1[[#This Row],[Tema]],5)="INTEG","INTEG"&amp;(N135+1),""),IF(LEFT(Tabla1[[#This Row],[Tema]],5)="INTEG","INTEG"&amp;N135,""))</f>
        <v/>
      </c>
      <c r="L135" s="20"/>
      <c r="M135" s="20"/>
      <c r="N135" s="20"/>
    </row>
    <row r="136" spans="1:14" ht="18" x14ac:dyDescent="0.25">
      <c r="A136" s="9"/>
      <c r="B136" s="9"/>
      <c r="C136" s="9"/>
      <c r="D136" s="9"/>
      <c r="E136" s="23" t="str">
        <f>IF(OR(E135="è",E134="è",E133="è",E132="è",E131="è"),"",IF(Tabla1[[#This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6">
        <f t="shared" si="1"/>
        <v>128</v>
      </c>
      <c r="G136" s="29">
        <f>IF(IFERROR(VLOOKUP(WORKDAY(G135,1),Feriados!B:C,2,FALSE),"")="",WORKDAY(G135,1),IF(IFERROR(VLOOKUP(WORKDAY(G135,2),Feriados!B:C,2,FALSE),"")="",WORKDAY(G135,2),IF(IFERROR(VLOOKUP(WORKDAY(G135,3),Feriados!B:C,2,FALSE),"")="",WORKDAY(G135,3),IF(IFERROR(VLOOKUP(WORKDAY(G135,4),Feriados!B:C,2,FALSE),"")="",WORKDAY(G135,5),"ERROR"))))</f>
        <v>45195</v>
      </c>
      <c r="H136" s="4" t="str">
        <f>IFERROR(VLOOKUP(Tabla1[[#This Row],[nro]],$A$27:$B$53,2,FALSE),"")</f>
        <v/>
      </c>
      <c r="I136" s="4" t="str">
        <f>IFERROR(VLOOKUP(Tabla1[[#This Row],[nro]],$A$27:$D$53,4,FALSE),"")</f>
        <v/>
      </c>
      <c r="J136" s="16" t="str">
        <f>IFERROR(VLOOKUP(Tabla1[[#This Row],[nro]],Tabla3[],5,FALSE),"")</f>
        <v/>
      </c>
      <c r="K136" s="6" t="str">
        <f>IF(Tabla1[[#This Row],[Fechas]]=WORKDAY(EOMONTH(Tabla1[[#This Row],[Fechas]],0),0),IF(LEFT(Tabla1[[#This Row],[Tema]],5)="INTEG","INTEG"&amp;(N136+1),""),IF(LEFT(Tabla1[[#This Row],[Tema]],5)="INTEG","INTEG"&amp;N136,""))</f>
        <v/>
      </c>
      <c r="L136" s="20"/>
      <c r="M136" s="20"/>
      <c r="N136" s="20"/>
    </row>
    <row r="137" spans="1:14" ht="18" x14ac:dyDescent="0.25">
      <c r="A137" s="9"/>
      <c r="B137" s="9"/>
      <c r="C137" s="9"/>
      <c r="D137" s="9"/>
      <c r="E137" s="23" t="str">
        <f>IF(OR(E136="è",E135="è",E134="è",E133="è",E132="è"),"",IF(Tabla1[[#This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7">
        <f t="shared" si="1"/>
        <v>129</v>
      </c>
      <c r="G137" s="29">
        <f>IF(IFERROR(VLOOKUP(WORKDAY(G136,1),Feriados!B:C,2,FALSE),"")="",WORKDAY(G136,1),IF(IFERROR(VLOOKUP(WORKDAY(G136,2),Feriados!B:C,2,FALSE),"")="",WORKDAY(G136,2),IF(IFERROR(VLOOKUP(WORKDAY(G136,3),Feriados!B:C,2,FALSE),"")="",WORKDAY(G136,3),IF(IFERROR(VLOOKUP(WORKDAY(G136,4),Feriados!B:C,2,FALSE),"")="",WORKDAY(G136,5),"ERROR"))))</f>
        <v>45196</v>
      </c>
      <c r="H137" s="4" t="str">
        <f>IFERROR(VLOOKUP(Tabla1[[#This Row],[nro]],$A$27:$B$53,2,FALSE),"")</f>
        <v/>
      </c>
      <c r="I137" s="4" t="str">
        <f>IFERROR(VLOOKUP(Tabla1[[#This Row],[nro]],$A$27:$D$53,4,FALSE),"")</f>
        <v/>
      </c>
      <c r="J137" s="16" t="str">
        <f>IFERROR(VLOOKUP(Tabla1[[#This Row],[nro]],Tabla3[],5,FALSE),"")</f>
        <v/>
      </c>
      <c r="K137" s="6" t="str">
        <f>IF(Tabla1[[#This Row],[Fechas]]=WORKDAY(EOMONTH(Tabla1[[#This Row],[Fechas]],0),0),IF(LEFT(Tabla1[[#This Row],[Tema]],5)="INTEG","INTEG"&amp;(N137+1),""),IF(LEFT(Tabla1[[#This Row],[Tema]],5)="INTEG","INTEG"&amp;N137,""))</f>
        <v/>
      </c>
      <c r="L137" s="20"/>
      <c r="M137" s="20"/>
      <c r="N137" s="20"/>
    </row>
    <row r="138" spans="1:14" ht="18" x14ac:dyDescent="0.25">
      <c r="A138" s="9"/>
      <c r="B138" s="9"/>
      <c r="C138" s="9"/>
      <c r="D138" s="9"/>
      <c r="E138" s="23" t="str">
        <f>IF(OR(E137="è",E136="è",E135="è",E134="è",E133="è"),"",IF(Tabla1[[#This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8">
        <f t="shared" si="1"/>
        <v>130</v>
      </c>
      <c r="G138" s="29">
        <f>IF(IFERROR(VLOOKUP(WORKDAY(G137,1),Feriados!B:C,2,FALSE),"")="",WORKDAY(G137,1),IF(IFERROR(VLOOKUP(WORKDAY(G137,2),Feriados!B:C,2,FALSE),"")="",WORKDAY(G137,2),IF(IFERROR(VLOOKUP(WORKDAY(G137,3),Feriados!B:C,2,FALSE),"")="",WORKDAY(G137,3),IF(IFERROR(VLOOKUP(WORKDAY(G137,4),Feriados!B:C,2,FALSE),"")="",WORKDAY(G137,5),"ERROR"))))</f>
        <v>45197</v>
      </c>
      <c r="H138" s="4" t="str">
        <f>IFERROR(VLOOKUP(Tabla1[[#This Row],[nro]],$A$27:$B$53,2,FALSE),"")</f>
        <v/>
      </c>
      <c r="I138" s="4" t="str">
        <f>IFERROR(VLOOKUP(Tabla1[[#This Row],[nro]],$A$27:$D$53,4,FALSE),"")</f>
        <v/>
      </c>
      <c r="J138" s="16" t="str">
        <f>IFERROR(VLOOKUP(Tabla1[[#This Row],[nro]],Tabla3[],5,FALSE),"")</f>
        <v/>
      </c>
      <c r="K138" s="6" t="str">
        <f>IF(Tabla1[[#This Row],[Fechas]]=WORKDAY(EOMONTH(Tabla1[[#This Row],[Fechas]],0),0),IF(LEFT(Tabla1[[#This Row],[Tema]],5)="INTEG","INTEG"&amp;(N138+1),""),IF(LEFT(Tabla1[[#This Row],[Tema]],5)="INTEG","INTEG"&amp;N138,""))</f>
        <v/>
      </c>
      <c r="L138" s="20"/>
      <c r="M138" s="20"/>
      <c r="N138" s="20"/>
    </row>
    <row r="139" spans="1:14" ht="18" x14ac:dyDescent="0.25">
      <c r="A139" s="9"/>
      <c r="B139" s="9"/>
      <c r="C139" s="9"/>
      <c r="D139" s="9"/>
      <c r="E139" s="23" t="str">
        <f>IF(OR(E138="è",E137="è",E136="è",E135="è",E134="è"),"",IF(Tabla1[[#This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39">
        <f t="shared" si="1"/>
        <v>131</v>
      </c>
      <c r="G139" s="29">
        <f>IF(IFERROR(VLOOKUP(WORKDAY(G138,1),Feriados!B:C,2,FALSE),"")="",WORKDAY(G138,1),IF(IFERROR(VLOOKUP(WORKDAY(G138,2),Feriados!B:C,2,FALSE),"")="",WORKDAY(G138,2),IF(IFERROR(VLOOKUP(WORKDAY(G138,3),Feriados!B:C,2,FALSE),"")="",WORKDAY(G138,3),IF(IFERROR(VLOOKUP(WORKDAY(G138,4),Feriados!B:C,2,FALSE),"")="",WORKDAY(G138,5),"ERROR"))))</f>
        <v>45198</v>
      </c>
      <c r="H139" s="4" t="str">
        <f>IFERROR(VLOOKUP(Tabla1[[#This Row],[nro]],$A$27:$B$53,2,FALSE),"")</f>
        <v/>
      </c>
      <c r="I139" s="4" t="str">
        <f>IFERROR(VLOOKUP(Tabla1[[#This Row],[nro]],$A$27:$D$53,4,FALSE),"")</f>
        <v/>
      </c>
      <c r="J139" s="16" t="str">
        <f>IFERROR(VLOOKUP(Tabla1[[#This Row],[nro]],Tabla3[],5,FALSE),"")</f>
        <v/>
      </c>
      <c r="K139" s="6" t="str">
        <f>IF(Tabla1[[#This Row],[Fechas]]=WORKDAY(EOMONTH(Tabla1[[#This Row],[Fechas]],0),0),IF(LEFT(Tabla1[[#This Row],[Tema]],5)="INTEG","INTEG"&amp;(N139+1),""),IF(LEFT(Tabla1[[#This Row],[Tema]],5)="INTEG","INTEG"&amp;N139,""))</f>
        <v/>
      </c>
      <c r="L139" s="20"/>
      <c r="M139" s="20"/>
      <c r="N139" s="20"/>
    </row>
    <row r="140" spans="1:14" ht="18" x14ac:dyDescent="0.25">
      <c r="A140" s="9"/>
      <c r="B140" s="9"/>
      <c r="C140" s="9"/>
      <c r="D140" s="9"/>
      <c r="E140" s="23" t="str">
        <f>IF(OR(E139="è",E138="è",E137="è",E136="è",E135="è"),"",IF(Tabla1[[#This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0">
        <f t="shared" si="1"/>
        <v>132</v>
      </c>
      <c r="G140" s="29">
        <f>IF(IFERROR(VLOOKUP(WORKDAY(G139,1),Feriados!B:C,2,FALSE),"")="",WORKDAY(G139,1),IF(IFERROR(VLOOKUP(WORKDAY(G139,2),Feriados!B:C,2,FALSE),"")="",WORKDAY(G139,2),IF(IFERROR(VLOOKUP(WORKDAY(G139,3),Feriados!B:C,2,FALSE),"")="",WORKDAY(G139,3),IF(IFERROR(VLOOKUP(WORKDAY(G139,4),Feriados!B:C,2,FALSE),"")="",WORKDAY(G139,5),"ERROR"))))</f>
        <v>45201</v>
      </c>
      <c r="H140" s="4" t="str">
        <f>IFERROR(VLOOKUP(Tabla1[[#This Row],[nro]],$A$27:$B$53,2,FALSE),"")</f>
        <v/>
      </c>
      <c r="I140" s="4" t="str">
        <f>IFERROR(VLOOKUP(Tabla1[[#This Row],[nro]],$A$27:$D$53,4,FALSE),"")</f>
        <v/>
      </c>
      <c r="J140" s="16" t="str">
        <f>IFERROR(VLOOKUP(Tabla1[[#This Row],[nro]],Tabla3[],5,FALSE),"")</f>
        <v/>
      </c>
      <c r="K140" s="6" t="str">
        <f>IF(Tabla1[[#This Row],[Fechas]]=WORKDAY(EOMONTH(Tabla1[[#This Row],[Fechas]],0),0),IF(LEFT(Tabla1[[#This Row],[Tema]],5)="INTEG","INTEG"&amp;(N140+1),""),IF(LEFT(Tabla1[[#This Row],[Tema]],5)="INTEG","INTEG"&amp;N140,""))</f>
        <v/>
      </c>
      <c r="L140" s="20"/>
      <c r="M140" s="20"/>
      <c r="N140" s="20"/>
    </row>
    <row r="141" spans="1:14" ht="18" x14ac:dyDescent="0.25">
      <c r="A141" s="9"/>
      <c r="B141" s="9"/>
      <c r="C141" s="9"/>
      <c r="D141" s="9"/>
      <c r="E141" s="23" t="str">
        <f>IF(OR(E140="è",E139="è",E138="è",E137="è",E136="è"),"",IF(Tabla1[[#This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1">
        <f t="shared" si="1"/>
        <v>133</v>
      </c>
      <c r="G141" s="29">
        <f>IF(IFERROR(VLOOKUP(WORKDAY(G140,1),Feriados!B:C,2,FALSE),"")="",WORKDAY(G140,1),IF(IFERROR(VLOOKUP(WORKDAY(G140,2),Feriados!B:C,2,FALSE),"")="",WORKDAY(G140,2),IF(IFERROR(VLOOKUP(WORKDAY(G140,3),Feriados!B:C,2,FALSE),"")="",WORKDAY(G140,3),IF(IFERROR(VLOOKUP(WORKDAY(G140,4),Feriados!B:C,2,FALSE),"")="",WORKDAY(G140,5),"ERROR"))))</f>
        <v>45202</v>
      </c>
      <c r="H141" s="4" t="str">
        <f>IFERROR(VLOOKUP(Tabla1[[#This Row],[nro]],$A$27:$B$53,2,FALSE),"")</f>
        <v>Guia21</v>
      </c>
      <c r="I141" s="4" t="str">
        <f>IFERROR(VLOOKUP(Tabla1[[#This Row],[nro]],$A$27:$D$53,4,FALSE),"")</f>
        <v>Buenas practicas de Java</v>
      </c>
      <c r="J141" s="16" t="str">
        <f>IFERROR(VLOOKUP(Tabla1[[#This Row],[nro]],Tabla3[],5,FALSE),"")</f>
        <v/>
      </c>
      <c r="K141" s="6" t="str">
        <f>IF(Tabla1[[#This Row],[Fechas]]=WORKDAY(EOMONTH(Tabla1[[#This Row],[Fechas]],0),0),IF(LEFT(Tabla1[[#This Row],[Tema]],5)="INTEG","INTEG"&amp;(N141+1),""),IF(LEFT(Tabla1[[#This Row],[Tema]],5)="INTEG","INTEG"&amp;N141,""))</f>
        <v/>
      </c>
      <c r="L141" s="20"/>
      <c r="M141" s="20"/>
      <c r="N141" s="20"/>
    </row>
    <row r="142" spans="1:14" ht="18" x14ac:dyDescent="0.25">
      <c r="A142" s="9"/>
      <c r="B142" s="9"/>
      <c r="C142" s="9"/>
      <c r="D142" s="9"/>
      <c r="E142" s="23" t="str">
        <f>IF(OR(E141="è",E140="è",E139="è",E138="è",E137="è"),"",IF(Tabla1[[#This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2">
        <f t="shared" si="1"/>
        <v>134</v>
      </c>
      <c r="G142" s="29">
        <f>IF(IFERROR(VLOOKUP(WORKDAY(G141,1),Feriados!B:C,2,FALSE),"")="",WORKDAY(G141,1),IF(IFERROR(VLOOKUP(WORKDAY(G141,2),Feriados!B:C,2,FALSE),"")="",WORKDAY(G141,2),IF(IFERROR(VLOOKUP(WORKDAY(G141,3),Feriados!B:C,2,FALSE),"")="",WORKDAY(G141,3),IF(IFERROR(VLOOKUP(WORKDAY(G141,4),Feriados!B:C,2,FALSE),"")="",WORKDAY(G141,5),"ERROR"))))</f>
        <v>45203</v>
      </c>
      <c r="H142" s="4" t="str">
        <f>IFERROR(VLOOKUP(Tabla1[[#This Row],[nro]],$A$27:$B$53,2,FALSE),"")</f>
        <v>Guia22</v>
      </c>
      <c r="I142" s="4" t="str">
        <f>IFERROR(VLOOKUP(Tabla1[[#This Row],[nro]],$A$27:$D$53,4,FALSE),"")</f>
        <v>Spring 2</v>
      </c>
      <c r="J142" s="16" t="str">
        <f>IFERROR(VLOOKUP(Tabla1[[#This Row],[nro]],Tabla3[],5,FALSE),"")</f>
        <v/>
      </c>
      <c r="K142" s="6" t="str">
        <f>IF(Tabla1[[#This Row],[Fechas]]=WORKDAY(EOMONTH(Tabla1[[#This Row],[Fechas]],0),0),IF(LEFT(Tabla1[[#This Row],[Tema]],5)="INTEG","INTEG"&amp;(N142+1),""),IF(LEFT(Tabla1[[#This Row],[Tema]],5)="INTEG","INTEG"&amp;N142,""))</f>
        <v/>
      </c>
      <c r="L142" s="20"/>
      <c r="M142" s="20"/>
      <c r="N142" s="20"/>
    </row>
    <row r="143" spans="1:14" ht="18" x14ac:dyDescent="0.25">
      <c r="A143" s="9"/>
      <c r="B143" s="9"/>
      <c r="C143" s="9"/>
      <c r="D143" s="9"/>
      <c r="E143" s="23" t="str">
        <f>IF(OR(E142="è",E141="è",E140="è",E139="è",E138="è"),"",IF(Tabla1[[#This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3">
        <f t="shared" si="1"/>
        <v>135</v>
      </c>
      <c r="G143" s="29">
        <f>IF(IFERROR(VLOOKUP(WORKDAY(G142,1),Feriados!B:C,2,FALSE),"")="",WORKDAY(G142,1),IF(IFERROR(VLOOKUP(WORKDAY(G142,2),Feriados!B:C,2,FALSE),"")="",WORKDAY(G142,2),IF(IFERROR(VLOOKUP(WORKDAY(G142,3),Feriados!B:C,2,FALSE),"")="",WORKDAY(G142,3),IF(IFERROR(VLOOKUP(WORKDAY(G142,4),Feriados!B:C,2,FALSE),"")="",WORKDAY(G142,5),"ERROR"))))</f>
        <v>45204</v>
      </c>
      <c r="H143" s="4" t="str">
        <f>IFERROR(VLOOKUP(Tabla1[[#This Row],[nro]],$A$27:$B$53,2,FALSE),"")</f>
        <v/>
      </c>
      <c r="I143" s="4" t="str">
        <f>IFERROR(VLOOKUP(Tabla1[[#This Row],[nro]],$A$27:$D$53,4,FALSE),"")</f>
        <v/>
      </c>
      <c r="J143" s="16" t="str">
        <f>IFERROR(VLOOKUP(Tabla1[[#This Row],[nro]],Tabla3[],5,FALSE),"")</f>
        <v/>
      </c>
      <c r="K143" s="6" t="str">
        <f>IF(Tabla1[[#This Row],[Fechas]]=WORKDAY(EOMONTH(Tabla1[[#This Row],[Fechas]],0),0),IF(LEFT(Tabla1[[#This Row],[Tema]],5)="INTEG","INTEG"&amp;(N143+1),""),IF(LEFT(Tabla1[[#This Row],[Tema]],5)="INTEG","INTEG"&amp;N143,""))</f>
        <v/>
      </c>
      <c r="L143" s="20"/>
      <c r="M143" s="20"/>
      <c r="N143" s="20"/>
    </row>
    <row r="144" spans="1:14" ht="18" x14ac:dyDescent="0.25">
      <c r="A144" s="9"/>
      <c r="B144" s="9"/>
      <c r="C144" s="9"/>
      <c r="D144" s="9"/>
      <c r="E144" s="23" t="str">
        <f>IF(OR(E143="è",E142="è",E141="è",E140="è",E139="è"),"",IF(Tabla1[[#This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4">
        <f t="shared" si="1"/>
        <v>136</v>
      </c>
      <c r="G144" s="29">
        <f>IF(IFERROR(VLOOKUP(WORKDAY(G143,1),Feriados!B:C,2,FALSE),"")="",WORKDAY(G143,1),IF(IFERROR(VLOOKUP(WORKDAY(G143,2),Feriados!B:C,2,FALSE),"")="",WORKDAY(G143,2),IF(IFERROR(VLOOKUP(WORKDAY(G143,3),Feriados!B:C,2,FALSE),"")="",WORKDAY(G143,3),IF(IFERROR(VLOOKUP(WORKDAY(G143,4),Feriados!B:C,2,FALSE),"")="",WORKDAY(G143,5),"ERROR"))))</f>
        <v>45205</v>
      </c>
      <c r="H144" s="4" t="str">
        <f>IFERROR(VLOOKUP(Tabla1[[#This Row],[nro]],$A$27:$B$53,2,FALSE),"")</f>
        <v/>
      </c>
      <c r="I144" s="4" t="str">
        <f>IFERROR(VLOOKUP(Tabla1[[#This Row],[nro]],$A$27:$D$53,4,FALSE),"")</f>
        <v/>
      </c>
      <c r="J144" s="16" t="str">
        <f>IFERROR(VLOOKUP(Tabla1[[#This Row],[nro]],Tabla3[],5,FALSE),"")</f>
        <v/>
      </c>
      <c r="K144" s="6" t="str">
        <f>IF(Tabla1[[#This Row],[Fechas]]=WORKDAY(EOMONTH(Tabla1[[#This Row],[Fechas]],0),0),IF(LEFT(Tabla1[[#This Row],[Tema]],5)="INTEG","INTEG"&amp;(N144+1),""),IF(LEFT(Tabla1[[#This Row],[Tema]],5)="INTEG","INTEG"&amp;N144,""))</f>
        <v/>
      </c>
      <c r="L144" s="20"/>
      <c r="M144" s="20"/>
      <c r="N144" s="20"/>
    </row>
    <row r="145" spans="1:14" ht="18" x14ac:dyDescent="0.25">
      <c r="A145" s="9"/>
      <c r="B145" s="9"/>
      <c r="C145" s="9"/>
      <c r="D145" s="9"/>
      <c r="E145" s="23" t="str">
        <f>IF(OR(E144="è",E143="è",E142="è",E141="è",E140="è"),"",IF(Tabla1[[#This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5">
        <f t="shared" si="1"/>
        <v>137</v>
      </c>
      <c r="G145" s="29">
        <f>IF(IFERROR(VLOOKUP(WORKDAY(G144,1),Feriados!B:C,2,FALSE),"")="",WORKDAY(G144,1),IF(IFERROR(VLOOKUP(WORKDAY(G144,2),Feriados!B:C,2,FALSE),"")="",WORKDAY(G144,2),IF(IFERROR(VLOOKUP(WORKDAY(G144,3),Feriados!B:C,2,FALSE),"")="",WORKDAY(G144,3),IF(IFERROR(VLOOKUP(WORKDAY(G144,4),Feriados!B:C,2,FALSE),"")="",WORKDAY(G144,5),"ERROR"))))</f>
        <v>45208</v>
      </c>
      <c r="H145" s="4" t="str">
        <f>IFERROR(VLOOKUP(Tabla1[[#This Row],[nro]],$A$27:$B$53,2,FALSE),"")</f>
        <v/>
      </c>
      <c r="I145" s="4" t="str">
        <f>IFERROR(VLOOKUP(Tabla1[[#This Row],[nro]],$A$27:$D$53,4,FALSE),"")</f>
        <v/>
      </c>
      <c r="J145" s="16" t="str">
        <f>IFERROR(VLOOKUP(Tabla1[[#This Row],[nro]],Tabla3[],5,FALSE),"")</f>
        <v/>
      </c>
      <c r="K145" s="6" t="str">
        <f>IF(Tabla1[[#This Row],[Fechas]]=WORKDAY(EOMONTH(Tabla1[[#This Row],[Fechas]],0),0),IF(LEFT(Tabla1[[#This Row],[Tema]],5)="INTEG","INTEG"&amp;(N145+1),""),IF(LEFT(Tabla1[[#This Row],[Tema]],5)="INTEG","INTEG"&amp;N145,""))</f>
        <v/>
      </c>
      <c r="L145" s="20"/>
      <c r="M145" s="20"/>
      <c r="N145" s="20"/>
    </row>
    <row r="146" spans="1:14" ht="18" x14ac:dyDescent="0.25">
      <c r="A146" s="9"/>
      <c r="B146" s="9"/>
      <c r="C146" s="9"/>
      <c r="D146" s="9"/>
      <c r="E146" s="23" t="str">
        <f>IF(OR(E145="è",E144="è",E143="è",E142="è",E141="è"),"",IF(Tabla1[[#This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6">
        <f t="shared" si="1"/>
        <v>138</v>
      </c>
      <c r="G146" s="29">
        <f>IF(IFERROR(VLOOKUP(WORKDAY(G145,1),Feriados!B:C,2,FALSE),"")="",WORKDAY(G145,1),IF(IFERROR(VLOOKUP(WORKDAY(G145,2),Feriados!B:C,2,FALSE),"")="",WORKDAY(G145,2),IF(IFERROR(VLOOKUP(WORKDAY(G145,3),Feriados!B:C,2,FALSE),"")="",WORKDAY(G145,3),IF(IFERROR(VLOOKUP(WORKDAY(G145,4),Feriados!B:C,2,FALSE),"")="",WORKDAY(G145,5),"ERROR"))))</f>
        <v>45209</v>
      </c>
      <c r="H146" s="4" t="str">
        <f>IFERROR(VLOOKUP(Tabla1[[#This Row],[nro]],$A$27:$B$53,2,FALSE),"")</f>
        <v/>
      </c>
      <c r="I146" s="4" t="str">
        <f>IFERROR(VLOOKUP(Tabla1[[#This Row],[nro]],$A$27:$D$53,4,FALSE),"")</f>
        <v/>
      </c>
      <c r="J146" s="16" t="str">
        <f>IFERROR(VLOOKUP(Tabla1[[#This Row],[nro]],Tabla3[],5,FALSE),"")</f>
        <v/>
      </c>
      <c r="K146" s="6" t="str">
        <f>IF(Tabla1[[#This Row],[Fechas]]=WORKDAY(EOMONTH(Tabla1[[#This Row],[Fechas]],0),0),IF(LEFT(Tabla1[[#This Row],[Tema]],5)="INTEG","INTEG"&amp;(N146+1),""),IF(LEFT(Tabla1[[#This Row],[Tema]],5)="INTEG","INTEG"&amp;N146,""))</f>
        <v/>
      </c>
      <c r="L146" s="20"/>
      <c r="M146" s="20"/>
      <c r="N146" s="20"/>
    </row>
    <row r="147" spans="1:14" ht="18" x14ac:dyDescent="0.25">
      <c r="A147" s="9"/>
      <c r="B147" s="9"/>
      <c r="C147" s="9"/>
      <c r="D147" s="9"/>
      <c r="E147" s="23" t="str">
        <f>IF(OR(E146="è",E145="è",E144="è",E143="è",E142="è"),"",IF(Tabla1[[#This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7">
        <f t="shared" si="1"/>
        <v>139</v>
      </c>
      <c r="G147" s="29">
        <f>IF(IFERROR(VLOOKUP(WORKDAY(G146,1),Feriados!B:C,2,FALSE),"")="",WORKDAY(G146,1),IF(IFERROR(VLOOKUP(WORKDAY(G146,2),Feriados!B:C,2,FALSE),"")="",WORKDAY(G146,2),IF(IFERROR(VLOOKUP(WORKDAY(G146,3),Feriados!B:C,2,FALSE),"")="",WORKDAY(G146,3),IF(IFERROR(VLOOKUP(WORKDAY(G146,4),Feriados!B:C,2,FALSE),"")="",WORKDAY(G146,5),"ERROR"))))</f>
        <v>45210</v>
      </c>
      <c r="H147" s="4" t="str">
        <f>IFERROR(VLOOKUP(Tabla1[[#This Row],[nro]],$A$27:$B$53,2,FALSE),"")</f>
        <v/>
      </c>
      <c r="I147" s="4" t="str">
        <f>IFERROR(VLOOKUP(Tabla1[[#This Row],[nro]],$A$27:$D$53,4,FALSE),"")</f>
        <v/>
      </c>
      <c r="J147" s="16" t="str">
        <f>IFERROR(VLOOKUP(Tabla1[[#This Row],[nro]],Tabla3[],5,FALSE),"")</f>
        <v/>
      </c>
      <c r="K147" s="6" t="str">
        <f>IF(Tabla1[[#This Row],[Fechas]]=WORKDAY(EOMONTH(Tabla1[[#This Row],[Fechas]],0),0),IF(LEFT(Tabla1[[#This Row],[Tema]],5)="INTEG","INTEG"&amp;(N147+1),""),IF(LEFT(Tabla1[[#This Row],[Tema]],5)="INTEG","INTEG"&amp;N147,""))</f>
        <v/>
      </c>
      <c r="L147" s="20"/>
      <c r="M147" s="20"/>
      <c r="N147" s="20"/>
    </row>
    <row r="148" spans="1:14" ht="18" x14ac:dyDescent="0.25">
      <c r="A148" s="9"/>
      <c r="B148" s="9"/>
      <c r="C148" s="9"/>
      <c r="D148" s="9"/>
      <c r="E148" s="23" t="str">
        <f>IF(OR(E147="è",E146="è",E145="è",E144="è",E143="è"),"",IF(Tabla1[[#This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8">
        <f t="shared" si="1"/>
        <v>140</v>
      </c>
      <c r="G148" s="29">
        <f>IF(IFERROR(VLOOKUP(WORKDAY(G147,1),Feriados!B:C,2,FALSE),"")="",WORKDAY(G147,1),IF(IFERROR(VLOOKUP(WORKDAY(G147,2),Feriados!B:C,2,FALSE),"")="",WORKDAY(G147,2),IF(IFERROR(VLOOKUP(WORKDAY(G147,3),Feriados!B:C,2,FALSE),"")="",WORKDAY(G147,3),IF(IFERROR(VLOOKUP(WORKDAY(G147,4),Feriados!B:C,2,FALSE),"")="",WORKDAY(G147,5),"ERROR"))))</f>
        <v>45211</v>
      </c>
      <c r="H148" s="4" t="str">
        <f>IFERROR(VLOOKUP(Tabla1[[#This Row],[nro]],$A$27:$B$53,2,FALSE),"")</f>
        <v/>
      </c>
      <c r="I148" s="4" t="str">
        <f>IFERROR(VLOOKUP(Tabla1[[#This Row],[nro]],$A$27:$D$53,4,FALSE),"")</f>
        <v/>
      </c>
      <c r="J148" s="16" t="str">
        <f>IFERROR(VLOOKUP(Tabla1[[#This Row],[nro]],Tabla3[],5,FALSE),"")</f>
        <v/>
      </c>
      <c r="K148" s="6" t="str">
        <f>IF(Tabla1[[#This Row],[Fechas]]=WORKDAY(EOMONTH(Tabla1[[#This Row],[Fechas]],0),0),IF(LEFT(Tabla1[[#This Row],[Tema]],5)="INTEG","INTEG"&amp;(N148+1),""),IF(LEFT(Tabla1[[#This Row],[Tema]],5)="INTEG","INTEG"&amp;N148,""))</f>
        <v/>
      </c>
      <c r="L148" s="20"/>
      <c r="M148" s="20"/>
      <c r="N148" s="20"/>
    </row>
    <row r="149" spans="1:14" ht="18" x14ac:dyDescent="0.25">
      <c r="A149" s="9"/>
      <c r="B149" s="9"/>
      <c r="C149" s="9"/>
      <c r="D149" s="9"/>
      <c r="E149" s="23" t="str">
        <f>IF(OR(E148="è",E147="è",E146="è",E145="è",E144="è"),"",IF(Tabla1[[#This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49">
        <f t="shared" si="1"/>
        <v>141</v>
      </c>
      <c r="G149" s="29">
        <f>IF(IFERROR(VLOOKUP(WORKDAY(G148,1),Feriados!B:C,2,FALSE),"")="",WORKDAY(G148,1),IF(IFERROR(VLOOKUP(WORKDAY(G148,2),Feriados!B:C,2,FALSE),"")="",WORKDAY(G148,2),IF(IFERROR(VLOOKUP(WORKDAY(G148,3),Feriados!B:C,2,FALSE),"")="",WORKDAY(G148,3),IF(IFERROR(VLOOKUP(WORKDAY(G148,4),Feriados!B:C,2,FALSE),"")="",WORKDAY(G148,5),"ERROR"))))</f>
        <v>45216</v>
      </c>
      <c r="H149" s="4" t="str">
        <f>IFERROR(VLOOKUP(Tabla1[[#This Row],[nro]],$A$27:$B$53,2,FALSE),"")</f>
        <v/>
      </c>
      <c r="I149" s="4" t="str">
        <f>IFERROR(VLOOKUP(Tabla1[[#This Row],[nro]],$A$27:$D$53,4,FALSE),"")</f>
        <v/>
      </c>
      <c r="J149" s="16" t="str">
        <f>IFERROR(VLOOKUP(Tabla1[[#This Row],[nro]],Tabla3[],5,FALSE),"")</f>
        <v/>
      </c>
      <c r="K149" s="6" t="str">
        <f>IF(Tabla1[[#This Row],[Fechas]]=WORKDAY(EOMONTH(Tabla1[[#This Row],[Fechas]],0),0),IF(LEFT(Tabla1[[#This Row],[Tema]],5)="INTEG","INTEG"&amp;(N149+1),""),IF(LEFT(Tabla1[[#This Row],[Tema]],5)="INTEG","INTEG"&amp;N149,""))</f>
        <v/>
      </c>
      <c r="L149" s="20"/>
      <c r="M149" s="20"/>
      <c r="N149" s="20"/>
    </row>
    <row r="150" spans="1:14" ht="18" x14ac:dyDescent="0.25">
      <c r="A150" s="9"/>
      <c r="B150" s="9"/>
      <c r="C150" s="9"/>
      <c r="D150" s="9"/>
      <c r="E150" s="23" t="str">
        <f>IF(OR(E149="è",E148="è",E147="è",E146="è",E145="è"),"",IF(Tabla1[[#This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0">
        <f t="shared" si="1"/>
        <v>142</v>
      </c>
      <c r="G150" s="29">
        <f>IF(IFERROR(VLOOKUP(WORKDAY(G149,1),Feriados!B:C,2,FALSE),"")="",WORKDAY(G149,1),IF(IFERROR(VLOOKUP(WORKDAY(G149,2),Feriados!B:C,2,FALSE),"")="",WORKDAY(G149,2),IF(IFERROR(VLOOKUP(WORKDAY(G149,3),Feriados!B:C,2,FALSE),"")="",WORKDAY(G149,3),IF(IFERROR(VLOOKUP(WORKDAY(G149,4),Feriados!B:C,2,FALSE),"")="",WORKDAY(G149,5),"ERROR"))))</f>
        <v>45217</v>
      </c>
      <c r="H150" s="4" t="str">
        <f>IFERROR(VLOOKUP(Tabla1[[#This Row],[nro]],$A$27:$B$53,2,FALSE),"")</f>
        <v/>
      </c>
      <c r="I150" s="4" t="str">
        <f>IFERROR(VLOOKUP(Tabla1[[#This Row],[nro]],$A$27:$D$53,4,FALSE),"")</f>
        <v/>
      </c>
      <c r="J150" s="16" t="str">
        <f>IFERROR(VLOOKUP(Tabla1[[#This Row],[nro]],Tabla3[],5,FALSE),"")</f>
        <v/>
      </c>
      <c r="K150" s="6" t="str">
        <f>IF(Tabla1[[#This Row],[Fechas]]=WORKDAY(EOMONTH(Tabla1[[#This Row],[Fechas]],0),0),IF(LEFT(Tabla1[[#This Row],[Tema]],5)="INTEG","INTEG"&amp;(N150+1),""),IF(LEFT(Tabla1[[#This Row],[Tema]],5)="INTEG","INTEG"&amp;N150,""))</f>
        <v/>
      </c>
      <c r="L150" s="20"/>
      <c r="M150" s="20"/>
      <c r="N150" s="20"/>
    </row>
    <row r="151" spans="1:14" ht="18" x14ac:dyDescent="0.25">
      <c r="A151" s="9"/>
      <c r="B151" s="9"/>
      <c r="C151" s="9"/>
      <c r="D151" s="9"/>
      <c r="E151" s="23" t="str">
        <f>IF(OR(E150="è",E149="è",E148="è",E147="è",E146="è"),"",IF(Tabla1[[#This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1">
        <f t="shared" si="1"/>
        <v>143</v>
      </c>
      <c r="G151" s="29">
        <f>IF(IFERROR(VLOOKUP(WORKDAY(G150,1),Feriados!B:C,2,FALSE),"")="",WORKDAY(G150,1),IF(IFERROR(VLOOKUP(WORKDAY(G150,2),Feriados!B:C,2,FALSE),"")="",WORKDAY(G150,2),IF(IFERROR(VLOOKUP(WORKDAY(G150,3),Feriados!B:C,2,FALSE),"")="",WORKDAY(G150,3),IF(IFERROR(VLOOKUP(WORKDAY(G150,4),Feriados!B:C,2,FALSE),"")="",WORKDAY(G150,5),"ERROR"))))</f>
        <v>45218</v>
      </c>
      <c r="H151" s="4" t="str">
        <f>IFERROR(VLOOKUP(Tabla1[[#This Row],[nro]],$A$27:$B$53,2,FALSE),"")</f>
        <v/>
      </c>
      <c r="I151" s="4" t="str">
        <f>IFERROR(VLOOKUP(Tabla1[[#This Row],[nro]],$A$27:$D$53,4,FALSE),"")</f>
        <v/>
      </c>
      <c r="J151" s="16" t="str">
        <f>IFERROR(VLOOKUP(Tabla1[[#This Row],[nro]],Tabla3[],5,FALSE),"")</f>
        <v/>
      </c>
      <c r="K151" s="6" t="str">
        <f>IF(Tabla1[[#This Row],[Fechas]]=WORKDAY(EOMONTH(Tabla1[[#This Row],[Fechas]],0),0),IF(LEFT(Tabla1[[#This Row],[Tema]],5)="INTEG","INTEG"&amp;(N151+1),""),IF(LEFT(Tabla1[[#This Row],[Tema]],5)="INTEG","INTEG"&amp;N151,""))</f>
        <v/>
      </c>
      <c r="L151" s="20"/>
      <c r="M151" s="20"/>
      <c r="N151" s="20"/>
    </row>
    <row r="152" spans="1:14" ht="18" x14ac:dyDescent="0.25">
      <c r="A152" s="9"/>
      <c r="B152" s="9"/>
      <c r="C152" s="9"/>
      <c r="D152" s="9"/>
      <c r="E152" s="23" t="str">
        <f>IF(OR(E151="è",E150="è",E149="è",E148="è",E147="è"),"",IF(Tabla1[[#This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2">
        <f t="shared" si="1"/>
        <v>144</v>
      </c>
      <c r="G152" s="29">
        <f>IF(IFERROR(VLOOKUP(WORKDAY(G151,1),Feriados!B:C,2,FALSE),"")="",WORKDAY(G151,1),IF(IFERROR(VLOOKUP(WORKDAY(G151,2),Feriados!B:C,2,FALSE),"")="",WORKDAY(G151,2),IF(IFERROR(VLOOKUP(WORKDAY(G151,3),Feriados!B:C,2,FALSE),"")="",WORKDAY(G151,3),IF(IFERROR(VLOOKUP(WORKDAY(G151,4),Feriados!B:C,2,FALSE),"")="",WORKDAY(G151,5),"ERROR"))))</f>
        <v>45219</v>
      </c>
      <c r="H152" s="4" t="str">
        <f>IFERROR(VLOOKUP(Tabla1[[#This Row],[nro]],$A$27:$B$53,2,FALSE),"")</f>
        <v/>
      </c>
      <c r="I152" s="4" t="str">
        <f>IFERROR(VLOOKUP(Tabla1[[#This Row],[nro]],$A$27:$D$53,4,FALSE),"")</f>
        <v/>
      </c>
      <c r="J152" s="16" t="str">
        <f>IFERROR(VLOOKUP(Tabla1[[#This Row],[nro]],Tabla3[],5,FALSE),"")</f>
        <v/>
      </c>
      <c r="K152" s="6" t="str">
        <f>IF(Tabla1[[#This Row],[Fechas]]=WORKDAY(EOMONTH(Tabla1[[#This Row],[Fechas]],0),0),IF(LEFT(Tabla1[[#This Row],[Tema]],5)="INTEG","INTEG"&amp;(N152+1),""),IF(LEFT(Tabla1[[#This Row],[Tema]],5)="INTEG","INTEG"&amp;N152,""))</f>
        <v/>
      </c>
      <c r="L152" s="20"/>
      <c r="M152" s="20"/>
      <c r="N152" s="20"/>
    </row>
    <row r="153" spans="1:14" ht="18" x14ac:dyDescent="0.25">
      <c r="A153" s="9"/>
      <c r="B153" s="9"/>
      <c r="C153" s="9"/>
      <c r="D153" s="9"/>
      <c r="E153" s="23" t="str">
        <f>IF(OR(E152="è",E151="è",E150="è",E149="è",E148="è"),"",IF(Tabla1[[#This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3">
        <f t="shared" si="1"/>
        <v>145</v>
      </c>
      <c r="G153" s="29">
        <f>IF(IFERROR(VLOOKUP(WORKDAY(G152,1),Feriados!B:C,2,FALSE),"")="",WORKDAY(G152,1),IF(IFERROR(VLOOKUP(WORKDAY(G152,2),Feriados!B:C,2,FALSE),"")="",WORKDAY(G152,2),IF(IFERROR(VLOOKUP(WORKDAY(G152,3),Feriados!B:C,2,FALSE),"")="",WORKDAY(G152,3),IF(IFERROR(VLOOKUP(WORKDAY(G152,4),Feriados!B:C,2,FALSE),"")="",WORKDAY(G152,5),"ERROR"))))</f>
        <v>45222</v>
      </c>
      <c r="H153" s="4" t="str">
        <f>IFERROR(VLOOKUP(Tabla1[[#This Row],[nro]],$A$27:$B$53,2,FALSE),"")</f>
        <v/>
      </c>
      <c r="I153" s="4" t="str">
        <f>IFERROR(VLOOKUP(Tabla1[[#This Row],[nro]],$A$27:$D$53,4,FALSE),"")</f>
        <v/>
      </c>
      <c r="J153" s="16" t="str">
        <f>IFERROR(VLOOKUP(Tabla1[[#This Row],[nro]],Tabla3[],5,FALSE),"")</f>
        <v/>
      </c>
      <c r="K153" s="6" t="str">
        <f>IF(Tabla1[[#This Row],[Fechas]]=WORKDAY(EOMONTH(Tabla1[[#This Row],[Fechas]],0),0),IF(LEFT(Tabla1[[#This Row],[Tema]],5)="INTEG","INTEG"&amp;(N153+1),""),IF(LEFT(Tabla1[[#This Row],[Tema]],5)="INTEG","INTEG"&amp;N153,""))</f>
        <v/>
      </c>
      <c r="L153" s="20"/>
      <c r="M153" s="20"/>
      <c r="N153" s="20"/>
    </row>
    <row r="154" spans="1:14" ht="18" x14ac:dyDescent="0.25">
      <c r="A154" s="9"/>
      <c r="B154" s="9"/>
      <c r="C154" s="9"/>
      <c r="D154" s="9"/>
      <c r="E154" s="23" t="str">
        <f>IF(OR(E153="è",E152="è",E151="è",E150="è",E149="è"),"",IF(Tabla1[[#This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4">
        <f t="shared" si="1"/>
        <v>146</v>
      </c>
      <c r="G154" s="29">
        <f>IF(IFERROR(VLOOKUP(WORKDAY(G153,1),Feriados!B:C,2,FALSE),"")="",WORKDAY(G153,1),IF(IFERROR(VLOOKUP(WORKDAY(G153,2),Feriados!B:C,2,FALSE),"")="",WORKDAY(G153,2),IF(IFERROR(VLOOKUP(WORKDAY(G153,3),Feriados!B:C,2,FALSE),"")="",WORKDAY(G153,3),IF(IFERROR(VLOOKUP(WORKDAY(G153,4),Feriados!B:C,2,FALSE),"")="",WORKDAY(G153,5),"ERROR"))))</f>
        <v>45223</v>
      </c>
      <c r="H154" s="4" t="str">
        <f>IFERROR(VLOOKUP(Tabla1[[#This Row],[nro]],$A$27:$B$53,2,FALSE),"")</f>
        <v/>
      </c>
      <c r="I154" s="4" t="str">
        <f>IFERROR(VLOOKUP(Tabla1[[#This Row],[nro]],$A$27:$D$53,4,FALSE),"")</f>
        <v/>
      </c>
      <c r="J154" s="16" t="str">
        <f>IFERROR(VLOOKUP(Tabla1[[#This Row],[nro]],Tabla3[],5,FALSE),"")</f>
        <v/>
      </c>
      <c r="K154" s="6" t="str">
        <f>IF(Tabla1[[#This Row],[Fechas]]=WORKDAY(EOMONTH(Tabla1[[#This Row],[Fechas]],0),0),IF(LEFT(Tabla1[[#This Row],[Tema]],5)="INTEG","INTEG"&amp;(N154+1),""),IF(LEFT(Tabla1[[#This Row],[Tema]],5)="INTEG","INTEG"&amp;N154,""))</f>
        <v/>
      </c>
      <c r="L154" s="20"/>
      <c r="M154" s="20"/>
      <c r="N154" s="20"/>
    </row>
    <row r="155" spans="1:14" ht="18" x14ac:dyDescent="0.25">
      <c r="A155" s="9"/>
      <c r="B155" s="9"/>
      <c r="C155" s="9"/>
      <c r="D155" s="9"/>
      <c r="E155" s="23" t="str">
        <f>IF(OR(E154="è",E153="è",E152="è",E151="è",E150="è"),"",IF(Tabla1[[#This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5">
        <f t="shared" si="1"/>
        <v>147</v>
      </c>
      <c r="G155" s="29">
        <f>IF(IFERROR(VLOOKUP(WORKDAY(G154,1),Feriados!B:C,2,FALSE),"")="",WORKDAY(G154,1),IF(IFERROR(VLOOKUP(WORKDAY(G154,2),Feriados!B:C,2,FALSE),"")="",WORKDAY(G154,2),IF(IFERROR(VLOOKUP(WORKDAY(G154,3),Feriados!B:C,2,FALSE),"")="",WORKDAY(G154,3),IF(IFERROR(VLOOKUP(WORKDAY(G154,4),Feriados!B:C,2,FALSE),"")="",WORKDAY(G154,5),"ERROR"))))</f>
        <v>45224</v>
      </c>
      <c r="H155" s="4" t="str">
        <f>IFERROR(VLOOKUP(Tabla1[[#This Row],[nro]],$A$27:$B$53,2,FALSE),"")</f>
        <v/>
      </c>
      <c r="I155" s="4" t="str">
        <f>IFERROR(VLOOKUP(Tabla1[[#This Row],[nro]],$A$27:$D$53,4,FALSE),"")</f>
        <v/>
      </c>
      <c r="J155" s="16" t="str">
        <f>IFERROR(VLOOKUP(Tabla1[[#This Row],[nro]],Tabla3[],5,FALSE),"")</f>
        <v/>
      </c>
      <c r="K155" s="6" t="str">
        <f>IF(Tabla1[[#This Row],[Fechas]]=WORKDAY(EOMONTH(Tabla1[[#This Row],[Fechas]],0),0),IF(LEFT(Tabla1[[#This Row],[Tema]],5)="INTEG","INTEG"&amp;(N155+1),""),IF(LEFT(Tabla1[[#This Row],[Tema]],5)="INTEG","INTEG"&amp;N155,""))</f>
        <v/>
      </c>
      <c r="L155" s="20"/>
      <c r="M155" s="20"/>
      <c r="N155" s="20"/>
    </row>
    <row r="156" spans="1:14" ht="18" x14ac:dyDescent="0.25">
      <c r="A156" s="9"/>
      <c r="B156" s="9"/>
      <c r="C156" s="9"/>
      <c r="D156" s="9"/>
      <c r="E156" s="23" t="str">
        <f>IF(OR(E155="è",E154="è",E153="è",E152="è",E151="è"),"",IF(Tabla1[[#This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6">
        <f t="shared" si="1"/>
        <v>148</v>
      </c>
      <c r="G156" s="29">
        <f>IF(IFERROR(VLOOKUP(WORKDAY(G155,1),Feriados!B:C,2,FALSE),"")="",WORKDAY(G155,1),IF(IFERROR(VLOOKUP(WORKDAY(G155,2),Feriados!B:C,2,FALSE),"")="",WORKDAY(G155,2),IF(IFERROR(VLOOKUP(WORKDAY(G155,3),Feriados!B:C,2,FALSE),"")="",WORKDAY(G155,3),IF(IFERROR(VLOOKUP(WORKDAY(G155,4),Feriados!B:C,2,FALSE),"")="",WORKDAY(G155,5),"ERROR"))))</f>
        <v>45225</v>
      </c>
      <c r="H156" s="4" t="str">
        <f>IFERROR(VLOOKUP(Tabla1[[#This Row],[nro]],$A$27:$B$53,2,FALSE),"")</f>
        <v/>
      </c>
      <c r="I156" s="4" t="str">
        <f>IFERROR(VLOOKUP(Tabla1[[#This Row],[nro]],$A$27:$D$53,4,FALSE),"")</f>
        <v/>
      </c>
      <c r="J156" s="16" t="str">
        <f>IFERROR(VLOOKUP(Tabla1[[#This Row],[nro]],Tabla3[],5,FALSE),"")</f>
        <v/>
      </c>
      <c r="K156" s="6" t="str">
        <f>IF(Tabla1[[#This Row],[Fechas]]=WORKDAY(EOMONTH(Tabla1[[#This Row],[Fechas]],0),0),IF(LEFT(Tabla1[[#This Row],[Tema]],5)="INTEG","INTEG"&amp;(N156+1),""),IF(LEFT(Tabla1[[#This Row],[Tema]],5)="INTEG","INTEG"&amp;N156,""))</f>
        <v/>
      </c>
      <c r="L156" s="20"/>
      <c r="M156" s="20"/>
      <c r="N156" s="20"/>
    </row>
    <row r="157" spans="1:14" ht="18" x14ac:dyDescent="0.25">
      <c r="A157" s="9"/>
      <c r="B157" s="9"/>
      <c r="C157" s="9"/>
      <c r="D157" s="9"/>
      <c r="E157" s="23" t="str">
        <f>IF(OR(E156="è",E155="è",E154="è",E153="è",E152="è"),"",IF(Tabla1[[#This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7">
        <f t="shared" si="1"/>
        <v>149</v>
      </c>
      <c r="G157" s="29">
        <f>IF(IFERROR(VLOOKUP(WORKDAY(G156,1),Feriados!B:C,2,FALSE),"")="",WORKDAY(G156,1),IF(IFERROR(VLOOKUP(WORKDAY(G156,2),Feriados!B:C,2,FALSE),"")="",WORKDAY(G156,2),IF(IFERROR(VLOOKUP(WORKDAY(G156,3),Feriados!B:C,2,FALSE),"")="",WORKDAY(G156,3),IF(IFERROR(VLOOKUP(WORKDAY(G156,4),Feriados!B:C,2,FALSE),"")="",WORKDAY(G156,5),"ERROR"))))</f>
        <v>45226</v>
      </c>
      <c r="H157" s="4" t="str">
        <f>IFERROR(VLOOKUP(Tabla1[[#This Row],[nro]],$A$27:$B$53,2,FALSE),"")</f>
        <v/>
      </c>
      <c r="I157" s="4" t="str">
        <f>IFERROR(VLOOKUP(Tabla1[[#This Row],[nro]],$A$27:$D$53,4,FALSE),"")</f>
        <v/>
      </c>
      <c r="J157" s="16" t="str">
        <f>IFERROR(VLOOKUP(Tabla1[[#This Row],[nro]],Tabla3[],5,FALSE),"")</f>
        <v/>
      </c>
      <c r="K157" s="6" t="str">
        <f>IF(Tabla1[[#This Row],[Fechas]]=WORKDAY(EOMONTH(Tabla1[[#This Row],[Fechas]],0),0),IF(LEFT(Tabla1[[#This Row],[Tema]],5)="INTEG","INTEG"&amp;(N157+1),""),IF(LEFT(Tabla1[[#This Row],[Tema]],5)="INTEG","INTEG"&amp;N157,""))</f>
        <v/>
      </c>
      <c r="L157" s="20"/>
      <c r="M157" s="20"/>
      <c r="N157" s="20"/>
    </row>
    <row r="158" spans="1:14" ht="18" x14ac:dyDescent="0.25">
      <c r="A158" s="9"/>
      <c r="B158" s="9"/>
      <c r="C158" s="9"/>
      <c r="D158" s="9"/>
      <c r="E158" s="23" t="str">
        <f>IF(OR(E157="è",E156="è",E155="è",E154="è",E153="è"),"",IF(Tabla1[[#This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8">
        <f t="shared" si="1"/>
        <v>150</v>
      </c>
      <c r="G158" s="29">
        <f>IF(IFERROR(VLOOKUP(WORKDAY(G157,1),Feriados!B:C,2,FALSE),"")="",WORKDAY(G157,1),IF(IFERROR(VLOOKUP(WORKDAY(G157,2),Feriados!B:C,2,FALSE),"")="",WORKDAY(G157,2),IF(IFERROR(VLOOKUP(WORKDAY(G157,3),Feriados!B:C,2,FALSE),"")="",WORKDAY(G157,3),IF(IFERROR(VLOOKUP(WORKDAY(G157,4),Feriados!B:C,2,FALSE),"")="",WORKDAY(G157,5),"ERROR"))))</f>
        <v>45229</v>
      </c>
      <c r="H158" s="4" t="str">
        <f>IFERROR(VLOOKUP(Tabla1[[#This Row],[nro]],$A$27:$B$53,2,FALSE),"")</f>
        <v/>
      </c>
      <c r="I158" s="4" t="str">
        <f>IFERROR(VLOOKUP(Tabla1[[#This Row],[nro]],$A$27:$D$53,4,FALSE),"")</f>
        <v/>
      </c>
      <c r="J158" s="16" t="str">
        <f>IFERROR(VLOOKUP(Tabla1[[#This Row],[nro]],Tabla3[],5,FALSE),"")</f>
        <v/>
      </c>
      <c r="K158" s="6" t="str">
        <f>IF(Tabla1[[#This Row],[Fechas]]=WORKDAY(EOMONTH(Tabla1[[#This Row],[Fechas]],0),0),IF(LEFT(Tabla1[[#This Row],[Tema]],5)="INTEG","INTEG"&amp;(N158+1),""),IF(LEFT(Tabla1[[#This Row],[Tema]],5)="INTEG","INTEG"&amp;N158,""))</f>
        <v/>
      </c>
      <c r="L158" s="20"/>
      <c r="M158" s="20"/>
      <c r="N158" s="20"/>
    </row>
    <row r="159" spans="1:14" ht="18" x14ac:dyDescent="0.25">
      <c r="A159" s="9"/>
      <c r="B159" s="9"/>
      <c r="C159" s="9"/>
      <c r="D159" s="9"/>
      <c r="E159" s="23" t="str">
        <f>IF(OR(E158="è",E157="è",E156="è",E155="è",E154="è"),"",IF(Tabla1[[#This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59">
        <f t="shared" ref="F159:F169" si="2">+F158+1</f>
        <v>151</v>
      </c>
      <c r="G159" s="29">
        <f>IF(IFERROR(VLOOKUP(WORKDAY(G158,1),Feriados!B:C,2,FALSE),"")="",WORKDAY(G158,1),IF(IFERROR(VLOOKUP(WORKDAY(G158,2),Feriados!B:C,2,FALSE),"")="",WORKDAY(G158,2),IF(IFERROR(VLOOKUP(WORKDAY(G158,3),Feriados!B:C,2,FALSE),"")="",WORKDAY(G158,3),IF(IFERROR(VLOOKUP(WORKDAY(G158,4),Feriados!B:C,2,FALSE),"")="",WORKDAY(G158,5),"ERROR"))))</f>
        <v>45230</v>
      </c>
      <c r="H159" s="4" t="str">
        <f>IFERROR(VLOOKUP(Tabla1[[#This Row],[nro]],$A$27:$B$53,2,FALSE),"")</f>
        <v/>
      </c>
      <c r="I159" s="4" t="str">
        <f>IFERROR(VLOOKUP(Tabla1[[#This Row],[nro]],$A$27:$D$53,4,FALSE),"")</f>
        <v/>
      </c>
      <c r="J159" s="16" t="str">
        <f>IFERROR(VLOOKUP(Tabla1[[#This Row],[nro]],Tabla3[],5,FALSE),"")</f>
        <v/>
      </c>
      <c r="K159" s="6" t="str">
        <f>IF(Tabla1[[#This Row],[Fechas]]=WORKDAY(EOMONTH(Tabla1[[#This Row],[Fechas]],0),0),IF(LEFT(Tabla1[[#This Row],[Tema]],5)="INTEG","INTEG"&amp;(N159+1),""),IF(LEFT(Tabla1[[#This Row],[Tema]],5)="INTEG","INTEG"&amp;N159,""))</f>
        <v/>
      </c>
      <c r="L159" s="20"/>
      <c r="M159" s="20"/>
      <c r="N159" s="20"/>
    </row>
    <row r="160" spans="1:14" ht="18" x14ac:dyDescent="0.25">
      <c r="A160" s="9"/>
      <c r="B160" s="9"/>
      <c r="C160" s="9"/>
      <c r="D160" s="9"/>
      <c r="E160" s="23" t="str">
        <f>IF(OR(E159="è",E158="è",E157="è",E156="è",E155="è"),"",IF(Tabla1[[#This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0">
        <f t="shared" si="2"/>
        <v>152</v>
      </c>
      <c r="G160" s="29">
        <f>IF(IFERROR(VLOOKUP(WORKDAY(G159,1),Feriados!B:C,2,FALSE),"")="",WORKDAY(G159,1),IF(IFERROR(VLOOKUP(WORKDAY(G159,2),Feriados!B:C,2,FALSE),"")="",WORKDAY(G159,2),IF(IFERROR(VLOOKUP(WORKDAY(G159,3),Feriados!B:C,2,FALSE),"")="",WORKDAY(G159,3),IF(IFERROR(VLOOKUP(WORKDAY(G159,4),Feriados!B:C,2,FALSE),"")="",WORKDAY(G159,5),"ERROR"))))</f>
        <v>45231</v>
      </c>
      <c r="H160" s="4" t="str">
        <f>IFERROR(VLOOKUP(Tabla1[[#This Row],[nro]],$A$27:$B$53,2,FALSE),"")</f>
        <v/>
      </c>
      <c r="I160" s="4" t="str">
        <f>IFERROR(VLOOKUP(Tabla1[[#This Row],[nro]],$A$27:$D$53,4,FALSE),"")</f>
        <v/>
      </c>
      <c r="J160" s="16" t="str">
        <f>IFERROR(VLOOKUP(Tabla1[[#This Row],[nro]],Tabla3[],5,FALSE),"")</f>
        <v/>
      </c>
      <c r="K160" s="6" t="str">
        <f>IF(Tabla1[[#This Row],[Fechas]]=WORKDAY(EOMONTH(Tabla1[[#This Row],[Fechas]],0),0),IF(LEFT(Tabla1[[#This Row],[Tema]],5)="INTEG","INTEG"&amp;(N160+1),""),IF(LEFT(Tabla1[[#This Row],[Tema]],5)="INTEG","INTEG"&amp;N160,""))</f>
        <v/>
      </c>
      <c r="L160" s="20"/>
      <c r="M160" s="20"/>
      <c r="N160" s="20"/>
    </row>
    <row r="161" spans="1:14" ht="18" x14ac:dyDescent="0.25">
      <c r="A161" s="9"/>
      <c r="B161" s="9"/>
      <c r="C161" s="9"/>
      <c r="D161" s="9"/>
      <c r="E161" s="23" t="str">
        <f>IF(OR(E160="è",E159="è",E158="è",E157="è",E156="è"),"",IF(Tabla1[[#This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1">
        <f t="shared" si="2"/>
        <v>153</v>
      </c>
      <c r="G161" s="29">
        <f>IF(IFERROR(VLOOKUP(WORKDAY(G160,1),Feriados!B:C,2,FALSE),"")="",WORKDAY(G160,1),IF(IFERROR(VLOOKUP(WORKDAY(G160,2),Feriados!B:C,2,FALSE),"")="",WORKDAY(G160,2),IF(IFERROR(VLOOKUP(WORKDAY(G160,3),Feriados!B:C,2,FALSE),"")="",WORKDAY(G160,3),IF(IFERROR(VLOOKUP(WORKDAY(G160,4),Feriados!B:C,2,FALSE),"")="",WORKDAY(G160,5),"ERROR"))))</f>
        <v>45232</v>
      </c>
      <c r="H161" s="4" t="str">
        <f>IFERROR(VLOOKUP(Tabla1[[#This Row],[nro]],$A$27:$B$53,2,FALSE),"")</f>
        <v/>
      </c>
      <c r="I161" s="4" t="str">
        <f>IFERROR(VLOOKUP(Tabla1[[#This Row],[nro]],$A$27:$D$53,4,FALSE),"")</f>
        <v/>
      </c>
      <c r="J161" s="16" t="str">
        <f>IFERROR(VLOOKUP(Tabla1[[#This Row],[nro]],Tabla3[],5,FALSE),"")</f>
        <v/>
      </c>
      <c r="K161" s="6" t="str">
        <f>IF(Tabla1[[#This Row],[Fechas]]=WORKDAY(EOMONTH(Tabla1[[#This Row],[Fechas]],0),0),IF(LEFT(Tabla1[[#This Row],[Tema]],5)="INTEG","INTEG"&amp;(N161+1),""),IF(LEFT(Tabla1[[#This Row],[Tema]],5)="INTEG","INTEG"&amp;N161,""))</f>
        <v/>
      </c>
      <c r="L161" s="20"/>
      <c r="M161" s="20"/>
      <c r="N161" s="20"/>
    </row>
    <row r="162" spans="1:14" ht="18" x14ac:dyDescent="0.25">
      <c r="A162" s="9"/>
      <c r="B162" s="9"/>
      <c r="C162" s="9"/>
      <c r="D162" s="9"/>
      <c r="E162" s="23" t="str">
        <f>IF(OR(E161="è",E160="è",E159="è",E158="è",E157="è"),"",IF(Tabla1[[#This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2">
        <f t="shared" si="2"/>
        <v>154</v>
      </c>
      <c r="G162" s="29">
        <f>IF(IFERROR(VLOOKUP(WORKDAY(G161,1),Feriados!B:C,2,FALSE),"")="",WORKDAY(G161,1),IF(IFERROR(VLOOKUP(WORKDAY(G161,2),Feriados!B:C,2,FALSE),"")="",WORKDAY(G161,2),IF(IFERROR(VLOOKUP(WORKDAY(G161,3),Feriados!B:C,2,FALSE),"")="",WORKDAY(G161,3),IF(IFERROR(VLOOKUP(WORKDAY(G161,4),Feriados!B:C,2,FALSE),"")="",WORKDAY(G161,5),"ERROR"))))</f>
        <v>45233</v>
      </c>
      <c r="H162" s="4" t="str">
        <f>IFERROR(VLOOKUP(Tabla1[[#This Row],[nro]],$A$27:$B$53,2,FALSE),"")</f>
        <v/>
      </c>
      <c r="I162" s="4" t="str">
        <f>IFERROR(VLOOKUP(Tabla1[[#This Row],[nro]],$A$27:$D$53,4,FALSE),"")</f>
        <v/>
      </c>
      <c r="J162" s="16" t="str">
        <f>IFERROR(VLOOKUP(Tabla1[[#This Row],[nro]],Tabla3[],5,FALSE),"")</f>
        <v/>
      </c>
      <c r="K162" s="6" t="str">
        <f>IF(Tabla1[[#This Row],[Fechas]]=WORKDAY(EOMONTH(Tabla1[[#This Row],[Fechas]],0),0),IF(LEFT(Tabla1[[#This Row],[Tema]],5)="INTEG","INTEG"&amp;(N162+1),""),IF(LEFT(Tabla1[[#This Row],[Tema]],5)="INTEG","INTEG"&amp;N162,""))</f>
        <v/>
      </c>
      <c r="L162" s="20"/>
      <c r="M162" s="20"/>
      <c r="N162" s="20"/>
    </row>
    <row r="163" spans="1:14" ht="18" x14ac:dyDescent="0.25">
      <c r="A163" s="9"/>
      <c r="B163" s="9"/>
      <c r="C163" s="9"/>
      <c r="D163" s="9"/>
      <c r="E163" s="23" t="str">
        <f>IF(OR(E162="è",E161="è",E160="è",E159="è",E158="è"),"",IF(Tabla1[[#This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3">
        <f t="shared" si="2"/>
        <v>155</v>
      </c>
      <c r="G163" s="29">
        <f>IF(IFERROR(VLOOKUP(WORKDAY(G162,1),Feriados!B:C,2,FALSE),"")="",WORKDAY(G162,1),IF(IFERROR(VLOOKUP(WORKDAY(G162,2),Feriados!B:C,2,FALSE),"")="",WORKDAY(G162,2),IF(IFERROR(VLOOKUP(WORKDAY(G162,3),Feriados!B:C,2,FALSE),"")="",WORKDAY(G162,3),IF(IFERROR(VLOOKUP(WORKDAY(G162,4),Feriados!B:C,2,FALSE),"")="",WORKDAY(G162,5),"ERROR"))))</f>
        <v>45236</v>
      </c>
      <c r="H163" s="4" t="str">
        <f>IFERROR(VLOOKUP(Tabla1[[#This Row],[nro]],$A$27:$B$53,2,FALSE),"")</f>
        <v/>
      </c>
      <c r="I163" s="4" t="str">
        <f>IFERROR(VLOOKUP(Tabla1[[#This Row],[nro]],$A$27:$D$53,4,FALSE),"")</f>
        <v/>
      </c>
      <c r="J163" s="16" t="str">
        <f>IFERROR(VLOOKUP(Tabla1[[#This Row],[nro]],Tabla3[],5,FALSE),"")</f>
        <v/>
      </c>
      <c r="K163" s="6" t="str">
        <f>IF(Tabla1[[#This Row],[Fechas]]=WORKDAY(EOMONTH(Tabla1[[#This Row],[Fechas]],0),0),IF(LEFT(Tabla1[[#This Row],[Tema]],5)="INTEG","INTEG"&amp;(N163+1),""),IF(LEFT(Tabla1[[#This Row],[Tema]],5)="INTEG","INTEG"&amp;N163,""))</f>
        <v/>
      </c>
      <c r="L163" s="20"/>
      <c r="M163" s="20"/>
      <c r="N163" s="20"/>
    </row>
    <row r="164" spans="1:14" ht="18" x14ac:dyDescent="0.25">
      <c r="A164" s="9"/>
      <c r="B164" s="9"/>
      <c r="C164" s="9"/>
      <c r="D164" s="9"/>
      <c r="E164" s="23" t="str">
        <f>IF(OR(E163="è",E162="è",E161="è",E160="è",E159="è"),"",IF(Tabla1[[#This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4">
        <f t="shared" si="2"/>
        <v>156</v>
      </c>
      <c r="G164" s="29">
        <f>IF(IFERROR(VLOOKUP(WORKDAY(G163,1),Feriados!B:C,2,FALSE),"")="",WORKDAY(G163,1),IF(IFERROR(VLOOKUP(WORKDAY(G163,2),Feriados!B:C,2,FALSE),"")="",WORKDAY(G163,2),IF(IFERROR(VLOOKUP(WORKDAY(G163,3),Feriados!B:C,2,FALSE),"")="",WORKDAY(G163,3),IF(IFERROR(VLOOKUP(WORKDAY(G163,4),Feriados!B:C,2,FALSE),"")="",WORKDAY(G163,5),"ERROR"))))</f>
        <v>45237</v>
      </c>
      <c r="H164" s="4" t="str">
        <f>IFERROR(VLOOKUP(Tabla1[[#This Row],[nro]],$A$27:$B$53,2,FALSE),"")</f>
        <v/>
      </c>
      <c r="I164" s="4" t="str">
        <f>IFERROR(VLOOKUP(Tabla1[[#This Row],[nro]],$A$27:$D$53,4,FALSE),"")</f>
        <v/>
      </c>
      <c r="J164" s="16" t="str">
        <f>IFERROR(VLOOKUP(Tabla1[[#This Row],[nro]],Tabla3[],5,FALSE),"")</f>
        <v/>
      </c>
      <c r="K164" s="6" t="str">
        <f>IF(Tabla1[[#This Row],[Fechas]]=WORKDAY(EOMONTH(Tabla1[[#This Row],[Fechas]],0),0),IF(LEFT(Tabla1[[#This Row],[Tema]],5)="INTEG","INTEG"&amp;(N164+1),""),IF(LEFT(Tabla1[[#This Row],[Tema]],5)="INTEG","INTEG"&amp;N164,""))</f>
        <v/>
      </c>
      <c r="L164" s="20"/>
      <c r="M164" s="20"/>
      <c r="N164" s="20"/>
    </row>
    <row r="165" spans="1:14" ht="18" x14ac:dyDescent="0.25">
      <c r="A165" s="9"/>
      <c r="B165" s="9"/>
      <c r="C165" s="9"/>
      <c r="D165" s="9"/>
      <c r="E165" s="23" t="str">
        <f>IF(OR(E164="è",E163="è",E162="è",E161="è",E160="è"),"",IF(Tabla1[[#This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5">
        <f t="shared" si="2"/>
        <v>157</v>
      </c>
      <c r="G165" s="29">
        <f>IF(IFERROR(VLOOKUP(WORKDAY(G164,1),Feriados!B:C,2,FALSE),"")="",WORKDAY(G164,1),IF(IFERROR(VLOOKUP(WORKDAY(G164,2),Feriados!B:C,2,FALSE),"")="",WORKDAY(G164,2),IF(IFERROR(VLOOKUP(WORKDAY(G164,3),Feriados!B:C,2,FALSE),"")="",WORKDAY(G164,3),IF(IFERROR(VLOOKUP(WORKDAY(G164,4),Feriados!B:C,2,FALSE),"")="",WORKDAY(G164,5),"ERROR"))))</f>
        <v>45238</v>
      </c>
      <c r="H165" s="4" t="str">
        <f>IFERROR(VLOOKUP(Tabla1[[#This Row],[nro]],$A$27:$B$53,2,FALSE),"")</f>
        <v/>
      </c>
      <c r="I165" s="4" t="str">
        <f>IFERROR(VLOOKUP(Tabla1[[#This Row],[nro]],$A$27:$D$53,4,FALSE),"")</f>
        <v/>
      </c>
      <c r="J165" s="16" t="str">
        <f>IFERROR(VLOOKUP(Tabla1[[#This Row],[nro]],Tabla3[],5,FALSE),"")</f>
        <v/>
      </c>
      <c r="K165" s="6" t="str">
        <f>IF(Tabla1[[#This Row],[Fechas]]=WORKDAY(EOMONTH(Tabla1[[#This Row],[Fechas]],0),0),IF(LEFT(Tabla1[[#This Row],[Tema]],5)="INTEG","INTEG"&amp;(N165+1),""),IF(LEFT(Tabla1[[#This Row],[Tema]],5)="INTEG","INTEG"&amp;N165,""))</f>
        <v/>
      </c>
      <c r="L165" s="20"/>
      <c r="M165" s="20"/>
      <c r="N165" s="20"/>
    </row>
    <row r="166" spans="1:14" ht="18" x14ac:dyDescent="0.25">
      <c r="A166" s="9"/>
      <c r="B166" s="9"/>
      <c r="C166" s="9"/>
      <c r="D166" s="9"/>
      <c r="E166" s="23" t="str">
        <f>IF(OR(E165="è",E164="è",E163="è",E162="è",E161="è"),"",IF(Tabla1[[#This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6">
        <f t="shared" si="2"/>
        <v>158</v>
      </c>
      <c r="G166" s="29">
        <f>IF(IFERROR(VLOOKUP(WORKDAY(G165,1),Feriados!B:C,2,FALSE),"")="",WORKDAY(G165,1),IF(IFERROR(VLOOKUP(WORKDAY(G165,2),Feriados!B:C,2,FALSE),"")="",WORKDAY(G165,2),IF(IFERROR(VLOOKUP(WORKDAY(G165,3),Feriados!B:C,2,FALSE),"")="",WORKDAY(G165,3),IF(IFERROR(VLOOKUP(WORKDAY(G165,4),Feriados!B:C,2,FALSE),"")="",WORKDAY(G165,5),"ERROR"))))</f>
        <v>45239</v>
      </c>
      <c r="H166" s="4" t="str">
        <f>IFERROR(VLOOKUP(Tabla1[[#This Row],[nro]],$A$27:$B$53,2,FALSE),"")</f>
        <v/>
      </c>
      <c r="I166" s="4" t="str">
        <f>IFERROR(VLOOKUP(Tabla1[[#This Row],[nro]],$A$27:$D$53,4,FALSE),"")</f>
        <v/>
      </c>
      <c r="J166" s="16" t="str">
        <f>IFERROR(VLOOKUP(Tabla1[[#This Row],[nro]],Tabla3[],5,FALSE),"")</f>
        <v/>
      </c>
      <c r="K166" s="6" t="str">
        <f>IF(Tabla1[[#This Row],[Fechas]]=WORKDAY(EOMONTH(Tabla1[[#This Row],[Fechas]],0),0),IF(LEFT(Tabla1[[#This Row],[Tema]],5)="INTEG","INTEG"&amp;(N166+1),""),IF(LEFT(Tabla1[[#This Row],[Tema]],5)="INTEG","INTEG"&amp;N166,""))</f>
        <v/>
      </c>
      <c r="L166" s="20"/>
      <c r="M166" s="20"/>
      <c r="N166" s="20"/>
    </row>
    <row r="167" spans="1:14" ht="18" x14ac:dyDescent="0.25">
      <c r="A167" s="9"/>
      <c r="B167" s="9"/>
      <c r="C167" s="9"/>
      <c r="D167" s="9"/>
      <c r="E167" s="23" t="str">
        <f>IF(OR(E166="è",E165="è",E164="è",E163="è",E162="è"),"",IF(Tabla1[[#This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7">
        <f t="shared" si="2"/>
        <v>159</v>
      </c>
      <c r="G167" s="29">
        <f>IF(IFERROR(VLOOKUP(WORKDAY(G166,1),Feriados!B:C,2,FALSE),"")="",WORKDAY(G166,1),IF(IFERROR(VLOOKUP(WORKDAY(G166,2),Feriados!B:C,2,FALSE),"")="",WORKDAY(G166,2),IF(IFERROR(VLOOKUP(WORKDAY(G166,3),Feriados!B:C,2,FALSE),"")="",WORKDAY(G166,3),IF(IFERROR(VLOOKUP(WORKDAY(G166,4),Feriados!B:C,2,FALSE),"")="",WORKDAY(G166,5),"ERROR"))))</f>
        <v>45240</v>
      </c>
      <c r="H167" s="4" t="str">
        <f>IFERROR(VLOOKUP(Tabla1[[#This Row],[nro]],$A$27:$B$53,2,FALSE),"")</f>
        <v/>
      </c>
      <c r="I167" s="4" t="str">
        <f>IFERROR(VLOOKUP(Tabla1[[#This Row],[nro]],$A$27:$D$53,4,FALSE),"")</f>
        <v/>
      </c>
      <c r="J167" s="16" t="str">
        <f>IFERROR(VLOOKUP(Tabla1[[#This Row],[nro]],Tabla3[],5,FALSE),"")</f>
        <v/>
      </c>
      <c r="K167" s="6" t="str">
        <f>IF(Tabla1[[#This Row],[Fechas]]=WORKDAY(EOMONTH(Tabla1[[#This Row],[Fechas]],0),0),IF(LEFT(Tabla1[[#This Row],[Tema]],5)="INTEG","INTEG"&amp;(N167+1),""),IF(LEFT(Tabla1[[#This Row],[Tema]],5)="INTEG","INTEG"&amp;N167,""))</f>
        <v/>
      </c>
      <c r="L167" s="20"/>
      <c r="M167" s="20"/>
      <c r="N167" s="20"/>
    </row>
    <row r="168" spans="1:14" ht="18" x14ac:dyDescent="0.25">
      <c r="A168" s="9"/>
      <c r="B168" s="9"/>
      <c r="C168" s="9"/>
      <c r="D168" s="9"/>
      <c r="E168" s="23" t="str">
        <f>IF(OR(E167="è",E166="è",E165="è",E164="è",E163="è"),"",IF(Tabla1[[#This Row],[Fechas]]=$D$2,"è",IF(Tabla1[[#This Row],[Fechas]]=($M$1),"è",IF(Tabla1[[#This Row],[Fechas]]=($M$2),"è",IF(Tabla1[[#This Row],[Fechas]]=($M$3),"è",IF(Tabla1[[#This Row],[Fechas]]=($M$4),"è",IF(Tabla1[[#This Row],[Fechas]]=($M$5),"è","")))))))</f>
        <v/>
      </c>
      <c r="F168">
        <f t="shared" si="2"/>
        <v>160</v>
      </c>
      <c r="G168" s="29">
        <f>IF(IFERROR(VLOOKUP(WORKDAY(G167,1),Feriados!B:C,2,FALSE),"")="",WORKDAY(G167,1),IF(IFERROR(VLOOKUP(WORKDAY(G167,2),Feriados!B:C,2,FALSE),"")="",WORKDAY(G167,2),IF(IFERROR(VLOOKUP(WORKDAY(G167,3),Feriados!B:C,2,FALSE),"")="",WORKDAY(G167,3),IF(IFERROR(VLOOKUP(WORKDAY(G167,4),Feriados!B:C,2,FALSE),"")="",WORKDAY(G167,5),"ERROR"))))</f>
        <v>45243</v>
      </c>
      <c r="H168" s="4" t="str">
        <f>IFERROR(VLOOKUP(Tabla1[[#This Row],[nro]],$A$27:$B$53,2,FALSE),"")</f>
        <v>Guia23</v>
      </c>
      <c r="I168" s="4" t="str">
        <f>IFERROR(VLOOKUP(Tabla1[[#This Row],[nro]],$A$27:$D$53,4,FALSE),"")</f>
        <v>Repaso</v>
      </c>
      <c r="J168" s="16" t="str">
        <f>IFERROR(VLOOKUP(Tabla1[[#This Row],[nro]],Tabla3[],5,FALSE),"")</f>
        <v/>
      </c>
      <c r="K168" s="6" t="str">
        <f>IF(Tabla1[[#This Row],[Fechas]]=WORKDAY(EOMONTH(Tabla1[[#This Row],[Fechas]],0),0),IF(LEFT(Tabla1[[#This Row],[Tema]],5)="INTEG","INTEG"&amp;(N168+1),""),IF(LEFT(Tabla1[[#This Row],[Tema]],5)="INTEG","INTEG"&amp;N168,""))</f>
        <v/>
      </c>
      <c r="L168" s="20"/>
      <c r="M168" s="20"/>
      <c r="N168" s="20"/>
    </row>
    <row r="169" spans="1:14" ht="18" x14ac:dyDescent="0.25">
      <c r="A169" s="9"/>
      <c r="B169" s="9"/>
      <c r="C169" s="9"/>
      <c r="D169" s="9"/>
      <c r="E169" s="23"/>
      <c r="F169">
        <f t="shared" si="2"/>
        <v>161</v>
      </c>
      <c r="G169" s="29">
        <f>IF(IFERROR(VLOOKUP(WORKDAY(G168,1),Feriados!B:C,2,FALSE),"")="F",IF(IFERROR(VLOOKUP(WORKDAY(G168,1)+1,Feriados!B:C,2,FALSE),"")="F",WORKDAY(G168,1)+2,WORKDAY(G168,1)+1),WORKDAY(G168,1))</f>
        <v>45244</v>
      </c>
      <c r="H169" s="4" t="str">
        <f>IFERROR(VLOOKUP(Tabla1[[#This Row],[nro]],$A$27:$B$53,2,FALSE),"")</f>
        <v>Etapa 5</v>
      </c>
      <c r="I169" s="4" t="str">
        <f>IFERROR(VLOOKUP(Tabla1[[#This Row],[nro]],$A$27:$D$53,4,FALSE),"")</f>
        <v>INTEGRADOR</v>
      </c>
      <c r="J169" s="16" t="str">
        <f>IFERROR(VLOOKUP(Tabla1[[#This Row],[nro]],Tabla3[],5,FALSE),"")</f>
        <v/>
      </c>
      <c r="K169" s="50" t="str">
        <f>IF(Tabla1[[#This Row],[Fechas]]=WORKDAY(EOMONTH(Tabla1[[#This Row],[Fechas]],0),0),IF(LEFT(Tabla1[[#This Row],[Tema]],5)="INTEG","INTEG"&amp;(N169+1),""),IF(LEFT(Tabla1[[#This Row],[Tema]],5)="INTEG","INTEG"&amp;N169,""))</f>
        <v>INTEG</v>
      </c>
      <c r="L169" s="20"/>
      <c r="M169" s="20"/>
      <c r="N169" s="20"/>
    </row>
    <row r="170" spans="1:14" ht="1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10"/>
      <c r="L170" s="20"/>
      <c r="M170" s="20"/>
      <c r="N170" s="20"/>
    </row>
    <row r="171" spans="1:14" ht="1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10"/>
      <c r="L171" s="20"/>
      <c r="M171" s="20"/>
      <c r="N171" s="20"/>
    </row>
    <row r="172" spans="1:14" ht="1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10"/>
      <c r="L172" s="20"/>
      <c r="M172" s="20"/>
      <c r="N172" s="20"/>
    </row>
    <row r="173" spans="1:14" ht="1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20"/>
      <c r="M173" s="20"/>
      <c r="N173" s="20"/>
    </row>
    <row r="174" spans="1:14" ht="1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10"/>
      <c r="L174" s="20"/>
      <c r="M174" s="20"/>
      <c r="N174" s="20"/>
    </row>
    <row r="175" spans="1:14" ht="1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20"/>
      <c r="M175" s="20"/>
      <c r="N175" s="20"/>
    </row>
    <row r="176" spans="1:14" ht="1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10"/>
      <c r="L176" s="20"/>
      <c r="M176" s="20"/>
      <c r="N176" s="20"/>
    </row>
    <row r="177" spans="1:14" ht="1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20"/>
      <c r="M177" s="20"/>
      <c r="N177" s="20"/>
    </row>
    <row r="178" spans="1:14" ht="1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10"/>
      <c r="L178" s="20"/>
      <c r="M178" s="20"/>
      <c r="N178" s="20"/>
    </row>
    <row r="179" spans="1:14" ht="1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10"/>
      <c r="L179" s="20"/>
      <c r="M179" s="20"/>
      <c r="N179" s="20"/>
    </row>
    <row r="180" spans="1:14" ht="1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10"/>
      <c r="L180" s="20"/>
      <c r="M180" s="20"/>
      <c r="N180" s="20"/>
    </row>
    <row r="181" spans="1:14" ht="1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10"/>
      <c r="L181" s="20"/>
      <c r="M181" s="20"/>
      <c r="N181" s="20"/>
    </row>
    <row r="182" spans="1:14" ht="1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10"/>
      <c r="L182" s="20"/>
      <c r="M182" s="20"/>
      <c r="N182" s="20"/>
    </row>
    <row r="183" spans="1:14" ht="1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20"/>
      <c r="M183" s="20"/>
      <c r="N183" s="20"/>
    </row>
    <row r="184" spans="1:14" ht="1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0"/>
      <c r="L184" s="20"/>
      <c r="M184" s="20"/>
      <c r="N184" s="20"/>
    </row>
    <row r="185" spans="1:14" ht="1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20"/>
      <c r="M185" s="20"/>
      <c r="N185" s="20"/>
    </row>
    <row r="186" spans="1:14" ht="1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10"/>
      <c r="L186" s="20"/>
      <c r="M186" s="20"/>
      <c r="N186" s="20"/>
    </row>
    <row r="187" spans="1:14" ht="15" x14ac:dyDescent="0.25">
      <c r="E187"/>
      <c r="J187"/>
    </row>
    <row r="188" spans="1:14" ht="15" x14ac:dyDescent="0.25">
      <c r="E188"/>
    </row>
  </sheetData>
  <mergeCells count="6">
    <mergeCell ref="A2:A3"/>
    <mergeCell ref="E6:K6"/>
    <mergeCell ref="E7:K7"/>
    <mergeCell ref="F4:J4"/>
    <mergeCell ref="A65:D83"/>
    <mergeCell ref="A20:D23"/>
  </mergeCells>
  <phoneticPr fontId="18" type="noConversion"/>
  <conditionalFormatting sqref="D27:D53">
    <cfRule type="expression" dxfId="3" priority="4">
      <formula>"(Y(MAX(M:M)&gt;(A27*1);MAX(M:M)&lt;(A28*1)))"</formula>
    </cfRule>
    <cfRule type="expression" dxfId="2" priority="5">
      <formula>"(MAX(M:M)=(A27*1))"</formula>
    </cfRule>
  </conditionalFormatting>
  <conditionalFormatting sqref="G9:G169">
    <cfRule type="expression" dxfId="1" priority="11">
      <formula>(G9=$D$2)</formula>
    </cfRule>
  </conditionalFormatting>
  <pageMargins left="0.7" right="0.7" top="0.75" bottom="0.75" header="0.3" footer="0.3"/>
  <pageSetup paperSize="9" orientation="portrait" r:id="rId1"/>
  <cellWatches>
    <cellWatch r="G46"/>
  </cellWatches>
  <ignoredErrors>
    <ignoredError sqref="G170:G1048576 G8:G10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Feriados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2023-04-25T20:01:43Z</cp:lastPrinted>
  <dcterms:created xsi:type="dcterms:W3CDTF">2023-03-30T21:10:56Z</dcterms:created>
  <dcterms:modified xsi:type="dcterms:W3CDTF">2023-07-19T02:47:11Z</dcterms:modified>
</cp:coreProperties>
</file>