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dsupportingpropertybag.xml" ContentType="application/vnd.ms-excel.rdsupportingpropertybag+xml"/>
  <Override PartName="/xl/calcChain.xml" ContentType="application/vnd.openxmlformats-officedocument.spreadsheetml.calcChain+xml"/>
  <Override PartName="/xl/richData/rdsupportingpropertybagstructure.xml" ContentType="application/vnd.ms-excel.rdsupportingpropertybagstructure+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6"/>
  <workbookPr/>
  <mc:AlternateContent xmlns:mc="http://schemas.openxmlformats.org/markup-compatibility/2006">
    <mc:Choice Requires="x15">
      <x15ac:absPath xmlns:x15ac="http://schemas.microsoft.com/office/spreadsheetml/2010/11/ac" url="C:\Users\Owner\Documents\Wileych22\"/>
    </mc:Choice>
  </mc:AlternateContent>
  <xr:revisionPtr revIDLastSave="0" documentId="13_ncr:1_{50F7E3B1-643F-431B-890F-F2FB0D8B5094}" xr6:coauthVersionLast="45" xr6:coauthVersionMax="45" xr10:uidLastSave="{00000000-0000-0000-0000-000000000000}"/>
  <bookViews>
    <workbookView xWindow="-104" yWindow="-104" windowWidth="22326" windowHeight="12050" activeTab="5" xr2:uid="{00000000-000D-0000-FFFF-FFFF00000000}"/>
  </bookViews>
  <sheets>
    <sheet name="SURVIVOR" sheetId="1" r:id="rId1"/>
    <sheet name="MGIAX" sheetId="5" r:id="rId2"/>
    <sheet name="Expense Ratio" sheetId="6" r:id="rId3"/>
    <sheet name="Renaissance" sheetId="3" r:id="rId4"/>
    <sheet name="Beta" sheetId="8" r:id="rId5"/>
    <sheet name="Outflows" sheetId="9" r:id="rId6"/>
    <sheet name="Sortino" sheetId="7" r:id="rId7"/>
    <sheet name="3 Years Stars" sheetId="4" r:id="rId8"/>
  </sheets>
  <definedNames>
    <definedName name="adjustedannreturn">'Expense Ratio'!$C$3</definedName>
    <definedName name="adjustedmonthly">'Expense Ratio'!$C$4</definedName>
    <definedName name="annreturn">'Expense Ratio'!$C$2</definedName>
    <definedName name="fee">'Expense Ratio'!$C$1</definedName>
    <definedName name="target">Sortino!$B$3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3" l="1"/>
  <c r="G10" i="6" l="1"/>
  <c r="G11" i="6"/>
  <c r="G12" i="6"/>
  <c r="G13" i="6"/>
  <c r="G14" i="6"/>
  <c r="G15" i="6"/>
  <c r="G16" i="6"/>
  <c r="G17" i="6"/>
  <c r="G18" i="6"/>
  <c r="G19" i="6"/>
  <c r="G20" i="6"/>
  <c r="G21" i="6"/>
  <c r="G22" i="6"/>
  <c r="G23" i="6"/>
  <c r="G9" i="6"/>
  <c r="K21" i="6"/>
  <c r="J13" i="6"/>
  <c r="J19" i="6"/>
  <c r="I21" i="6"/>
  <c r="J16" i="6"/>
  <c r="I15" i="6"/>
  <c r="K10" i="6"/>
  <c r="J11" i="6"/>
  <c r="I13" i="6"/>
  <c r="J17" i="6"/>
  <c r="K12" i="6"/>
  <c r="J14" i="6"/>
  <c r="K18" i="6"/>
  <c r="J12" i="6"/>
  <c r="J20" i="6"/>
  <c r="I10" i="6"/>
  <c r="K11" i="6"/>
  <c r="I16" i="6"/>
  <c r="K16" i="6"/>
  <c r="J18" i="6"/>
  <c r="K22" i="6"/>
  <c r="I18" i="6"/>
  <c r="K19" i="6"/>
  <c r="I11" i="6"/>
  <c r="J10" i="6"/>
  <c r="K14" i="6"/>
  <c r="J15" i="6"/>
  <c r="I17" i="6"/>
  <c r="J21" i="6"/>
  <c r="I22" i="6"/>
  <c r="K23" i="6"/>
  <c r="I23" i="6"/>
  <c r="J23" i="6"/>
  <c r="K13" i="6"/>
  <c r="I14" i="6"/>
  <c r="K15" i="6"/>
  <c r="I20" i="6"/>
  <c r="K20" i="6"/>
  <c r="J22" i="6"/>
  <c r="I19" i="6"/>
  <c r="K17" i="6"/>
  <c r="I12" i="6"/>
  <c r="H10" i="6" l="1"/>
  <c r="F10" i="6" s="1"/>
  <c r="H11" i="6"/>
  <c r="F11" i="6" s="1"/>
  <c r="H12" i="6"/>
  <c r="F12" i="6" s="1"/>
  <c r="H13" i="6"/>
  <c r="F13" i="6" s="1"/>
  <c r="H14" i="6"/>
  <c r="F14" i="6" s="1"/>
  <c r="H15" i="6"/>
  <c r="F15" i="6" s="1"/>
  <c r="H16" i="6"/>
  <c r="F16" i="6" s="1"/>
  <c r="H17" i="6"/>
  <c r="F17" i="6" s="1"/>
  <c r="H18" i="6"/>
  <c r="F18" i="6" s="1"/>
  <c r="H19" i="6"/>
  <c r="F19" i="6" s="1"/>
  <c r="H20" i="6"/>
  <c r="F20" i="6" s="1"/>
  <c r="H21" i="6"/>
  <c r="F21" i="6" s="1"/>
  <c r="H22" i="6"/>
  <c r="F22" i="6" s="1"/>
  <c r="H23" i="6"/>
  <c r="F23" i="6" s="1"/>
  <c r="H9" i="6"/>
  <c r="F9" i="6" s="1"/>
  <c r="K9" i="6"/>
  <c r="I9" i="6"/>
  <c r="J9" i="6"/>
  <c r="G6" i="8" l="1" a="1"/>
  <c r="G6" i="8" s="1"/>
  <c r="G7" i="8" a="1"/>
  <c r="G7" i="8" s="1"/>
  <c r="G5" i="8" a="1"/>
  <c r="G5" i="8" s="1"/>
  <c r="G6" i="7"/>
  <c r="H6" i="7"/>
  <c r="I6" i="7"/>
  <c r="G7" i="7"/>
  <c r="H7" i="7"/>
  <c r="I7" i="7"/>
  <c r="G8" i="7"/>
  <c r="H8" i="7"/>
  <c r="I8" i="7"/>
  <c r="G9" i="7"/>
  <c r="H9" i="7"/>
  <c r="I9" i="7"/>
  <c r="G10" i="7"/>
  <c r="H10" i="7"/>
  <c r="I10" i="7"/>
  <c r="G11" i="7"/>
  <c r="H11" i="7"/>
  <c r="I11" i="7"/>
  <c r="G12" i="7"/>
  <c r="H12" i="7"/>
  <c r="I12" i="7"/>
  <c r="G13" i="7"/>
  <c r="H13" i="7"/>
  <c r="I13" i="7"/>
  <c r="G14" i="7"/>
  <c r="H14" i="7"/>
  <c r="I14" i="7"/>
  <c r="G15" i="7"/>
  <c r="H15" i="7"/>
  <c r="I15" i="7"/>
  <c r="G16" i="7"/>
  <c r="H16" i="7"/>
  <c r="I16" i="7"/>
  <c r="G17" i="7"/>
  <c r="H17" i="7"/>
  <c r="I17" i="7"/>
  <c r="G18" i="7"/>
  <c r="H18" i="7"/>
  <c r="I18" i="7"/>
  <c r="G19" i="7"/>
  <c r="H19" i="7"/>
  <c r="I19" i="7"/>
  <c r="G20" i="7"/>
  <c r="H20" i="7"/>
  <c r="I20" i="7"/>
  <c r="G21" i="7"/>
  <c r="H21" i="7"/>
  <c r="I21" i="7"/>
  <c r="G22" i="7"/>
  <c r="H22" i="7"/>
  <c r="I22" i="7"/>
  <c r="G23" i="7"/>
  <c r="H23" i="7"/>
  <c r="I23" i="7"/>
  <c r="G24" i="7"/>
  <c r="H24" i="7"/>
  <c r="I24" i="7"/>
  <c r="G25" i="7"/>
  <c r="H25" i="7"/>
  <c r="I25" i="7"/>
  <c r="G26" i="7"/>
  <c r="H26" i="7"/>
  <c r="I26" i="7"/>
  <c r="G27" i="7"/>
  <c r="H27" i="7"/>
  <c r="I27" i="7"/>
  <c r="G28" i="7"/>
  <c r="H28" i="7"/>
  <c r="I28" i="7"/>
  <c r="G29" i="7"/>
  <c r="H29" i="7"/>
  <c r="I29" i="7"/>
  <c r="G30" i="7"/>
  <c r="H30" i="7"/>
  <c r="I30" i="7"/>
  <c r="G31" i="7"/>
  <c r="H31" i="7"/>
  <c r="I31" i="7"/>
  <c r="G32" i="7"/>
  <c r="H32" i="7"/>
  <c r="I32" i="7"/>
  <c r="G33" i="7"/>
  <c r="H33" i="7"/>
  <c r="I33" i="7"/>
  <c r="H5" i="7"/>
  <c r="I5" i="7"/>
  <c r="G5" i="7"/>
  <c r="E3" i="7"/>
  <c r="F3" i="7"/>
  <c r="D3" i="7"/>
  <c r="H6" i="8"/>
  <c r="J5" i="7"/>
  <c r="H5" i="8"/>
  <c r="H7" i="8"/>
  <c r="I3" i="7" l="1"/>
  <c r="F2" i="7" s="1"/>
  <c r="F1" i="7" s="1"/>
  <c r="G3" i="7"/>
  <c r="D2" i="7" s="1"/>
  <c r="D1" i="7" s="1"/>
  <c r="H3" i="7"/>
  <c r="E2" i="7" s="1"/>
  <c r="E1" i="7" s="1"/>
  <c r="C3" i="6"/>
  <c r="C4" i="6" s="1"/>
  <c r="B6" i="6" s="1"/>
  <c r="C13" i="3"/>
  <c r="C5" i="3"/>
  <c r="C6" i="3"/>
  <c r="C10" i="3"/>
  <c r="C7" i="3"/>
  <c r="C11" i="3"/>
  <c r="C12" i="3"/>
  <c r="C8" i="3"/>
  <c r="G20" i="5" l="1"/>
  <c r="H20" i="5"/>
  <c r="I20" i="5"/>
  <c r="J20" i="5"/>
  <c r="K20" i="5"/>
  <c r="L20" i="5"/>
  <c r="M20" i="5"/>
  <c r="N20" i="5"/>
  <c r="O20" i="5"/>
  <c r="F20" i="5"/>
  <c r="B10" i="3" l="1"/>
  <c r="B12" i="3"/>
  <c r="F4" i="3"/>
  <c r="G4" i="3"/>
  <c r="F5" i="3"/>
  <c r="G5" i="3"/>
  <c r="F6" i="3"/>
  <c r="G6" i="3"/>
  <c r="F7" i="3"/>
  <c r="G7" i="3"/>
  <c r="H7" i="3" s="1"/>
  <c r="F8" i="3"/>
  <c r="G8" i="3"/>
  <c r="F9" i="3"/>
  <c r="G9" i="3"/>
  <c r="F10" i="3"/>
  <c r="G10" i="3"/>
  <c r="F11" i="3"/>
  <c r="G11" i="3"/>
  <c r="F12" i="3"/>
  <c r="G12" i="3"/>
  <c r="F13" i="3"/>
  <c r="G13" i="3"/>
  <c r="F14" i="3"/>
  <c r="G14" i="3"/>
  <c r="F15" i="3"/>
  <c r="G15" i="3"/>
  <c r="F16" i="3"/>
  <c r="G16" i="3"/>
  <c r="F17" i="3"/>
  <c r="G17" i="3"/>
  <c r="F18" i="3"/>
  <c r="G18" i="3"/>
  <c r="F19" i="3"/>
  <c r="G19" i="3"/>
  <c r="F20" i="3"/>
  <c r="G20" i="3"/>
  <c r="F21" i="3"/>
  <c r="G21" i="3"/>
  <c r="F22" i="3"/>
  <c r="G22" i="3"/>
  <c r="F23" i="3"/>
  <c r="G23" i="3"/>
  <c r="F24" i="3"/>
  <c r="G24" i="3"/>
  <c r="F25" i="3"/>
  <c r="G25" i="3"/>
  <c r="F26" i="3"/>
  <c r="G26" i="3"/>
  <c r="F27" i="3"/>
  <c r="G27" i="3"/>
  <c r="F28" i="3"/>
  <c r="G28" i="3"/>
  <c r="F29" i="3"/>
  <c r="G29" i="3"/>
  <c r="F30" i="3"/>
  <c r="G30" i="3"/>
  <c r="F31" i="3"/>
  <c r="G31" i="3"/>
  <c r="G3" i="3"/>
  <c r="F3" i="3"/>
  <c r="B5" i="3" l="1"/>
  <c r="F1" i="3"/>
  <c r="I3" i="3"/>
  <c r="B8" i="3"/>
  <c r="B7" i="3"/>
  <c r="I26" i="3"/>
  <c r="H26" i="3"/>
  <c r="I18" i="3"/>
  <c r="H18" i="3"/>
  <c r="I8" i="3"/>
  <c r="H8" i="3"/>
  <c r="H3" i="3"/>
  <c r="G1" i="3"/>
  <c r="I30" i="3"/>
  <c r="H30" i="3"/>
  <c r="I24" i="3"/>
  <c r="H24" i="3"/>
  <c r="I20" i="3"/>
  <c r="H20" i="3"/>
  <c r="I14" i="3"/>
  <c r="H14" i="3"/>
  <c r="I10" i="3"/>
  <c r="H10" i="3"/>
  <c r="I6" i="3"/>
  <c r="H6" i="3"/>
  <c r="I29" i="3"/>
  <c r="H29" i="3"/>
  <c r="I25" i="3"/>
  <c r="H25" i="3"/>
  <c r="I23" i="3"/>
  <c r="H23" i="3"/>
  <c r="I21" i="3"/>
  <c r="H21" i="3"/>
  <c r="I19" i="3"/>
  <c r="H19" i="3"/>
  <c r="I17" i="3"/>
  <c r="H17" i="3"/>
  <c r="I15" i="3"/>
  <c r="H15" i="3"/>
  <c r="I13" i="3"/>
  <c r="H13" i="3"/>
  <c r="I11" i="3"/>
  <c r="H11" i="3"/>
  <c r="I9" i="3"/>
  <c r="H9" i="3"/>
  <c r="I5" i="3"/>
  <c r="H5" i="3"/>
  <c r="I28" i="3"/>
  <c r="H28" i="3"/>
  <c r="I22" i="3"/>
  <c r="H22" i="3"/>
  <c r="I16" i="3"/>
  <c r="H16" i="3"/>
  <c r="I12" i="3"/>
  <c r="H12" i="3"/>
  <c r="I4" i="3"/>
  <c r="H4" i="3"/>
  <c r="I31" i="3"/>
  <c r="H31" i="3"/>
  <c r="I27" i="3"/>
  <c r="H27" i="3"/>
  <c r="I7" i="3"/>
  <c r="B13" i="3"/>
  <c r="B6" i="3" l="1"/>
  <c r="J4" i="1"/>
  <c r="K4" i="1"/>
  <c r="L4" i="1"/>
  <c r="I4" i="1"/>
  <c r="D5" i="1" l="1"/>
  <c r="L5" i="1" l="1"/>
  <c r="I5" i="1"/>
  <c r="J5" i="1"/>
  <c r="K5" i="1"/>
  <c r="D6" i="1" l="1"/>
  <c r="L6" i="1"/>
  <c r="I6" i="1"/>
  <c r="J6" i="1"/>
  <c r="K6" i="1"/>
  <c r="D7" i="1" l="1"/>
  <c r="J7" i="1"/>
  <c r="K7" i="1"/>
  <c r="I7" i="1"/>
  <c r="L7" i="1"/>
  <c r="D8" i="1" l="1"/>
  <c r="I8" i="1" l="1"/>
  <c r="L8" i="1"/>
  <c r="J8" i="1"/>
  <c r="K8" i="1"/>
  <c r="D9" i="1" l="1"/>
  <c r="J9" i="1" l="1"/>
  <c r="K9" i="1"/>
  <c r="I9" i="1"/>
  <c r="D10" i="1" l="1"/>
  <c r="I10" i="1" l="1"/>
  <c r="J10" i="1"/>
  <c r="K10" i="1"/>
  <c r="D11" i="1" l="1"/>
  <c r="I11" i="1" l="1"/>
  <c r="J11" i="1"/>
  <c r="K11" i="1"/>
  <c r="D12" i="1" l="1"/>
  <c r="J12" i="1" l="1"/>
  <c r="I12" i="1"/>
  <c r="K12" i="1"/>
  <c r="D13" i="1" l="1"/>
  <c r="I13" i="1"/>
  <c r="K13" i="1"/>
  <c r="J13" i="1"/>
  <c r="D14" i="1" l="1"/>
  <c r="I14" i="1" l="1"/>
  <c r="J14" i="1"/>
  <c r="K14" i="1"/>
  <c r="F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7"/>
        </ext>
      </extLst>
    </bk>
    <bk>
      <extLst>
        <ext uri="{3e2802c4-a4d2-4d8b-9148-e3be6c30e623}">
          <xlrd:rvb i="13"/>
        </ext>
      </extLst>
    </bk>
    <bk>
      <extLst>
        <ext uri="{3e2802c4-a4d2-4d8b-9148-e3be6c30e623}">
          <xlrd:rvb i="19"/>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<sst xmlns="http://schemas.openxmlformats.org/spreadsheetml/2006/main" count="91" uniqueCount="77">
  <si>
    <t>Stock 1</t>
  </si>
  <si>
    <t>Stock 2</t>
  </si>
  <si>
    <t>Stock 3</t>
  </si>
  <si>
    <t>Stock 4</t>
  </si>
  <si>
    <t>Start</t>
  </si>
  <si>
    <t>Surivivorship Bias</t>
  </si>
  <si>
    <t>Year</t>
  </si>
  <si>
    <t>over 10 years appears to be 10%</t>
  </si>
  <si>
    <t>Annual return on Index</t>
  </si>
  <si>
    <t>but we earned</t>
  </si>
  <si>
    <t>https://www.financial-planning.com/slideshow/highest-alpha-which-funds-generate-additional-value</t>
  </si>
  <si>
    <t>Merged</t>
  </si>
  <si>
    <t>Liquidated</t>
  </si>
  <si>
    <t>5  Star Rating</t>
  </si>
  <si>
    <t>Performs like a 1 Net inflow</t>
  </si>
  <si>
    <t>1  Star Rating Performs like  a 5</t>
  </si>
  <si>
    <t>has a net outflow</t>
  </si>
  <si>
    <t>Risk adjusted primarily based on Sharpe  Ratio</t>
  </si>
  <si>
    <t>compared to funds with similar strategies.</t>
  </si>
  <si>
    <t>Stocks</t>
  </si>
  <si>
    <t>Excess REN</t>
  </si>
  <si>
    <t>Excess Stocks</t>
  </si>
  <si>
    <t>Beta</t>
  </si>
  <si>
    <t>Alpha</t>
  </si>
  <si>
    <t>Rsq</t>
  </si>
  <si>
    <t>Correlation</t>
  </si>
  <si>
    <t>sharpe</t>
  </si>
  <si>
    <t>Best alpha .1068</t>
  </si>
  <si>
    <t>Current</t>
  </si>
  <si>
    <t>Star Rating</t>
  </si>
  <si>
    <t>Rating in Three Years</t>
  </si>
  <si>
    <t>https://www.wsj.com/articles/the-morningstar-mirage-1508946687</t>
  </si>
  <si>
    <t>Morningstar Mirage October 25, 2017</t>
  </si>
  <si>
    <t>5 stars</t>
  </si>
  <si>
    <t>4 stars</t>
  </si>
  <si>
    <t>3 stars</t>
  </si>
  <si>
    <t>2 stars</t>
  </si>
  <si>
    <t>1 stars</t>
  </si>
  <si>
    <t>Total Return %</t>
  </si>
  <si>
    <t>Fund</t>
  </si>
  <si>
    <t>+/- Category</t>
  </si>
  <si>
    <t>+/- Index</t>
  </si>
  <si>
    <t>Percentile Rank</t>
  </si>
  <si>
    <t># of Funds in Cat.</t>
  </si>
  <si>
    <t>MGIAX</t>
  </si>
  <si>
    <t>h</t>
  </si>
  <si>
    <t>Quartile</t>
  </si>
  <si>
    <t>5  Stars</t>
  </si>
  <si>
    <t>List of Symbols</t>
  </si>
  <si>
    <t>http://eoddata.com/stocklist/USMF.htm</t>
  </si>
  <si>
    <t>fee</t>
  </si>
  <si>
    <t>annreturn</t>
  </si>
  <si>
    <t>adjustedannreturn</t>
  </si>
  <si>
    <t>adjustedmonthly</t>
  </si>
  <si>
    <t>Ending Money</t>
  </si>
  <si>
    <t>REN Return</t>
  </si>
  <si>
    <t>T Bills</t>
  </si>
  <si>
    <t>Bonds</t>
  </si>
  <si>
    <t>Target</t>
  </si>
  <si>
    <t>REN Down</t>
  </si>
  <si>
    <t>Stock Down</t>
  </si>
  <si>
    <t>T Bills Down</t>
  </si>
  <si>
    <t>mean</t>
  </si>
  <si>
    <t>Sortino</t>
  </si>
  <si>
    <t>Average  Downside Risk</t>
  </si>
  <si>
    <t>Betas</t>
  </si>
  <si>
    <t>Average Rating</t>
  </si>
  <si>
    <t>Over Three  Years</t>
  </si>
  <si>
    <t>Rating at  end of  Three Years</t>
  </si>
  <si>
    <t>Annual Expense Fee</t>
  </si>
  <si>
    <t>Adjusted Annual Return</t>
  </si>
  <si>
    <t>Adjusted Monthly Return</t>
  </si>
  <si>
    <t>Ending Value</t>
  </si>
  <si>
    <t>Mean Returns</t>
  </si>
  <si>
    <t>standard deviation</t>
  </si>
  <si>
    <t>mean REN return</t>
  </si>
  <si>
    <t>mean tbill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</si>
</sst>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6" formatCode="&quot;$&quot;#,##0.00"/>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10" fontId="0" fillId="0" borderId="0" xfId="0" applyNumberFormat="1"/>
    <xf numFmtId="0" fontId="2" fillId="0" borderId="0" xfId="1"/>
    <xf numFmtId="10" fontId="1" fillId="0" borderId="0" xfId="0" applyNumberFormat="1" applyFont="1"/>
    <xf numFmtId="0" fontId="1" fillId="0" borderId="0" xfId="0" applyFont="1" applyAlignment="1">
      <alignment wrapText="1"/>
    </xf>
    <xf numFmtId="0" fontId="4" fillId="0" borderId="0" xfId="1" applyFont="1"/>
    <xf numFmtId="4" fontId="1" fillId="0" borderId="0" xfId="0" applyNumberFormat="1" applyFont="1"/>
    <xf numFmtId="9" fontId="0" fillId="0" borderId="0" xfId="0" applyNumberFormat="1"/>
    <xf numFmtId="0" fontId="0" fillId="0" borderId="0" xfId="0" applyAlignment="1">
      <alignment wrapText="1"/>
    </xf>
    <xf numFmtId="8" fontId="1" fillId="0" borderId="0" xfId="0" applyNumberFormat="1" applyFont="1"/>
    <xf numFmtId="166" fontId="1" fillId="0" borderId="0" xfId="0" applyNumberFormat="1" applyFont="1"/>
    <xf numFmtId="2"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23" Type="http://schemas.openxmlformats.org/officeDocument/2006/relationships/customXml" Target="../customXml/item4.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Ending</a:t>
            </a:r>
            <a:r>
              <a:rPr lang="en-US" baseline="0"/>
              <a:t> Value as Function of Expense Percentage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'Expense Ratio'!$F$8</c:f>
              <c:strCache>
                <c:ptCount val="1"/>
                <c:pt idx="0">
                  <c:v>Ending Value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'Expense Ratio'!$E$9:$E$23</c:f>
              <c:numCache>
                <c:formatCode>0.00%</c:formatCode>
                <c:ptCount val="15"/>
                <c:pt idx="0">
                  <c:v>1E-3</c:v>
                </c:pt>
                <c:pt idx="1">
                  <c:v>2E-3</c:v>
                </c:pt>
                <c:pt idx="2">
                  <c:v>3.0000000000000001E-3</c:v>
                </c:pt>
                <c:pt idx="3">
                  <c:v>4.0000000000000001E-3</c:v>
                </c:pt>
                <c:pt idx="4">
                  <c:v>5.0000000000000001E-3</c:v>
                </c:pt>
                <c:pt idx="5">
                  <c:v>6.0000000000000001E-3</c:v>
                </c:pt>
                <c:pt idx="6">
                  <c:v>7.0000000000000001E-3</c:v>
                </c:pt>
                <c:pt idx="7">
                  <c:v>8.0000000000000002E-3</c:v>
                </c:pt>
                <c:pt idx="8">
                  <c:v>8.9999999999999993E-3</c:v>
                </c:pt>
                <c:pt idx="9">
                  <c:v>0.01</c:v>
                </c:pt>
                <c:pt idx="10">
                  <c:v>1.0999999999999999E-2</c:v>
                </c:pt>
                <c:pt idx="11">
                  <c:v>1.2E-2</c:v>
                </c:pt>
                <c:pt idx="12">
                  <c:v>1.2999999999999999E-2</c:v>
                </c:pt>
                <c:pt idx="13">
                  <c:v>1.4E-2</c:v>
                </c:pt>
                <c:pt idx="14">
                  <c:v>1.4999999999999999E-2</c:v>
                </c:pt>
              </c:numCache>
            </c:numRef>
          </c:xVal>
          <c:yVal>
            <c:numRef>
              <c:f>'Expense Ratio'!$F$9:$F$23</c:f>
              <c:numCache>
                <c:formatCode>"$"#,##0.00_);[Red]\("$"#,##0.00\)</c:formatCode>
                <c:ptCount val="15"/>
                <c:pt idx="0">
                  <c:v>1019653.6900538553</c:v>
                </c:pt>
                <c:pt idx="1">
                  <c:v>1000071.1893630016</c:v>
                </c:pt>
                <c:pt idx="2">
                  <c:v>980890.33140001167</c:v>
                </c:pt>
                <c:pt idx="3">
                  <c:v>962102.76748225186</c:v>
                </c:pt>
                <c:pt idx="4">
                  <c:v>943700.32134813617</c:v>
                </c:pt>
                <c:pt idx="5">
                  <c:v>925674.98565635027</c:v>
                </c:pt>
                <c:pt idx="6">
                  <c:v>908018.91855397995</c:v>
                </c:pt>
                <c:pt idx="7">
                  <c:v>890724.44031311246</c:v>
                </c:pt>
                <c:pt idx="8">
                  <c:v>873784.03003401146</c:v>
                </c:pt>
                <c:pt idx="9">
                  <c:v>857190.32241359306</c:v>
                </c:pt>
                <c:pt idx="10">
                  <c:v>840936.10457874637</c:v>
                </c:pt>
                <c:pt idx="11">
                  <c:v>825014.31298178213</c:v>
                </c:pt>
                <c:pt idx="12">
                  <c:v>809418.03035825805</c:v>
                </c:pt>
                <c:pt idx="13">
                  <c:v>794140.48274547746</c:v>
                </c:pt>
                <c:pt idx="14">
                  <c:v>779175.03655947163</c:v>
                </c:pt>
              </c:numCache>
            </c:numRef>
          </c:yVal>
          <c:smooth val="1"/>
          <c:extLst>
            <c:ext xmlns:c16="http://schemas.microsoft.com/office/drawing/2014/chart" uri="{C3380CC4-5D6E-409C-BE32-E72D297353CC}">
              <c16:uniqueId val="{00000000-F68A-4540-AB38-FC8905AA9E05}"/>
            </c:ext>
          </c:extLst>
        </c:ser>
        <c:dLbls>
          <c:showLegendKey val="0"/>
          <c:showVal val="0"/>
          <c:showCatName val="0"/>
          <c:showSerName val="0"/>
          <c:showPercent val="0"/>
          <c:showBubbleSize val="0"/>
        </c:dLbls>
        <c:axId val="701397408"/>
        <c:axId val="701403968"/>
      </c:scatterChart>
      <c:valAx>
        <c:axId val="701397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Expense Percentage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403968"/>
        <c:crosses val="autoZero"/>
        <c:crossBetween val="midCat"/>
      </c:valAx>
      <c:valAx>
        <c:axId val="70140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Ending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3974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Future  Equity Fund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'3 Years Stars'!$F$4</c:f>
              <c:strCache>
                <c:ptCount val="1"/>
                <c:pt idx="0">
                  <c:v>5</c:v>
                </c:pt>
              </c:strCache>
            </c:strRef>
          </c:tx>
          <c:spPr>
            <a:solidFill>
              <a:schemeClr val="accent2"/>
            </a:solidFill>
            <a:ln>
              <a:noFill/>
            </a:ln>
            <a:effectLst/>
          </c:spPr>
          <c:invertIfNegative val="0"/>
          <c:cat>
            <c:numRef>
              <c:f>'3 Years Stars'!$E$5:$E$9</c:f>
              <c:numCache>
                <c:formatCode>General</c:formatCode>
                <c:ptCount val="5"/>
                <c:pt idx="0">
                  <c:v>5</c:v>
                </c:pt>
                <c:pt idx="1">
                  <c:v>4</c:v>
                </c:pt>
                <c:pt idx="2">
                  <c:v>3</c:v>
                </c:pt>
                <c:pt idx="3">
                  <c:v>2</c:v>
                </c:pt>
                <c:pt idx="4">
                  <c:v>1</c:v>
                </c:pt>
              </c:numCache>
            </c:numRef>
          </c:cat>
          <c:val>
            <c:numRef>
              <c:f>'3 Years Stars'!$F$5:$F$9</c:f>
              <c:numCache>
                <c:formatCode>0.00%</c:formatCode>
                <c:ptCount val="5"/>
                <c:pt idx="0">
                  <c:v>0.14000000000000001</c:v>
                </c:pt>
                <c:pt idx="1">
                  <c:v>0.09</c:v>
                </c:pt>
                <c:pt idx="2">
                  <c:v>0.06</c:v>
                </c:pt>
                <c:pt idx="3">
                  <c:v>0.04</c:v>
                </c:pt>
                <c:pt idx="4">
                  <c:v>0.05</c:v>
                </c:pt>
              </c:numCache>
            </c:numRef>
          </c:val>
          <c:extLst>
            <c:ext xmlns:c16="http://schemas.microsoft.com/office/drawing/2014/chart" uri="{C3380CC4-5D6E-409C-BE32-E72D297353CC}">
              <c16:uniqueId val="{00000000-6E75-4264-ADEA-BC7DEE87FD4A}"/>
            </c:ext>
          </c:extLst>
        </c:ser>
        <c:ser>
          <c:idx val="1"/>
          <c:order val="1"/>
          <c:tx>
            <c:strRef>
              <c:f>'3 Years Stars'!$G$4</c:f>
              <c:strCache>
                <c:ptCount val="1"/>
                <c:pt idx="0">
                  <c:v>4</c:v>
                </c:pt>
              </c:strCache>
            </c:strRef>
          </c:tx>
          <c:spPr>
            <a:solidFill>
              <a:schemeClr val="accent4"/>
            </a:solidFill>
            <a:ln>
              <a:noFill/>
            </a:ln>
            <a:effectLst/>
          </c:spPr>
          <c:invertIfNegative val="0"/>
          <c:cat>
            <c:numRef>
              <c:f>'3 Years Stars'!$E$5:$E$9</c:f>
              <c:numCache>
                <c:formatCode>General</c:formatCode>
                <c:ptCount val="5"/>
                <c:pt idx="0">
                  <c:v>5</c:v>
                </c:pt>
                <c:pt idx="1">
                  <c:v>4</c:v>
                </c:pt>
                <c:pt idx="2">
                  <c:v>3</c:v>
                </c:pt>
                <c:pt idx="3">
                  <c:v>2</c:v>
                </c:pt>
                <c:pt idx="4">
                  <c:v>1</c:v>
                </c:pt>
              </c:numCache>
            </c:numRef>
          </c:cat>
          <c:val>
            <c:numRef>
              <c:f>'3 Years Stars'!$G$5:$G$9</c:f>
              <c:numCache>
                <c:formatCode>0.00%</c:formatCode>
                <c:ptCount val="5"/>
                <c:pt idx="0">
                  <c:v>0.25</c:v>
                </c:pt>
                <c:pt idx="1">
                  <c:v>0.23</c:v>
                </c:pt>
                <c:pt idx="2">
                  <c:v>0.17</c:v>
                </c:pt>
                <c:pt idx="3">
                  <c:v>0.12</c:v>
                </c:pt>
                <c:pt idx="4">
                  <c:v>0.09</c:v>
                </c:pt>
              </c:numCache>
            </c:numRef>
          </c:val>
          <c:extLst>
            <c:ext xmlns:c16="http://schemas.microsoft.com/office/drawing/2014/chart" uri="{C3380CC4-5D6E-409C-BE32-E72D297353CC}">
              <c16:uniqueId val="{00000001-6E75-4264-ADEA-BC7DEE87FD4A}"/>
            </c:ext>
          </c:extLst>
        </c:ser>
        <c:ser>
          <c:idx val="2"/>
          <c:order val="2"/>
          <c:tx>
            <c:strRef>
              <c:f>'3 Years Stars'!$H$4</c:f>
              <c:strCache>
                <c:ptCount val="1"/>
                <c:pt idx="0">
                  <c:v>3</c:v>
                </c:pt>
              </c:strCache>
            </c:strRef>
          </c:tx>
          <c:spPr>
            <a:solidFill>
              <a:schemeClr val="accent6"/>
            </a:solidFill>
            <a:ln>
              <a:noFill/>
            </a:ln>
            <a:effectLst/>
          </c:spPr>
          <c:invertIfNegative val="0"/>
          <c:cat>
            <c:numRef>
              <c:f>'3 Years Stars'!$E$5:$E$9</c:f>
              <c:numCache>
                <c:formatCode>General</c:formatCode>
                <c:ptCount val="5"/>
                <c:pt idx="0">
                  <c:v>5</c:v>
                </c:pt>
                <c:pt idx="1">
                  <c:v>4</c:v>
                </c:pt>
                <c:pt idx="2">
                  <c:v>3</c:v>
                </c:pt>
                <c:pt idx="3">
                  <c:v>2</c:v>
                </c:pt>
                <c:pt idx="4">
                  <c:v>1</c:v>
                </c:pt>
              </c:numCache>
            </c:numRef>
          </c:cat>
          <c:val>
            <c:numRef>
              <c:f>'3 Years Stars'!$H$5:$H$9</c:f>
              <c:numCache>
                <c:formatCode>0.00%</c:formatCode>
                <c:ptCount val="5"/>
                <c:pt idx="0">
                  <c:v>0.28999999999999998</c:v>
                </c:pt>
                <c:pt idx="1">
                  <c:v>0.34</c:v>
                </c:pt>
                <c:pt idx="2">
                  <c:v>0.33</c:v>
                </c:pt>
                <c:pt idx="3">
                  <c:v>0.25</c:v>
                </c:pt>
                <c:pt idx="4">
                  <c:v>0.17</c:v>
                </c:pt>
              </c:numCache>
            </c:numRef>
          </c:val>
          <c:extLst>
            <c:ext xmlns:c16="http://schemas.microsoft.com/office/drawing/2014/chart" uri="{C3380CC4-5D6E-409C-BE32-E72D297353CC}">
              <c16:uniqueId val="{00000002-6E75-4264-ADEA-BC7DEE87FD4A}"/>
            </c:ext>
          </c:extLst>
        </c:ser>
        <c:ser>
          <c:idx val="3"/>
          <c:order val="3"/>
          <c:tx>
            <c:strRef>
              <c:f>'3 Years Stars'!$I$4</c:f>
              <c:strCache>
                <c:ptCount val="1"/>
                <c:pt idx="0">
                  <c:v>2</c:v>
                </c:pt>
              </c:strCache>
            </c:strRef>
          </c:tx>
          <c:spPr>
            <a:solidFill>
              <a:schemeClr val="accent2">
                <a:lumMod val="60000"/>
              </a:schemeClr>
            </a:solidFill>
            <a:ln>
              <a:noFill/>
            </a:ln>
            <a:effectLst/>
          </c:spPr>
          <c:invertIfNegative val="0"/>
          <c:cat>
            <c:numRef>
              <c:f>'3 Years Stars'!$E$5:$E$9</c:f>
              <c:numCache>
                <c:formatCode>General</c:formatCode>
                <c:ptCount val="5"/>
                <c:pt idx="0">
                  <c:v>5</c:v>
                </c:pt>
                <c:pt idx="1">
                  <c:v>4</c:v>
                </c:pt>
                <c:pt idx="2">
                  <c:v>3</c:v>
                </c:pt>
                <c:pt idx="3">
                  <c:v>2</c:v>
                </c:pt>
                <c:pt idx="4">
                  <c:v>1</c:v>
                </c:pt>
              </c:numCache>
            </c:numRef>
          </c:cat>
          <c:val>
            <c:numRef>
              <c:f>'3 Years Stars'!$I$5:$I$9</c:f>
              <c:numCache>
                <c:formatCode>0.00%</c:formatCode>
                <c:ptCount val="5"/>
                <c:pt idx="0">
                  <c:v>0.17</c:v>
                </c:pt>
                <c:pt idx="1">
                  <c:v>0.17</c:v>
                </c:pt>
                <c:pt idx="2">
                  <c:v>0.22</c:v>
                </c:pt>
                <c:pt idx="3">
                  <c:v>0.24</c:v>
                </c:pt>
                <c:pt idx="4">
                  <c:v>0.2</c:v>
                </c:pt>
              </c:numCache>
            </c:numRef>
          </c:val>
          <c:extLst>
            <c:ext xmlns:c16="http://schemas.microsoft.com/office/drawing/2014/chart" uri="{C3380CC4-5D6E-409C-BE32-E72D297353CC}">
              <c16:uniqueId val="{00000003-6E75-4264-ADEA-BC7DEE87FD4A}"/>
            </c:ext>
          </c:extLst>
        </c:ser>
        <c:ser>
          <c:idx val="4"/>
          <c:order val="4"/>
          <c:tx>
            <c:strRef>
              <c:f>'3 Years Stars'!$J$4</c:f>
              <c:strCache>
                <c:ptCount val="1"/>
                <c:pt idx="0">
                  <c:v>1</c:v>
                </c:pt>
              </c:strCache>
            </c:strRef>
          </c:tx>
          <c:spPr>
            <a:solidFill>
              <a:schemeClr val="accent4">
                <a:lumMod val="60000"/>
              </a:schemeClr>
            </a:solidFill>
            <a:ln>
              <a:noFill/>
            </a:ln>
            <a:effectLst/>
          </c:spPr>
          <c:invertIfNegative val="0"/>
          <c:cat>
            <c:numRef>
              <c:f>'3 Years Stars'!$E$5:$E$9</c:f>
              <c:numCache>
                <c:formatCode>General</c:formatCode>
                <c:ptCount val="5"/>
                <c:pt idx="0">
                  <c:v>5</c:v>
                </c:pt>
                <c:pt idx="1">
                  <c:v>4</c:v>
                </c:pt>
                <c:pt idx="2">
                  <c:v>3</c:v>
                </c:pt>
                <c:pt idx="3">
                  <c:v>2</c:v>
                </c:pt>
                <c:pt idx="4">
                  <c:v>1</c:v>
                </c:pt>
              </c:numCache>
            </c:numRef>
          </c:cat>
          <c:val>
            <c:numRef>
              <c:f>'3 Years Stars'!$J$5:$J$9</c:f>
              <c:numCache>
                <c:formatCode>0.00%</c:formatCode>
                <c:ptCount val="5"/>
                <c:pt idx="0">
                  <c:v>0.1</c:v>
                </c:pt>
                <c:pt idx="1">
                  <c:v>0.08</c:v>
                </c:pt>
                <c:pt idx="2">
                  <c:v>7.0000000000000007E-2</c:v>
                </c:pt>
                <c:pt idx="3">
                  <c:v>0.11</c:v>
                </c:pt>
                <c:pt idx="4">
                  <c:v>0.15</c:v>
                </c:pt>
              </c:numCache>
            </c:numRef>
          </c:val>
          <c:extLst>
            <c:ext xmlns:c16="http://schemas.microsoft.com/office/drawing/2014/chart" uri="{C3380CC4-5D6E-409C-BE32-E72D297353CC}">
              <c16:uniqueId val="{00000004-6E75-4264-ADEA-BC7DEE87FD4A}"/>
            </c:ext>
          </c:extLst>
        </c:ser>
        <c:ser>
          <c:idx val="5"/>
          <c:order val="5"/>
          <c:tx>
            <c:strRef>
              <c:f>'3 Years Stars'!$K$4</c:f>
              <c:strCache>
                <c:ptCount val="1"/>
                <c:pt idx="0">
                  <c:v>Merged</c:v>
                </c:pt>
              </c:strCache>
            </c:strRef>
          </c:tx>
          <c:spPr>
            <a:solidFill>
              <a:schemeClr val="accent6">
                <a:lumMod val="60000"/>
              </a:schemeClr>
            </a:solidFill>
            <a:ln>
              <a:noFill/>
            </a:ln>
            <a:effectLst/>
          </c:spPr>
          <c:invertIfNegative val="0"/>
          <c:cat>
            <c:numRef>
              <c:f>'3 Years Stars'!$E$5:$E$9</c:f>
              <c:numCache>
                <c:formatCode>General</c:formatCode>
                <c:ptCount val="5"/>
                <c:pt idx="0">
                  <c:v>5</c:v>
                </c:pt>
                <c:pt idx="1">
                  <c:v>4</c:v>
                </c:pt>
                <c:pt idx="2">
                  <c:v>3</c:v>
                </c:pt>
                <c:pt idx="3">
                  <c:v>2</c:v>
                </c:pt>
                <c:pt idx="4">
                  <c:v>1</c:v>
                </c:pt>
              </c:numCache>
            </c:numRef>
          </c:cat>
          <c:val>
            <c:numRef>
              <c:f>'3 Years Stars'!$K$5:$K$9</c:f>
              <c:numCache>
                <c:formatCode>0.00%</c:formatCode>
                <c:ptCount val="5"/>
                <c:pt idx="0">
                  <c:v>0.03</c:v>
                </c:pt>
                <c:pt idx="1">
                  <c:v>0.05</c:v>
                </c:pt>
                <c:pt idx="2">
                  <c:v>0.09</c:v>
                </c:pt>
                <c:pt idx="3">
                  <c:v>0.15</c:v>
                </c:pt>
                <c:pt idx="4">
                  <c:v>0.2</c:v>
                </c:pt>
              </c:numCache>
            </c:numRef>
          </c:val>
          <c:extLst>
            <c:ext xmlns:c16="http://schemas.microsoft.com/office/drawing/2014/chart" uri="{C3380CC4-5D6E-409C-BE32-E72D297353CC}">
              <c16:uniqueId val="{00000005-6E75-4264-ADEA-BC7DEE87FD4A}"/>
            </c:ext>
          </c:extLst>
        </c:ser>
        <c:ser>
          <c:idx val="6"/>
          <c:order val="6"/>
          <c:tx>
            <c:strRef>
              <c:f>'3 Years Stars'!$L$4</c:f>
              <c:strCache>
                <c:ptCount val="1"/>
                <c:pt idx="0">
                  <c:v>Liquidated</c:v>
                </c:pt>
              </c:strCache>
            </c:strRef>
          </c:tx>
          <c:spPr>
            <a:solidFill>
              <a:schemeClr val="accent2">
                <a:lumMod val="80000"/>
                <a:lumOff val="20000"/>
              </a:schemeClr>
            </a:solidFill>
            <a:ln>
              <a:noFill/>
            </a:ln>
            <a:effectLst/>
          </c:spPr>
          <c:invertIfNegative val="0"/>
          <c:cat>
            <c:numRef>
              <c:f>'3 Years Stars'!$E$5:$E$9</c:f>
              <c:numCache>
                <c:formatCode>General</c:formatCode>
                <c:ptCount val="5"/>
                <c:pt idx="0">
                  <c:v>5</c:v>
                </c:pt>
                <c:pt idx="1">
                  <c:v>4</c:v>
                </c:pt>
                <c:pt idx="2">
                  <c:v>3</c:v>
                </c:pt>
                <c:pt idx="3">
                  <c:v>2</c:v>
                </c:pt>
                <c:pt idx="4">
                  <c:v>1</c:v>
                </c:pt>
              </c:numCache>
            </c:numRef>
          </c:cat>
          <c:val>
            <c:numRef>
              <c:f>'3 Years Stars'!$L$5:$L$9</c:f>
              <c:numCache>
                <c:formatCode>0.00%</c:formatCode>
                <c:ptCount val="5"/>
                <c:pt idx="0">
                  <c:v>0.02</c:v>
                </c:pt>
                <c:pt idx="1">
                  <c:v>0.04</c:v>
                </c:pt>
                <c:pt idx="2">
                  <c:v>0.06</c:v>
                </c:pt>
                <c:pt idx="3">
                  <c:v>0.09</c:v>
                </c:pt>
                <c:pt idx="4">
                  <c:v>0.14000000000000001</c:v>
                </c:pt>
              </c:numCache>
            </c:numRef>
          </c:val>
          <c:extLst>
            <c:ext xmlns:c16="http://schemas.microsoft.com/office/drawing/2014/chart" uri="{C3380CC4-5D6E-409C-BE32-E72D297353CC}">
              <c16:uniqueId val="{00000006-6E75-4264-ADEA-BC7DEE87FD4A}"/>
            </c:ext>
          </c:extLst>
        </c:ser>
        <c:dLbls>
          <c:showLegendKey val="0"/>
          <c:showVal val="0"/>
          <c:showCatName val="0"/>
          <c:showSerName val="0"/>
          <c:showPercent val="0"/>
          <c:showBubbleSize val="0"/>
        </c:dLbls>
        <c:gapWidth val="219"/>
        <c:axId val="488549472"/>
        <c:axId val="488557016"/>
      </c:barChart>
      <c:catAx>
        <c:axId val="48854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557016"/>
        <c:crosses val="autoZero"/>
        <c:auto val="1"/>
        <c:lblAlgn val="ctr"/>
        <c:lblOffset val="100"/>
        <c:noMultiLvlLbl val="0"/>
      </c:catAx>
      <c:valAx>
        <c:axId val="4885570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549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11</xdr:col>
      <xdr:colOff>160412</xdr:colOff>
      <xdr:row>2</xdr:row>
      <xdr:rowOff>78899</xdr:rowOff>
    </xdr:from>
    <xdr:to>
      <xdr:col>18</xdr:col>
      <xdr:colOff>226249</xdr:colOff>
      <xdr:row>18</xdr:row>
      <xdr:rowOff>163025</xdr:rowOff>
    </xdr:to>
    <xdr:graphicFrame macro="">
      <xdr:nvGraphicFramePr>
        <xdr:cNvPr id="2" name="Chart 1">
          <a:extLst>
            <a:ext uri="{FF2B5EF4-FFF2-40B4-BE49-F238E27FC236}">
              <a16:creationId xmlns:a16="http://schemas.microsoft.com/office/drawing/2014/main" id="{386EC7CF-0025-44AF-97D5-3B83D84694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508405</xdr:colOff>
      <xdr:row>6</xdr:row>
      <xdr:rowOff>47547</xdr:rowOff>
    </xdr:from>
    <xdr:to>
      <xdr:col>19</xdr:col>
      <xdr:colOff>574242</xdr:colOff>
      <xdr:row>21</xdr:row>
      <xdr:rowOff>47547</xdr:rowOff>
    </xdr:to>
    <xdr:graphicFrame macro="">
      <xdr:nvGraphicFramePr>
        <xdr:cNvPr id="3" name="Chart 2">
          <a:extLst>
            <a:ext uri="{FF2B5EF4-FFF2-40B4-BE49-F238E27FC236}">
              <a16:creationId xmlns:a16="http://schemas.microsoft.com/office/drawing/2014/main" id="{21874317-5441-4D1A-9817-52FD4D178C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20">
  <rv s="0">
    <v>https://www.bing.com/financeapi/forcetrigger?t=a1xzim&amp;q=XNAS%3aMSFT&amp;form=skydnc</v>
    <v>Bing</v>
  </rv>
  <rv s="0">
    <v>https://upload.wikimedia.org/wikipedia/commons/thumb/c/c7/Bing_logo_%282016%29.svg/500px-Bing_logo_%282016%29.svg.png</v>
    <v>Bing</v>
  </rv>
  <rv s="0">
    <v>http://en.wikipedia.org/wiki/Public_domain</v>
    <v>Public domain</v>
  </rv>
  <rv s="0">
    <v>http://en.wikipedia.org/wiki/Microsoft</v>
    <v>Wikipedia</v>
  </rv>
  <rv s="1">
    <v>2</v>
    <v>3</v>
  </rv>
  <rv s="2">
    <v>https://www.bing.com/th?id=AMMS_c6939a08cba290c186ef1b935254e91d&amp;qlt=95</v>
    <v>4</v>
    <v>https://www.bing.com/images/search?form=xlimg&amp;q=microsoft</v>
    <v>Image of Microsoft Corp</v>
    <v/>
  </rv>
  <rv s="3">
    <v>en-US</v>
    <v>a1xzim</v>
    <v>268435456</v>
    <v>268435457</v>
    <v>1</v>
    <v>Powered by Refinitiv</v>
    <v>0</v>
    <v>Microsoft Corp (XNAS:MSFT)</v>
    <v>3</v>
    <v>4</v>
    <v>Finance</v>
    <v>5</v>
    <v>142.37</v>
    <v>93.96</v>
    <v>1.2298</v>
    <v>1.0885</v>
    <v>7.8630000000000002E-3</v>
    <v>USD</v>
    <v>0</v>
    <v>1</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140.01</v>
    <v>5</v>
    <v>Software &amp; IT Services</v>
    <v>Stock</v>
    <v>43760.613161492969</v>
    <v>138.93</v>
    <v>1065268000000</v>
    <v>Microsoft Corp</v>
    <v>Microsoft Corp</v>
    <v>138.97999999999999</v>
    <v>28.949000000000002</v>
    <v>138.43</v>
    <v>139.51849999999999</v>
    <v>7695352000</v>
    <v>MSFT</v>
    <v>Microsoft Corp (XNAS:MSFT)</v>
    <v>5814192</v>
    <v>23562639</v>
    <v>1993</v>
  </rv>
  <rv s="4">
    <v>6</v>
  </rv>
  <rv s="0">
    <v>https://www.bing.com/financeapi/forcetrigger?t=a1v6nm&amp;q=XNYS%3aIBM&amp;form=skydnc</v>
    <v>Bing</v>
  </rv>
  <rv s="0">
    <v>http://en.wikipedia.org/wiki/IBM</v>
    <v>Wikipedia</v>
  </rv>
  <rv s="1">
    <v>2</v>
    <v>9</v>
  </rv>
  <rv s="2">
    <v>https://www.bing.com/th?id=AMMS_1161d57624c15d40e4e3a0c8b84d1c2e&amp;qlt=95</v>
    <v>10</v>
    <v>https://www.bing.com/images/search?form=xlimg&amp;q=ibm</v>
    <v>Image of International Business Machines Corp</v>
    <v/>
  </rv>
  <rv s="3">
    <v>en-US</v>
    <v>a1v6nm</v>
    <v>268435456</v>
    <v>268435457</v>
    <v>1</v>
    <v>Powered by Refinitiv</v>
    <v>0</v>
    <v>International Business Machines Corp (XNYS:IBM)</v>
    <v>3</v>
    <v>4</v>
    <v>Finance</v>
    <v>5</v>
    <v>152.94999999999999</v>
    <v>105.94</v>
    <v>1.3591</v>
    <v>-0.3</v>
    <v>-2.2629999999999998E-3</v>
    <v>USD</v>
    <v>8</v>
    <v>1</v>
    <v>International Business Machines Corporation (IBM) is a technology company. The Company operates through five segments: Cognitive Solutions, Global Business Services (GBS), Technology Services &amp; Cloud Platforms, Systems and Global Financing. The Cognitive Solutions segment delivers a spectrum of capabilities, from descriptive, predictive and prescriptive analytics to cognitive systems. Cognitive Solutions includes Watson, a cognitive computing platform that has the ability to interact in natural language, process big data, and learn from interactions with people and computers. The GBS segment provides clients with consulting, application management services and global process services. The Technology Services &amp; Cloud Platforms segment provides information technology infrastructure services. The Systems segment provides clients with infrastructure technologies. The Global Financing segment includes client financing, commercial financing, and remanufacturing and remarketing.</v>
    <v>350600</v>
    <v>New York Stock Exchange</v>
    <v>XNYS</v>
    <v>XNYS</v>
    <v>1 New Orchard Rd, ARMONK, NY, 10504-1722 US</v>
    <v>133.1</v>
    <v>11</v>
    <v>Software &amp; IT Services</v>
    <v>Stock</v>
    <v>43760.613796296297</v>
    <v>131.61500000000001</v>
    <v>117449300000</v>
    <v>International Business Machines Corp</v>
    <v>International Business Machines Corp</v>
    <v>132.65</v>
    <v>12.257300000000001</v>
    <v>132.54</v>
    <v>132.24</v>
    <v>885875200</v>
    <v>IBM</v>
    <v>International Business Machines Corp (XNYS:IBM)</v>
    <v>862430</v>
    <v>3858140</v>
    <v>1911</v>
  </rv>
  <rv s="4">
    <v>12</v>
  </rv>
  <rv s="0">
    <v>https://www.bing.com/financeapi/forcetrigger?t=a1x6rw&amp;q=XNYS%3aLUV&amp;form=skydnc</v>
    <v>Bing</v>
  </rv>
  <rv s="0">
    <v>http://en.wikipedia.org/wiki/Southwest_Airlines</v>
    <v>Wikipedia</v>
  </rv>
  <rv s="1">
    <v>2</v>
    <v>15</v>
  </rv>
  <rv s="2">
    <v>https://www.bing.com/th?id=AMMS_d6782132aec4ede52f23cbfda8cac5e1&amp;qlt=95</v>
    <v>16</v>
    <v>https://www.bing.com/images/search?form=xlimg&amp;q=southwest+airlines</v>
    <v>Image of Southwest Airlines Co</v>
    <v/>
  </rv>
  <rv s="3">
    <v>en-US</v>
    <v>a1x6rw</v>
    <v>268435456</v>
    <v>268435457</v>
    <v>1</v>
    <v>Powered by Refinitiv</v>
    <v>0</v>
    <v>Southwest Airlines Co (XNYS:LUV)</v>
    <v>3</v>
    <v>4</v>
    <v>Finance</v>
    <v>5</v>
    <v>58.77</v>
    <v>44.28</v>
    <v>1.4802</v>
    <v>-0.27</v>
    <v>-5.0729999999999994E-3</v>
    <v>USD</v>
    <v>14</v>
    <v>1</v>
    <v>Southwest Airlines Co. (Southwest) operates Southwest Airlines, a passenger airline that provides scheduled air transportation in the United States and near-international markets. The Company provides point-to-point service. The Company offers ancillary service offerings, such as Southwest's EarlyBird Check-In and transportation of pets and unaccompanied minors, in accordance with Southwest's respective policies. Southwest's Rapid Rewards frequent flyer program enables program members (Members) to earn points for every dollar spent on Southwest fares. Its Internet Website, Southwest.com, is an avenue for Southwest customers to purchase and manage travel online. As of December 31, 2016, Southwest operated a total of 723 Boeing 737 aircraft and served 101 destinations in 40 states, the District of Columbia, the Commonwealth of Puerto Rico, and eight near-international countries: Mexico, Jamaica, The Bahamas, Aruba, Dominican Republic, Costa Rica, Belize, and Cuba.</v>
    <v>59793</v>
    <v>New York Stock Exchange</v>
    <v>XNYS</v>
    <v>XNYS</v>
    <v>PO Box 36611, 2702 Love Field Dr, DALLAS, TX, 75235-1611 US</v>
    <v>53.49</v>
    <v>17</v>
    <v>Passenger Transportation Services</v>
    <v>Stock</v>
    <v>43760.611817129633</v>
    <v>52.29</v>
    <v>28612030000</v>
    <v>Southwest Airlines Co</v>
    <v>Southwest Airlines Co</v>
    <v>53.12</v>
    <v>12.382400000000001</v>
    <v>53.22</v>
    <v>52.95</v>
    <v>537517000</v>
    <v>LUV</v>
    <v>Southwest Airlines Co (XNYS:LUV)</v>
    <v>1115436</v>
    <v>4000927</v>
    <v>1967</v>
  </rv>
  <rv s="4">
    <v>18</v>
  </rv>
</rvData>
</file>

<file path=xl/richData/rdrichvaluestructure.xml><?xml version="1.0" encoding="utf-8"?>
<rvStructures xmlns="http://schemas.microsoft.com/office/spreadsheetml/2017/richdata" count="5">
  <s t="_hyperlink">
    <k n="Address" t="s"/>
    <k n="Text" t="s"/>
  </s>
  <s t="_sourceattribution">
    <k n="License" t="r"/>
    <k n="Source" t="r"/>
  </s>
  <s t="_imageurl">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ataProviderExternalLink" t="r"/>
    <k n="DataProviderExternalLinkLogo" t="r"/>
    <k n="Description" t="s"/>
    <k n="Employees"/>
    <k n="Exchange" t="s"/>
    <k n="Exchange abbreviation" t="s"/>
    <k n="ExchangeID" t="s"/>
    <k n="Headquarters" t="s"/>
    <k n="High"/>
    <k n="Image" t="r"/>
    <k n="Industry" t="s"/>
    <k n="Instrument type" t="s"/>
    <k n="Last trade time"/>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DataProviderExternalLink</v>
      <v t="s">DataProviderExternalLinkLogo</v>
      <v t="s">Image</v>
      <v t="s">ExchangeID</v>
      <v t="s">%ProviderInfo</v>
      <v t="s">_Display</v>
    </a>
  </spbArrays>
  <spbData count="6">
    <spb s="0">
      <v>0</v>
    </spb>
    <spb s="1">
      <v>0</v>
      <v>0</v>
    </spb>
    <spb s="2">
      <v>0</v>
      <v>0</v>
      <v>0</v>
    </spb>
    <spb s="3">
      <v>1</v>
      <v>2</v>
      <v>2</v>
      <v>2</v>
      <v>2</v>
      <v>2</v>
    </spb>
    <spb s="4">
      <v>1</v>
      <v>2</v>
      <v>2</v>
      <v>1</v>
      <v>3</v>
      <v>1</v>
      <v>4</v>
      <v>1</v>
      <v>1</v>
      <v>5</v>
      <v>5</v>
      <v>6</v>
      <v>7</v>
      <v>1</v>
      <v>1</v>
      <v>1</v>
      <v>5</v>
      <v>8</v>
      <v>9</v>
      <v>10</v>
      <v>11</v>
      <v>10</v>
      <v>5</v>
    </spb>
    <spb s="5">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6">
  <s>
    <k n="^Order" t="spba"/>
  </s>
  <s>
    <k n="ShowInDotNotation" t="b"/>
    <k n="ShowInAutoComplete" t="b"/>
  </s>
  <s>
    <k n="ShowInCardView" t="b"/>
    <k n="ShowInDotNotation" t="b"/>
    <k n="ShowInAutoComplete" t="b"/>
  </s>
  <s>
    <k n="Image" t="spb"/>
    <k n="ExchangeID" t="spb"/>
    <k n="UniqueName" t="spb"/>
    <k n="%ProviderInfo" t="spb"/>
    <k n="DataProviderExternalLink" t="spb"/>
    <k n="DataProviderExternalLinkLog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eoddata.com/stocklist/USMF.ht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inancial-planning.com/slideshow/highest-alpha-which-funds-generate-additional-valu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s://www.financial-planning.com/slideshow/highest-alpha-which-funds-generate-additional-value"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wsj.com/articles/the-morningstar-mirage-15089466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25"/>
  <sheetViews>
    <sheetView workbookViewId="0">
      <selection activeCell="F24" sqref="F24"/>
    </sheetView>
  </sheetViews>
  <sheetFormatPr defaultRowHeight="14.4" x14ac:dyDescent="0.3"/>
  <sheetData>
    <row r="1" spans="2:12" x14ac:dyDescent="0.3">
      <c r="B1" s="1" t="s">
        <v>5</v>
      </c>
    </row>
    <row r="3" spans="2:12" x14ac:dyDescent="0.3">
      <c r="C3" t="s">
        <v>6</v>
      </c>
      <c r="D3" t="s">
        <v>4</v>
      </c>
      <c r="E3" t="s">
        <v>0</v>
      </c>
      <c r="F3" t="s">
        <v>1</v>
      </c>
      <c r="G3" t="s">
        <v>2</v>
      </c>
      <c r="H3" t="s">
        <v>3</v>
      </c>
      <c r="I3" t="s">
        <v>0</v>
      </c>
      <c r="J3" t="s">
        <v>1</v>
      </c>
      <c r="K3" t="s">
        <v>2</v>
      </c>
      <c r="L3" t="s">
        <v>3</v>
      </c>
    </row>
    <row r="4" spans="2:12" x14ac:dyDescent="0.3">
      <c r="C4">
        <v>0</v>
      </c>
      <c r="D4">
        <v>40</v>
      </c>
      <c r="E4">
        <v>0.1</v>
      </c>
      <c r="F4">
        <v>0.1</v>
      </c>
      <c r="G4">
        <v>0.1</v>
      </c>
      <c r="H4">
        <v>0.1</v>
      </c>
      <c r="I4">
        <f>0.25*$D4*(1+E4)</f>
        <v>11</v>
      </c>
      <c r="J4">
        <f t="shared" ref="J4:L4" si="0">0.25*$D4*(1+F4)</f>
        <v>11</v>
      </c>
      <c r="K4">
        <f t="shared" si="0"/>
        <v>11</v>
      </c>
      <c r="L4">
        <f t="shared" si="0"/>
        <v>11</v>
      </c>
    </row>
    <row r="5" spans="2:12" x14ac:dyDescent="0.3">
      <c r="C5">
        <v>1</v>
      </c>
      <c r="D5">
        <f>SUM(I4:L4)</f>
        <v>44</v>
      </c>
      <c r="E5">
        <v>0.1</v>
      </c>
      <c r="F5">
        <v>0.1</v>
      </c>
      <c r="G5">
        <v>0.1</v>
      </c>
      <c r="H5">
        <v>0.1</v>
      </c>
      <c r="I5">
        <f t="shared" ref="I5:I8" si="1">0.25*$D5*(1+E5)</f>
        <v>12.100000000000001</v>
      </c>
      <c r="J5">
        <f t="shared" ref="J5:J8" si="2">0.25*$D5*(1+F5)</f>
        <v>12.100000000000001</v>
      </c>
      <c r="K5">
        <f t="shared" ref="K5:K8" si="3">0.25*$D5*(1+G5)</f>
        <v>12.100000000000001</v>
      </c>
      <c r="L5">
        <f t="shared" ref="L5:L8" si="4">0.25*$D5*(1+H5)</f>
        <v>12.100000000000001</v>
      </c>
    </row>
    <row r="6" spans="2:12" x14ac:dyDescent="0.3">
      <c r="C6">
        <v>2</v>
      </c>
      <c r="D6">
        <f t="shared" ref="D6:D14" si="5">SUM(I5:L5)</f>
        <v>48.400000000000006</v>
      </c>
      <c r="E6">
        <v>0.1</v>
      </c>
      <c r="F6">
        <v>0.1</v>
      </c>
      <c r="G6">
        <v>0.1</v>
      </c>
      <c r="H6">
        <v>0.1</v>
      </c>
      <c r="I6">
        <f t="shared" si="1"/>
        <v>13.310000000000002</v>
      </c>
      <c r="J6">
        <f t="shared" si="2"/>
        <v>13.310000000000002</v>
      </c>
      <c r="K6">
        <f t="shared" si="3"/>
        <v>13.310000000000002</v>
      </c>
      <c r="L6">
        <f t="shared" si="4"/>
        <v>13.310000000000002</v>
      </c>
    </row>
    <row r="7" spans="2:12" x14ac:dyDescent="0.3">
      <c r="C7">
        <v>3</v>
      </c>
      <c r="D7">
        <f t="shared" si="5"/>
        <v>53.240000000000009</v>
      </c>
      <c r="E7">
        <v>0.1</v>
      </c>
      <c r="F7">
        <v>0.1</v>
      </c>
      <c r="G7">
        <v>0.1</v>
      </c>
      <c r="H7">
        <v>0.1</v>
      </c>
      <c r="I7">
        <f t="shared" si="1"/>
        <v>14.641000000000004</v>
      </c>
      <c r="J7">
        <f t="shared" si="2"/>
        <v>14.641000000000004</v>
      </c>
      <c r="K7">
        <f t="shared" si="3"/>
        <v>14.641000000000004</v>
      </c>
      <c r="L7">
        <f t="shared" si="4"/>
        <v>14.641000000000004</v>
      </c>
    </row>
    <row r="8" spans="2:12" x14ac:dyDescent="0.3">
      <c r="C8">
        <v>4</v>
      </c>
      <c r="D8">
        <f t="shared" si="5"/>
        <v>58.564000000000014</v>
      </c>
      <c r="E8">
        <v>0.1</v>
      </c>
      <c r="F8">
        <v>0.1</v>
      </c>
      <c r="G8">
        <v>0.1</v>
      </c>
      <c r="H8">
        <v>-1</v>
      </c>
      <c r="I8">
        <f t="shared" si="1"/>
        <v>16.105100000000004</v>
      </c>
      <c r="J8">
        <f t="shared" si="2"/>
        <v>16.105100000000004</v>
      </c>
      <c r="K8">
        <f t="shared" si="3"/>
        <v>16.105100000000004</v>
      </c>
      <c r="L8">
        <f t="shared" si="4"/>
        <v>0</v>
      </c>
    </row>
    <row r="9" spans="2:12" x14ac:dyDescent="0.3">
      <c r="C9">
        <v>5</v>
      </c>
      <c r="D9">
        <f t="shared" si="5"/>
        <v>48.315300000000008</v>
      </c>
      <c r="E9">
        <v>0.1</v>
      </c>
      <c r="F9">
        <v>0.1</v>
      </c>
      <c r="G9">
        <v>0.1</v>
      </c>
      <c r="H9">
        <v>0</v>
      </c>
      <c r="I9">
        <f>(1/3)*$D9*(1+E9)</f>
        <v>17.715610000000002</v>
      </c>
      <c r="J9">
        <f t="shared" ref="J9:K9" si="6">(1/3)*$D9*(1+F9)</f>
        <v>17.715610000000002</v>
      </c>
      <c r="K9">
        <f t="shared" si="6"/>
        <v>17.715610000000002</v>
      </c>
      <c r="L9">
        <v>0</v>
      </c>
    </row>
    <row r="10" spans="2:12" x14ac:dyDescent="0.3">
      <c r="C10">
        <v>6</v>
      </c>
      <c r="D10">
        <f t="shared" si="5"/>
        <v>53.146830000000008</v>
      </c>
      <c r="E10">
        <v>0.1</v>
      </c>
      <c r="F10">
        <v>0.1</v>
      </c>
      <c r="G10">
        <v>0.1</v>
      </c>
      <c r="H10">
        <v>0</v>
      </c>
      <c r="I10">
        <f t="shared" ref="I10:I14" si="7">(1/3)*$D10*(1+E10)</f>
        <v>19.487171000000004</v>
      </c>
      <c r="J10">
        <f t="shared" ref="J10:J14" si="8">(1/3)*$D10*(1+F10)</f>
        <v>19.487171000000004</v>
      </c>
      <c r="K10">
        <f t="shared" ref="K10:K14" si="9">(1/3)*$D10*(1+G10)</f>
        <v>19.487171000000004</v>
      </c>
      <c r="L10">
        <v>0</v>
      </c>
    </row>
    <row r="11" spans="2:12" x14ac:dyDescent="0.3">
      <c r="C11">
        <v>7</v>
      </c>
      <c r="D11">
        <f t="shared" si="5"/>
        <v>58.461513000000011</v>
      </c>
      <c r="E11">
        <v>0.1</v>
      </c>
      <c r="F11">
        <v>0.1</v>
      </c>
      <c r="G11">
        <v>0.1</v>
      </c>
      <c r="H11">
        <v>0</v>
      </c>
      <c r="I11">
        <f t="shared" si="7"/>
        <v>21.435888100000007</v>
      </c>
      <c r="J11">
        <f t="shared" si="8"/>
        <v>21.435888100000007</v>
      </c>
      <c r="K11">
        <f t="shared" si="9"/>
        <v>21.435888100000007</v>
      </c>
      <c r="L11">
        <v>0</v>
      </c>
    </row>
    <row r="12" spans="2:12" x14ac:dyDescent="0.3">
      <c r="C12">
        <v>8</v>
      </c>
      <c r="D12">
        <f t="shared" si="5"/>
        <v>64.307664300000027</v>
      </c>
      <c r="E12">
        <v>0.1</v>
      </c>
      <c r="F12">
        <v>0.1</v>
      </c>
      <c r="G12">
        <v>0.1</v>
      </c>
      <c r="H12">
        <v>0</v>
      </c>
      <c r="I12">
        <f t="shared" si="7"/>
        <v>23.579476910000011</v>
      </c>
      <c r="J12">
        <f t="shared" si="8"/>
        <v>23.579476910000011</v>
      </c>
      <c r="K12">
        <f t="shared" si="9"/>
        <v>23.579476910000011</v>
      </c>
      <c r="L12">
        <v>0</v>
      </c>
    </row>
    <row r="13" spans="2:12" x14ac:dyDescent="0.3">
      <c r="C13">
        <v>9</v>
      </c>
      <c r="D13">
        <f t="shared" si="5"/>
        <v>70.738430730000033</v>
      </c>
      <c r="E13">
        <v>0.1</v>
      </c>
      <c r="F13">
        <v>0.1</v>
      </c>
      <c r="G13">
        <v>0.1</v>
      </c>
      <c r="H13">
        <v>0</v>
      </c>
      <c r="I13">
        <f t="shared" si="7"/>
        <v>25.937424601000014</v>
      </c>
      <c r="J13">
        <f t="shared" si="8"/>
        <v>25.937424601000014</v>
      </c>
      <c r="K13">
        <f t="shared" si="9"/>
        <v>25.937424601000014</v>
      </c>
      <c r="L13">
        <v>0</v>
      </c>
    </row>
    <row r="14" spans="2:12" x14ac:dyDescent="0.3">
      <c r="C14">
        <v>10</v>
      </c>
      <c r="D14">
        <f t="shared" si="5"/>
        <v>77.812273803000039</v>
      </c>
      <c r="E14">
        <v>0.1</v>
      </c>
      <c r="F14">
        <v>0.1</v>
      </c>
      <c r="G14">
        <v>0.1</v>
      </c>
      <c r="H14">
        <v>0</v>
      </c>
      <c r="I14">
        <f t="shared" si="7"/>
        <v>28.531167061100014</v>
      </c>
      <c r="J14">
        <f t="shared" si="8"/>
        <v>28.531167061100014</v>
      </c>
      <c r="K14">
        <f t="shared" si="9"/>
        <v>28.531167061100014</v>
      </c>
      <c r="L14">
        <v>0</v>
      </c>
    </row>
    <row r="20" spans="6:6" x14ac:dyDescent="0.3">
      <c r="F20" t="s">
        <v>8</v>
      </c>
    </row>
    <row r="21" spans="6:6" x14ac:dyDescent="0.3">
      <c r="F21" t="s">
        <v>7</v>
      </c>
    </row>
    <row r="23" spans="6:6" x14ac:dyDescent="0.3">
      <c r="F23" t="s">
        <v>9</v>
      </c>
    </row>
    <row r="24" spans="6:6" x14ac:dyDescent="0.3">
      <c r="F24">
        <f>(D14/D4)^0.1-1</f>
        <v>6.8805823649380926E-2</v>
      </c>
    </row>
    <row r="25" spans="6:6" x14ac:dyDescent="0.3">
      <c r="F25" s="2">
        <v>6.9000000000000006E-2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B270-D184-41FB-9F90-8D764BBE0F69}">
  <dimension ref="B3:S31"/>
  <sheetViews>
    <sheetView topLeftCell="E16" zoomScale="170" zoomScaleNormal="170" workbookViewId="0">
      <selection activeCell="S31" sqref="S31"/>
    </sheetView>
  </sheetViews>
  <sheetFormatPr defaultRowHeight="14.4" x14ac:dyDescent="0.3"/>
  <cols>
    <col min="5" max="5" width="14.3984375" bestFit="1" customWidth="1"/>
    <col min="6" max="6" width="6.5" bestFit="1" customWidth="1"/>
    <col min="7" max="7" width="8.09765625" customWidth="1"/>
    <col min="8" max="8" width="6.59765625" bestFit="1" customWidth="1"/>
    <col min="9" max="10" width="5.8984375" bestFit="1" customWidth="1"/>
    <col min="11" max="13" width="4.8984375" bestFit="1" customWidth="1"/>
    <col min="14" max="14" width="5.8984375" bestFit="1" customWidth="1"/>
    <col min="15" max="15" width="5.5" bestFit="1" customWidth="1"/>
    <col min="16" max="16" width="5.8984375" bestFit="1" customWidth="1"/>
  </cols>
  <sheetData>
    <row r="3" spans="2:16" x14ac:dyDescent="0.3">
      <c r="G3" t="s">
        <v>48</v>
      </c>
    </row>
    <row r="4" spans="2:16" x14ac:dyDescent="0.3">
      <c r="G4" s="3" t="s">
        <v>49</v>
      </c>
    </row>
    <row r="8" spans="2:16" x14ac:dyDescent="0.3">
      <c r="B8">
        <v>0</v>
      </c>
      <c r="C8">
        <v>1</v>
      </c>
      <c r="H8" t="s">
        <v>44</v>
      </c>
    </row>
    <row r="9" spans="2:16" x14ac:dyDescent="0.3">
      <c r="B9">
        <v>19</v>
      </c>
      <c r="C9">
        <v>2</v>
      </c>
      <c r="H9" t="s">
        <v>47</v>
      </c>
    </row>
    <row r="10" spans="2:16" x14ac:dyDescent="0.3">
      <c r="B10">
        <v>39</v>
      </c>
      <c r="C10">
        <v>3</v>
      </c>
    </row>
    <row r="11" spans="2:16" x14ac:dyDescent="0.3">
      <c r="B11">
        <v>59</v>
      </c>
      <c r="C11">
        <v>4</v>
      </c>
    </row>
    <row r="12" spans="2:16" x14ac:dyDescent="0.3">
      <c r="B12">
        <v>79</v>
      </c>
      <c r="C12">
        <v>5</v>
      </c>
    </row>
    <row r="15" spans="2:16" x14ac:dyDescent="0.3">
      <c r="E15" s="1"/>
      <c r="F15" s="1"/>
      <c r="G15" s="1"/>
      <c r="H15" s="1"/>
      <c r="I15" s="1"/>
      <c r="J15" s="1"/>
      <c r="K15" s="1"/>
      <c r="L15" s="1"/>
      <c r="M15" s="1"/>
      <c r="N15" s="1"/>
      <c r="O15" s="1"/>
      <c r="P15" s="1"/>
    </row>
    <row r="16" spans="2:16" x14ac:dyDescent="0.3">
      <c r="E16" s="1" t="s">
        <v>38</v>
      </c>
      <c r="F16" s="1">
        <v>2009</v>
      </c>
      <c r="G16" s="1">
        <v>2010</v>
      </c>
      <c r="H16" s="1">
        <v>2011</v>
      </c>
      <c r="I16" s="1">
        <v>2012</v>
      </c>
      <c r="J16" s="1">
        <v>2013</v>
      </c>
      <c r="K16" s="1">
        <v>2014</v>
      </c>
      <c r="L16" s="1">
        <v>2015</v>
      </c>
      <c r="M16" s="1">
        <v>2016</v>
      </c>
      <c r="N16" s="1">
        <v>2017</v>
      </c>
      <c r="O16" s="1">
        <v>2018</v>
      </c>
      <c r="P16" s="1"/>
    </row>
    <row r="17" spans="5:19" x14ac:dyDescent="0.3">
      <c r="E17" s="1" t="s">
        <v>39</v>
      </c>
      <c r="F17" s="1">
        <v>24.64</v>
      </c>
      <c r="G17" s="1">
        <v>9.1300000000000008</v>
      </c>
      <c r="H17" s="1">
        <v>-1.96</v>
      </c>
      <c r="I17" s="1">
        <v>15.81</v>
      </c>
      <c r="J17" s="1">
        <v>27.35</v>
      </c>
      <c r="K17" s="1">
        <v>1.28</v>
      </c>
      <c r="L17" s="1">
        <v>6.48</v>
      </c>
      <c r="M17" s="1">
        <v>3.93</v>
      </c>
      <c r="N17" s="1">
        <v>26.83</v>
      </c>
      <c r="O17" s="1">
        <v>-9.2200000000000006</v>
      </c>
      <c r="P17" s="1"/>
    </row>
    <row r="18" spans="5:19" x14ac:dyDescent="0.3">
      <c r="E18" s="1" t="s">
        <v>40</v>
      </c>
      <c r="F18" s="1">
        <v>-13.38</v>
      </c>
      <c r="G18" s="1">
        <v>-5.65</v>
      </c>
      <c r="H18" s="1">
        <v>10.35</v>
      </c>
      <c r="I18" s="1">
        <v>-1.89</v>
      </c>
      <c r="J18" s="1">
        <v>8.76</v>
      </c>
      <c r="K18" s="1">
        <v>5.2</v>
      </c>
      <c r="L18" s="1">
        <v>5.53</v>
      </c>
      <c r="M18" s="1">
        <v>6.07</v>
      </c>
      <c r="N18" s="1">
        <v>-4.05</v>
      </c>
      <c r="O18" s="1">
        <v>4.8600000000000003</v>
      </c>
      <c r="P18" s="1"/>
    </row>
    <row r="19" spans="5:19" x14ac:dyDescent="0.3">
      <c r="E19" s="1" t="s">
        <v>41</v>
      </c>
      <c r="F19" s="1">
        <v>-14.03</v>
      </c>
      <c r="G19" s="1">
        <v>-5.33</v>
      </c>
      <c r="H19" s="1">
        <v>12.25</v>
      </c>
      <c r="I19" s="1">
        <v>-0.86</v>
      </c>
      <c r="J19" s="1">
        <v>11.86</v>
      </c>
      <c r="K19" s="1">
        <v>3.93</v>
      </c>
      <c r="L19" s="1">
        <v>7.73</v>
      </c>
      <c r="M19" s="1">
        <v>3.8</v>
      </c>
      <c r="N19" s="1">
        <v>-5.18</v>
      </c>
      <c r="O19" s="1">
        <v>5.21</v>
      </c>
      <c r="P19" s="1"/>
    </row>
    <row r="20" spans="5:19" x14ac:dyDescent="0.3">
      <c r="E20" s="1" t="s">
        <v>46</v>
      </c>
      <c r="F20" s="1">
        <f>VLOOKUP(F21,$B$8:$C$12,2,TRUE)</f>
        <v>4</v>
      </c>
      <c r="G20" s="1">
        <f t="shared" ref="G20:O20" si="0">VLOOKUP(G21,$B$8:$C$12,2,TRUE)</f>
        <v>2</v>
      </c>
      <c r="H20" s="1">
        <f t="shared" si="0"/>
        <v>1</v>
      </c>
      <c r="I20" s="1">
        <f t="shared" si="0"/>
        <v>4</v>
      </c>
      <c r="J20" s="1">
        <f t="shared" si="0"/>
        <v>1</v>
      </c>
      <c r="K20" s="1">
        <f t="shared" si="0"/>
        <v>1</v>
      </c>
      <c r="L20" s="1">
        <f t="shared" si="0"/>
        <v>1</v>
      </c>
      <c r="M20" s="1">
        <f t="shared" si="0"/>
        <v>1</v>
      </c>
      <c r="N20" s="1">
        <f t="shared" si="0"/>
        <v>2</v>
      </c>
      <c r="O20" s="1">
        <f t="shared" si="0"/>
        <v>1</v>
      </c>
      <c r="P20" s="1"/>
    </row>
    <row r="21" spans="5:19" x14ac:dyDescent="0.3">
      <c r="E21" s="1" t="s">
        <v>42</v>
      </c>
      <c r="F21" s="1">
        <v>74</v>
      </c>
      <c r="G21" s="1">
        <v>29</v>
      </c>
      <c r="H21" s="1">
        <v>3</v>
      </c>
      <c r="I21" s="1">
        <v>62</v>
      </c>
      <c r="J21" s="1">
        <v>5</v>
      </c>
      <c r="K21" s="1">
        <v>4</v>
      </c>
      <c r="L21" s="1">
        <v>2</v>
      </c>
      <c r="M21" s="1">
        <v>18</v>
      </c>
      <c r="N21" s="1">
        <v>31</v>
      </c>
      <c r="O21" s="1">
        <v>6</v>
      </c>
      <c r="P21" s="1"/>
    </row>
    <row r="22" spans="5:19" x14ac:dyDescent="0.3">
      <c r="E22" s="1" t="s">
        <v>43</v>
      </c>
      <c r="F22" s="1">
        <v>266</v>
      </c>
      <c r="G22" s="1">
        <v>261</v>
      </c>
      <c r="H22" s="1">
        <v>251</v>
      </c>
      <c r="I22" s="1">
        <v>250</v>
      </c>
      <c r="J22" s="1">
        <v>278</v>
      </c>
      <c r="K22" s="1">
        <v>341</v>
      </c>
      <c r="L22" s="1">
        <v>361</v>
      </c>
      <c r="M22" s="1">
        <v>363</v>
      </c>
      <c r="N22" s="1">
        <v>399</v>
      </c>
      <c r="O22" s="1">
        <v>439</v>
      </c>
      <c r="P22" s="1"/>
    </row>
    <row r="26" spans="5:19" x14ac:dyDescent="0.3">
      <c r="E26" t="s">
        <v>45</v>
      </c>
    </row>
    <row r="31" spans="5:19" x14ac:dyDescent="0.3">
      <c r="S31" t="s">
        <v>45</v>
      </c>
    </row>
  </sheetData>
  <hyperlinks>
    <hyperlink ref="G4" r:id="rId1" xr:uid="{8464CDF5-1F04-4CB4-A150-5BF18C6D0C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744F-6E6F-43F3-A30D-1D1AC72D40BA}">
  <dimension ref="B1:K365"/>
  <sheetViews>
    <sheetView topLeftCell="I3" zoomScale="140" zoomScaleNormal="140" workbookViewId="0">
      <selection activeCell="I8" sqref="I8"/>
    </sheetView>
  </sheetViews>
  <sheetFormatPr defaultRowHeight="14.4" x14ac:dyDescent="0.3"/>
  <cols>
    <col min="1" max="1" width="8.796875" style="1"/>
    <col min="2" max="2" width="18.296875" style="1" customWidth="1"/>
    <col min="3" max="3" width="15.296875" style="1" customWidth="1"/>
    <col min="4" max="4" width="9.796875" style="1" customWidth="1"/>
    <col min="5" max="5" width="16.19921875" style="1" bestFit="1" customWidth="1"/>
    <col min="6" max="6" width="18.3984375" style="1" customWidth="1"/>
    <col min="7" max="7" width="8.796875" style="1"/>
    <col min="8" max="8" width="13.09765625" style="1" bestFit="1" customWidth="1"/>
    <col min="9" max="9" width="18" style="1" bestFit="1" customWidth="1"/>
    <col min="10" max="10" width="8.796875" style="1" customWidth="1"/>
    <col min="11" max="11" width="16.796875" style="1" customWidth="1"/>
    <col min="12" max="16384" width="8.796875" style="1"/>
  </cols>
  <sheetData>
    <row r="1" spans="2:11" x14ac:dyDescent="0.3">
      <c r="B1" s="1" t="s">
        <v>50</v>
      </c>
      <c r="C1" s="1">
        <v>5.0000000000000001E-3</v>
      </c>
    </row>
    <row r="2" spans="2:11" x14ac:dyDescent="0.3">
      <c r="B2" s="1" t="s">
        <v>51</v>
      </c>
      <c r="C2" s="1">
        <v>0.1</v>
      </c>
    </row>
    <row r="3" spans="2:11" x14ac:dyDescent="0.3">
      <c r="B3" s="1" t="s">
        <v>52</v>
      </c>
      <c r="C3" s="1">
        <f>annreturn-fee</f>
        <v>9.5000000000000001E-2</v>
      </c>
    </row>
    <row r="4" spans="2:11" x14ac:dyDescent="0.3">
      <c r="B4" s="1" t="s">
        <v>53</v>
      </c>
      <c r="C4" s="1">
        <f>(1+adjustedannreturn)^(1/12)-1</f>
        <v>7.5915342905825689E-3</v>
      </c>
    </row>
    <row r="5" spans="2:11" x14ac:dyDescent="0.3">
      <c r="B5" s="1" t="s">
        <v>54</v>
      </c>
    </row>
    <row r="6" spans="2:11" x14ac:dyDescent="0.3">
      <c r="B6" s="10">
        <f>FV(adjustedmonthly,360,-500,0,1)</f>
        <v>943700.32134813617</v>
      </c>
      <c r="D6" s="11"/>
      <c r="E6" s="11"/>
      <c r="F6" s="11"/>
    </row>
    <row r="7" spans="2:11" x14ac:dyDescent="0.3">
      <c r="C7" s="11"/>
      <c r="D7" s="11"/>
      <c r="E7" s="11"/>
      <c r="F7" s="11"/>
    </row>
    <row r="8" spans="2:11" ht="43.2" x14ac:dyDescent="0.3">
      <c r="C8" s="11"/>
      <c r="D8" s="11"/>
      <c r="E8" s="11" t="s">
        <v>69</v>
      </c>
      <c r="F8" s="11" t="s">
        <v>72</v>
      </c>
      <c r="G8" s="5" t="s">
        <v>70</v>
      </c>
      <c r="H8" s="5" t="s">
        <v>71</v>
      </c>
    </row>
    <row r="9" spans="2:11" x14ac:dyDescent="0.3">
      <c r="C9" s="11"/>
      <c r="D9" s="11"/>
      <c r="E9" s="4">
        <v>1E-3</v>
      </c>
      <c r="F9" s="10">
        <f>FV(H9,360,-500,0,1)</f>
        <v>1019653.6900538553</v>
      </c>
      <c r="G9" s="4">
        <f>0.1-E9</f>
        <v>9.9000000000000005E-2</v>
      </c>
      <c r="H9" s="1">
        <f>(1+G9)^(1/12)-1</f>
        <v>7.8977469157408553E-3</v>
      </c>
      <c r="I9" s="1" t="str">
        <f ca="1">_xlfn.FORMULATEXT(F9)</f>
        <v>=FV(H9,360,-500,0,1)</v>
      </c>
      <c r="J9" s="1" t="str">
        <f t="shared" ref="J9:K9" ca="1" si="0">_xlfn.FORMULATEXT(G9)</f>
        <v>=0.1-E9</v>
      </c>
      <c r="K9" s="1" t="str">
        <f t="shared" ca="1" si="0"/>
        <v>=(1+G9)^(1/12)-1</v>
      </c>
    </row>
    <row r="10" spans="2:11" x14ac:dyDescent="0.3">
      <c r="C10" s="11"/>
      <c r="D10" s="11"/>
      <c r="E10" s="4">
        <v>2E-3</v>
      </c>
      <c r="F10" s="10">
        <f t="shared" ref="F10:F23" si="1">FV(H10,360,-500,0,1)</f>
        <v>1000071.1893630016</v>
      </c>
      <c r="G10" s="4">
        <f t="shared" ref="G10:G23" si="2">0.1-E10</f>
        <v>9.8000000000000004E-2</v>
      </c>
      <c r="H10" s="1">
        <f t="shared" ref="H10:H23" si="3">(1+G10)^(1/12)-1</f>
        <v>7.8212896567966261E-3</v>
      </c>
      <c r="I10" s="1" t="str">
        <f t="shared" ref="I10:I23" ca="1" si="4">_xlfn.FORMULATEXT(F10)</f>
        <v>=FV(H10,360,-500,0,1)</v>
      </c>
      <c r="J10" s="1" t="str">
        <f t="shared" ref="J10:J23" ca="1" si="5">_xlfn.FORMULATEXT(G10)</f>
        <v>=0.1-E10</v>
      </c>
      <c r="K10" s="1" t="str">
        <f t="shared" ref="K10:K23" ca="1" si="6">_xlfn.FORMULATEXT(H10)</f>
        <v>=(1+G10)^(1/12)-1</v>
      </c>
    </row>
    <row r="11" spans="2:11" x14ac:dyDescent="0.3">
      <c r="C11" s="11"/>
      <c r="D11" s="11"/>
      <c r="E11" s="4">
        <v>3.0000000000000001E-3</v>
      </c>
      <c r="F11" s="10">
        <f t="shared" si="1"/>
        <v>980890.33140001167</v>
      </c>
      <c r="G11" s="4">
        <f t="shared" si="2"/>
        <v>9.7000000000000003E-2</v>
      </c>
      <c r="H11" s="1">
        <f t="shared" si="3"/>
        <v>7.7447685407496802E-3</v>
      </c>
      <c r="I11" s="1" t="str">
        <f t="shared" ca="1" si="4"/>
        <v>=FV(H11,360,-500,0,1)</v>
      </c>
      <c r="J11" s="1" t="str">
        <f t="shared" ca="1" si="5"/>
        <v>=0.1-E11</v>
      </c>
      <c r="K11" s="1" t="str">
        <f t="shared" ca="1" si="6"/>
        <v>=(1+G11)^(1/12)-1</v>
      </c>
    </row>
    <row r="12" spans="2:11" x14ac:dyDescent="0.3">
      <c r="C12" s="11"/>
      <c r="D12" s="11"/>
      <c r="E12" s="4">
        <v>4.0000000000000001E-3</v>
      </c>
      <c r="F12" s="10">
        <f t="shared" si="1"/>
        <v>962102.76748225186</v>
      </c>
      <c r="G12" s="4">
        <f t="shared" si="2"/>
        <v>9.6000000000000002E-2</v>
      </c>
      <c r="H12" s="1">
        <f t="shared" si="3"/>
        <v>7.6681834559830797E-3</v>
      </c>
      <c r="I12" s="1" t="str">
        <f t="shared" ca="1" si="4"/>
        <v>=FV(H12,360,-500,0,1)</v>
      </c>
      <c r="J12" s="1" t="str">
        <f t="shared" ca="1" si="5"/>
        <v>=0.1-E12</v>
      </c>
      <c r="K12" s="1" t="str">
        <f t="shared" ca="1" si="6"/>
        <v>=(1+G12)^(1/12)-1</v>
      </c>
    </row>
    <row r="13" spans="2:11" x14ac:dyDescent="0.3">
      <c r="C13" s="11"/>
      <c r="D13" s="11"/>
      <c r="E13" s="4">
        <v>5.0000000000000001E-3</v>
      </c>
      <c r="F13" s="10">
        <f t="shared" si="1"/>
        <v>943700.32134813617</v>
      </c>
      <c r="G13" s="4">
        <f t="shared" si="2"/>
        <v>9.5000000000000001E-2</v>
      </c>
      <c r="H13" s="1">
        <f t="shared" si="3"/>
        <v>7.5915342905825689E-3</v>
      </c>
      <c r="I13" s="1" t="str">
        <f t="shared" ca="1" si="4"/>
        <v>=FV(H13,360,-500,0,1)</v>
      </c>
      <c r="J13" s="1" t="str">
        <f t="shared" ca="1" si="5"/>
        <v>=0.1-E13</v>
      </c>
      <c r="K13" s="1" t="str">
        <f t="shared" ca="1" si="6"/>
        <v>=(1+G13)^(1/12)-1</v>
      </c>
    </row>
    <row r="14" spans="2:11" x14ac:dyDescent="0.3">
      <c r="C14" s="11"/>
      <c r="D14" s="11"/>
      <c r="E14" s="4">
        <v>6.0000000000000001E-3</v>
      </c>
      <c r="F14" s="10">
        <f t="shared" si="1"/>
        <v>925674.98565635027</v>
      </c>
      <c r="G14" s="4">
        <f t="shared" si="2"/>
        <v>9.4E-2</v>
      </c>
      <c r="H14" s="1">
        <f t="shared" si="3"/>
        <v>7.5148209323356863E-3</v>
      </c>
      <c r="I14" s="1" t="str">
        <f t="shared" ca="1" si="4"/>
        <v>=FV(H14,360,-500,0,1)</v>
      </c>
      <c r="J14" s="1" t="str">
        <f t="shared" ca="1" si="5"/>
        <v>=0.1-E14</v>
      </c>
      <c r="K14" s="1" t="str">
        <f t="shared" ca="1" si="6"/>
        <v>=(1+G14)^(1/12)-1</v>
      </c>
    </row>
    <row r="15" spans="2:11" x14ac:dyDescent="0.3">
      <c r="C15" s="11"/>
      <c r="D15" s="11"/>
      <c r="E15" s="4">
        <v>7.0000000000000001E-3</v>
      </c>
      <c r="F15" s="10">
        <f t="shared" si="1"/>
        <v>908018.91855397995</v>
      </c>
      <c r="G15" s="4">
        <f t="shared" si="2"/>
        <v>9.2999999999999999E-2</v>
      </c>
      <c r="H15" s="1">
        <f t="shared" si="3"/>
        <v>7.4380432687306541E-3</v>
      </c>
      <c r="I15" s="1" t="str">
        <f t="shared" ca="1" si="4"/>
        <v>=FV(H15,360,-500,0,1)</v>
      </c>
      <c r="J15" s="1" t="str">
        <f t="shared" ca="1" si="5"/>
        <v>=0.1-E15</v>
      </c>
      <c r="K15" s="1" t="str">
        <f t="shared" ca="1" si="6"/>
        <v>=(1+G15)^(1/12)-1</v>
      </c>
    </row>
    <row r="16" spans="2:11" x14ac:dyDescent="0.3">
      <c r="C16" s="11"/>
      <c r="D16" s="11"/>
      <c r="E16" s="4">
        <v>8.0000000000000002E-3</v>
      </c>
      <c r="F16" s="10">
        <f t="shared" si="1"/>
        <v>890724.44031311246</v>
      </c>
      <c r="G16" s="4">
        <f t="shared" si="2"/>
        <v>9.1999999999999998E-2</v>
      </c>
      <c r="H16" s="1">
        <f t="shared" si="3"/>
        <v>7.3612011869552685E-3</v>
      </c>
      <c r="I16" s="1" t="str">
        <f t="shared" ca="1" si="4"/>
        <v>=FV(H16,360,-500,0,1)</v>
      </c>
      <c r="J16" s="1" t="str">
        <f t="shared" ca="1" si="5"/>
        <v>=0.1-E16</v>
      </c>
      <c r="K16" s="1" t="str">
        <f t="shared" ca="1" si="6"/>
        <v>=(1+G16)^(1/12)-1</v>
      </c>
    </row>
    <row r="17" spans="3:11" x14ac:dyDescent="0.3">
      <c r="C17" s="11"/>
      <c r="D17" s="11"/>
      <c r="E17" s="4">
        <v>8.9999999999999993E-3</v>
      </c>
      <c r="F17" s="10">
        <f t="shared" si="1"/>
        <v>873784.03003401146</v>
      </c>
      <c r="G17" s="4">
        <f t="shared" si="2"/>
        <v>9.1000000000000011E-2</v>
      </c>
      <c r="H17" s="1">
        <f t="shared" si="3"/>
        <v>7.2842945738960108E-3</v>
      </c>
      <c r="I17" s="1" t="str">
        <f t="shared" ca="1" si="4"/>
        <v>=FV(H17,360,-500,0,1)</v>
      </c>
      <c r="J17" s="1" t="str">
        <f t="shared" ca="1" si="5"/>
        <v>=0.1-E17</v>
      </c>
      <c r="K17" s="1" t="str">
        <f t="shared" ca="1" si="6"/>
        <v>=(1+G17)^(1/12)-1</v>
      </c>
    </row>
    <row r="18" spans="3:11" x14ac:dyDescent="0.3">
      <c r="C18" s="11"/>
      <c r="D18" s="11"/>
      <c r="E18" s="4">
        <v>0.01</v>
      </c>
      <c r="F18" s="10">
        <f>FV(H18,360,-500,0,1)</f>
        <v>857190.32241359306</v>
      </c>
      <c r="G18" s="4">
        <f t="shared" si="2"/>
        <v>9.0000000000000011E-2</v>
      </c>
      <c r="H18" s="1">
        <f t="shared" si="3"/>
        <v>7.2073233161367156E-3</v>
      </c>
      <c r="I18" s="1" t="str">
        <f t="shared" ca="1" si="4"/>
        <v>=FV(H18,360,-500,0,1)</v>
      </c>
      <c r="J18" s="1" t="str">
        <f t="shared" ca="1" si="5"/>
        <v>=0.1-E18</v>
      </c>
      <c r="K18" s="1" t="str">
        <f t="shared" ca="1" si="6"/>
        <v>=(1+G18)^(1/12)-1</v>
      </c>
    </row>
    <row r="19" spans="3:11" x14ac:dyDescent="0.3">
      <c r="C19" s="11"/>
      <c r="D19" s="11"/>
      <c r="E19" s="4">
        <v>1.0999999999999999E-2</v>
      </c>
      <c r="F19" s="10">
        <f t="shared" si="1"/>
        <v>840936.10457874637</v>
      </c>
      <c r="G19" s="4">
        <f t="shared" si="2"/>
        <v>8.900000000000001E-2</v>
      </c>
      <c r="H19" s="1">
        <f t="shared" si="3"/>
        <v>7.1302872999576827E-3</v>
      </c>
      <c r="I19" s="1" t="str">
        <f t="shared" ca="1" si="4"/>
        <v>=FV(H19,360,-500,0,1)</v>
      </c>
      <c r="J19" s="1" t="str">
        <f t="shared" ca="1" si="5"/>
        <v>=0.1-E19</v>
      </c>
      <c r="K19" s="1" t="str">
        <f t="shared" ca="1" si="6"/>
        <v>=(1+G19)^(1/12)-1</v>
      </c>
    </row>
    <row r="20" spans="3:11" x14ac:dyDescent="0.3">
      <c r="C20" s="11"/>
      <c r="D20" s="11"/>
      <c r="E20" s="4">
        <v>1.2E-2</v>
      </c>
      <c r="F20" s="10">
        <f t="shared" si="1"/>
        <v>825014.31298178213</v>
      </c>
      <c r="G20" s="4">
        <f t="shared" si="2"/>
        <v>8.8000000000000009E-2</v>
      </c>
      <c r="H20" s="1">
        <f t="shared" si="3"/>
        <v>7.0531864113345666E-3</v>
      </c>
      <c r="I20" s="1" t="str">
        <f t="shared" ca="1" si="4"/>
        <v>=FV(H20,360,-500,0,1)</v>
      </c>
      <c r="J20" s="1" t="str">
        <f t="shared" ca="1" si="5"/>
        <v>=0.1-E20</v>
      </c>
      <c r="K20" s="1" t="str">
        <f t="shared" ca="1" si="6"/>
        <v>=(1+G20)^(1/12)-1</v>
      </c>
    </row>
    <row r="21" spans="3:11" x14ac:dyDescent="0.3">
      <c r="C21" s="11"/>
      <c r="D21" s="11"/>
      <c r="E21" s="4">
        <v>1.2999999999999999E-2</v>
      </c>
      <c r="F21" s="10">
        <f t="shared" si="1"/>
        <v>809418.03035825805</v>
      </c>
      <c r="G21" s="4">
        <f t="shared" si="2"/>
        <v>8.7000000000000008E-2</v>
      </c>
      <c r="H21" s="1">
        <f t="shared" si="3"/>
        <v>6.9760205359368221E-3</v>
      </c>
      <c r="I21" s="1" t="str">
        <f t="shared" ca="1" si="4"/>
        <v>=FV(H21,360,-500,0,1)</v>
      </c>
      <c r="J21" s="1" t="str">
        <f t="shared" ca="1" si="5"/>
        <v>=0.1-E21</v>
      </c>
      <c r="K21" s="1" t="str">
        <f t="shared" ca="1" si="6"/>
        <v>=(1+G21)^(1/12)-1</v>
      </c>
    </row>
    <row r="22" spans="3:11" x14ac:dyDescent="0.3">
      <c r="C22" s="11"/>
      <c r="D22" s="11"/>
      <c r="E22" s="4">
        <v>1.4E-2</v>
      </c>
      <c r="F22" s="10">
        <f t="shared" si="1"/>
        <v>794140.48274547746</v>
      </c>
      <c r="G22" s="4">
        <f t="shared" si="2"/>
        <v>8.6000000000000007E-2</v>
      </c>
      <c r="H22" s="1">
        <f t="shared" si="3"/>
        <v>6.8987895591279269E-3</v>
      </c>
      <c r="I22" s="1" t="str">
        <f t="shared" ca="1" si="4"/>
        <v>=FV(H22,360,-500,0,1)</v>
      </c>
      <c r="J22" s="1" t="str">
        <f t="shared" ca="1" si="5"/>
        <v>=0.1-E22</v>
      </c>
      <c r="K22" s="1" t="str">
        <f t="shared" ca="1" si="6"/>
        <v>=(1+G22)^(1/12)-1</v>
      </c>
    </row>
    <row r="23" spans="3:11" x14ac:dyDescent="0.3">
      <c r="C23" s="11"/>
      <c r="D23" s="11"/>
      <c r="E23" s="4">
        <v>1.4999999999999999E-2</v>
      </c>
      <c r="F23" s="10">
        <f t="shared" si="1"/>
        <v>779175.03655947163</v>
      </c>
      <c r="G23" s="4">
        <f t="shared" si="2"/>
        <v>8.5000000000000006E-2</v>
      </c>
      <c r="H23" s="1">
        <f t="shared" si="3"/>
        <v>6.8214933659622723E-3</v>
      </c>
      <c r="I23" s="1" t="str">
        <f t="shared" ca="1" si="4"/>
        <v>=FV(H23,360,-500,0,1)</v>
      </c>
      <c r="J23" s="1" t="str">
        <f t="shared" ca="1" si="5"/>
        <v>=0.1-E23</v>
      </c>
      <c r="K23" s="1" t="str">
        <f t="shared" ca="1" si="6"/>
        <v>=(1+G23)^(1/12)-1</v>
      </c>
    </row>
    <row r="24" spans="3:11" x14ac:dyDescent="0.3">
      <c r="C24" s="11"/>
      <c r="D24" s="11"/>
      <c r="E24" s="11"/>
      <c r="F24" s="11"/>
      <c r="H24" s="10"/>
    </row>
    <row r="25" spans="3:11" x14ac:dyDescent="0.3">
      <c r="C25" s="11"/>
      <c r="D25" s="11"/>
      <c r="E25" s="11"/>
      <c r="F25" s="11"/>
    </row>
    <row r="26" spans="3:11" x14ac:dyDescent="0.3">
      <c r="C26" s="11"/>
      <c r="D26" s="11"/>
      <c r="E26" s="11"/>
      <c r="F26" s="11"/>
    </row>
    <row r="27" spans="3:11" x14ac:dyDescent="0.3">
      <c r="C27" s="11"/>
      <c r="D27" s="11"/>
      <c r="E27" s="11"/>
      <c r="F27" s="11"/>
    </row>
    <row r="28" spans="3:11" x14ac:dyDescent="0.3">
      <c r="C28" s="11"/>
      <c r="D28" s="11"/>
      <c r="E28" s="11"/>
      <c r="F28" s="11"/>
    </row>
    <row r="29" spans="3:11" x14ac:dyDescent="0.3">
      <c r="C29" s="11"/>
      <c r="D29" s="11"/>
      <c r="E29" s="11"/>
      <c r="F29" s="11"/>
    </row>
    <row r="30" spans="3:11" x14ac:dyDescent="0.3">
      <c r="C30" s="11"/>
      <c r="D30" s="11"/>
      <c r="E30" s="11"/>
      <c r="F30" s="11"/>
    </row>
    <row r="31" spans="3:11" x14ac:dyDescent="0.3">
      <c r="C31" s="11"/>
      <c r="D31" s="11"/>
      <c r="E31" s="11"/>
      <c r="F31" s="11"/>
    </row>
    <row r="32" spans="3:11" x14ac:dyDescent="0.3">
      <c r="C32" s="11"/>
      <c r="D32" s="11"/>
      <c r="E32" s="11"/>
      <c r="F32" s="11"/>
    </row>
    <row r="33" spans="3:6" x14ac:dyDescent="0.3">
      <c r="C33" s="11"/>
      <c r="D33" s="11"/>
      <c r="E33" s="11"/>
      <c r="F33" s="11"/>
    </row>
    <row r="34" spans="3:6" x14ac:dyDescent="0.3">
      <c r="C34" s="11"/>
      <c r="D34" s="11"/>
      <c r="E34" s="11"/>
      <c r="F34" s="11"/>
    </row>
    <row r="35" spans="3:6" x14ac:dyDescent="0.3">
      <c r="C35" s="11"/>
      <c r="D35" s="11"/>
      <c r="E35" s="11"/>
      <c r="F35" s="11"/>
    </row>
    <row r="36" spans="3:6" x14ac:dyDescent="0.3">
      <c r="C36" s="11"/>
      <c r="D36" s="11"/>
      <c r="E36" s="11"/>
      <c r="F36" s="11"/>
    </row>
    <row r="37" spans="3:6" x14ac:dyDescent="0.3">
      <c r="C37" s="11"/>
      <c r="D37" s="11"/>
      <c r="E37" s="11"/>
      <c r="F37" s="11"/>
    </row>
    <row r="38" spans="3:6" x14ac:dyDescent="0.3">
      <c r="C38" s="11"/>
      <c r="D38" s="11"/>
      <c r="E38" s="11"/>
      <c r="F38" s="11"/>
    </row>
    <row r="39" spans="3:6" x14ac:dyDescent="0.3">
      <c r="C39" s="11"/>
      <c r="D39" s="11"/>
      <c r="E39" s="11"/>
      <c r="F39" s="11"/>
    </row>
    <row r="40" spans="3:6" x14ac:dyDescent="0.3">
      <c r="C40" s="11"/>
      <c r="D40" s="11"/>
      <c r="E40" s="11"/>
      <c r="F40" s="11"/>
    </row>
    <row r="41" spans="3:6" x14ac:dyDescent="0.3">
      <c r="C41" s="11"/>
      <c r="D41" s="11"/>
      <c r="E41" s="11"/>
      <c r="F41" s="11"/>
    </row>
    <row r="42" spans="3:6" x14ac:dyDescent="0.3">
      <c r="C42" s="11"/>
      <c r="D42" s="11"/>
      <c r="E42" s="11"/>
      <c r="F42" s="11"/>
    </row>
    <row r="43" spans="3:6" x14ac:dyDescent="0.3">
      <c r="C43" s="11"/>
      <c r="D43" s="11"/>
      <c r="E43" s="11"/>
      <c r="F43" s="11"/>
    </row>
    <row r="44" spans="3:6" x14ac:dyDescent="0.3">
      <c r="C44" s="11"/>
      <c r="D44" s="11"/>
      <c r="E44" s="11"/>
      <c r="F44" s="11"/>
    </row>
    <row r="45" spans="3:6" x14ac:dyDescent="0.3">
      <c r="C45" s="11"/>
      <c r="D45" s="11"/>
      <c r="E45" s="11"/>
      <c r="F45" s="11"/>
    </row>
    <row r="46" spans="3:6" x14ac:dyDescent="0.3">
      <c r="C46" s="11"/>
      <c r="D46" s="11"/>
      <c r="E46" s="11"/>
      <c r="F46" s="11"/>
    </row>
    <row r="47" spans="3:6" x14ac:dyDescent="0.3">
      <c r="C47" s="11"/>
      <c r="D47" s="11"/>
      <c r="E47" s="11"/>
      <c r="F47" s="11"/>
    </row>
    <row r="48" spans="3:6" x14ac:dyDescent="0.3">
      <c r="C48" s="11"/>
      <c r="D48" s="11"/>
      <c r="E48" s="11"/>
      <c r="F48" s="11"/>
    </row>
    <row r="49" spans="3:6" x14ac:dyDescent="0.3">
      <c r="C49" s="11"/>
      <c r="D49" s="11"/>
      <c r="E49" s="11"/>
      <c r="F49" s="11"/>
    </row>
    <row r="50" spans="3:6" x14ac:dyDescent="0.3">
      <c r="C50" s="11"/>
      <c r="D50" s="11"/>
      <c r="E50" s="11"/>
      <c r="F50" s="11"/>
    </row>
    <row r="51" spans="3:6" x14ac:dyDescent="0.3">
      <c r="C51" s="11"/>
      <c r="D51" s="11"/>
      <c r="E51" s="11"/>
      <c r="F51" s="11"/>
    </row>
    <row r="52" spans="3:6" x14ac:dyDescent="0.3">
      <c r="C52" s="11"/>
      <c r="D52" s="11"/>
      <c r="E52" s="11"/>
      <c r="F52" s="11"/>
    </row>
    <row r="53" spans="3:6" x14ac:dyDescent="0.3">
      <c r="C53" s="11"/>
      <c r="D53" s="11"/>
      <c r="E53" s="11"/>
      <c r="F53" s="11"/>
    </row>
    <row r="54" spans="3:6" x14ac:dyDescent="0.3">
      <c r="C54" s="11"/>
      <c r="D54" s="11"/>
      <c r="E54" s="11"/>
      <c r="F54" s="11"/>
    </row>
    <row r="55" spans="3:6" x14ac:dyDescent="0.3">
      <c r="C55" s="11"/>
      <c r="D55" s="11"/>
      <c r="E55" s="11"/>
      <c r="F55" s="11"/>
    </row>
    <row r="56" spans="3:6" x14ac:dyDescent="0.3">
      <c r="C56" s="11"/>
      <c r="D56" s="11"/>
      <c r="E56" s="11"/>
      <c r="F56" s="11"/>
    </row>
    <row r="57" spans="3:6" x14ac:dyDescent="0.3">
      <c r="C57" s="11"/>
      <c r="D57" s="11"/>
      <c r="E57" s="11"/>
      <c r="F57" s="11"/>
    </row>
    <row r="58" spans="3:6" x14ac:dyDescent="0.3">
      <c r="C58" s="11"/>
      <c r="D58" s="11"/>
      <c r="E58" s="11"/>
      <c r="F58" s="11"/>
    </row>
    <row r="59" spans="3:6" x14ac:dyDescent="0.3">
      <c r="C59" s="11"/>
      <c r="D59" s="11"/>
      <c r="E59" s="11"/>
      <c r="F59" s="11"/>
    </row>
    <row r="60" spans="3:6" x14ac:dyDescent="0.3">
      <c r="C60" s="11"/>
      <c r="D60" s="11"/>
      <c r="E60" s="11"/>
      <c r="F60" s="11"/>
    </row>
    <row r="61" spans="3:6" x14ac:dyDescent="0.3">
      <c r="C61" s="11"/>
      <c r="D61" s="11"/>
      <c r="E61" s="11"/>
      <c r="F61" s="11"/>
    </row>
    <row r="62" spans="3:6" x14ac:dyDescent="0.3">
      <c r="C62" s="11"/>
      <c r="D62" s="11"/>
      <c r="E62" s="11"/>
      <c r="F62" s="11"/>
    </row>
    <row r="63" spans="3:6" x14ac:dyDescent="0.3">
      <c r="C63" s="11"/>
      <c r="D63" s="11"/>
      <c r="E63" s="11"/>
      <c r="F63" s="11"/>
    </row>
    <row r="64" spans="3:6" x14ac:dyDescent="0.3">
      <c r="C64" s="11"/>
      <c r="D64" s="11"/>
      <c r="E64" s="11"/>
      <c r="F64" s="11"/>
    </row>
    <row r="65" spans="3:6" x14ac:dyDescent="0.3">
      <c r="C65" s="11"/>
      <c r="D65" s="11"/>
      <c r="E65" s="11"/>
      <c r="F65" s="11"/>
    </row>
    <row r="66" spans="3:6" x14ac:dyDescent="0.3">
      <c r="C66" s="11"/>
      <c r="D66" s="11"/>
      <c r="E66" s="11"/>
      <c r="F66" s="11"/>
    </row>
    <row r="67" spans="3:6" x14ac:dyDescent="0.3">
      <c r="C67" s="11"/>
      <c r="D67" s="11"/>
      <c r="E67" s="11"/>
      <c r="F67" s="11"/>
    </row>
    <row r="68" spans="3:6" x14ac:dyDescent="0.3">
      <c r="C68" s="11"/>
      <c r="D68" s="11"/>
      <c r="E68" s="11"/>
      <c r="F68" s="11"/>
    </row>
    <row r="69" spans="3:6" x14ac:dyDescent="0.3">
      <c r="C69" s="11"/>
      <c r="D69" s="11"/>
      <c r="E69" s="11"/>
      <c r="F69" s="11"/>
    </row>
    <row r="70" spans="3:6" x14ac:dyDescent="0.3">
      <c r="C70" s="11"/>
      <c r="D70" s="11"/>
      <c r="E70" s="11"/>
      <c r="F70" s="11"/>
    </row>
    <row r="71" spans="3:6" x14ac:dyDescent="0.3">
      <c r="C71" s="11"/>
      <c r="D71" s="11"/>
      <c r="E71" s="11"/>
      <c r="F71" s="11"/>
    </row>
    <row r="72" spans="3:6" x14ac:dyDescent="0.3">
      <c r="C72" s="11"/>
      <c r="D72" s="11"/>
      <c r="E72" s="11"/>
      <c r="F72" s="11"/>
    </row>
    <row r="73" spans="3:6" x14ac:dyDescent="0.3">
      <c r="C73" s="11"/>
      <c r="D73" s="11"/>
      <c r="E73" s="11"/>
      <c r="F73" s="11"/>
    </row>
    <row r="74" spans="3:6" x14ac:dyDescent="0.3">
      <c r="C74" s="11"/>
      <c r="D74" s="11"/>
      <c r="E74" s="11"/>
      <c r="F74" s="11"/>
    </row>
    <row r="75" spans="3:6" x14ac:dyDescent="0.3">
      <c r="C75" s="11"/>
      <c r="D75" s="11"/>
      <c r="E75" s="11"/>
      <c r="F75" s="11"/>
    </row>
    <row r="76" spans="3:6" x14ac:dyDescent="0.3">
      <c r="C76" s="11"/>
      <c r="D76" s="11"/>
      <c r="E76" s="11"/>
      <c r="F76" s="11"/>
    </row>
    <row r="77" spans="3:6" x14ac:dyDescent="0.3">
      <c r="C77" s="11"/>
      <c r="D77" s="11"/>
      <c r="E77" s="11"/>
      <c r="F77" s="11"/>
    </row>
    <row r="78" spans="3:6" x14ac:dyDescent="0.3">
      <c r="C78" s="11"/>
      <c r="D78" s="11"/>
      <c r="E78" s="11"/>
      <c r="F78" s="11"/>
    </row>
    <row r="79" spans="3:6" x14ac:dyDescent="0.3">
      <c r="C79" s="11"/>
      <c r="D79" s="11"/>
      <c r="E79" s="11"/>
      <c r="F79" s="11"/>
    </row>
    <row r="80" spans="3:6" x14ac:dyDescent="0.3">
      <c r="C80" s="11"/>
      <c r="D80" s="11"/>
      <c r="E80" s="11"/>
      <c r="F80" s="11"/>
    </row>
    <row r="81" spans="3:6" x14ac:dyDescent="0.3">
      <c r="C81" s="11"/>
      <c r="D81" s="11"/>
      <c r="E81" s="11"/>
      <c r="F81" s="11"/>
    </row>
    <row r="82" spans="3:6" x14ac:dyDescent="0.3">
      <c r="C82" s="11"/>
      <c r="D82" s="11"/>
      <c r="E82" s="11"/>
      <c r="F82" s="11"/>
    </row>
    <row r="83" spans="3:6" x14ac:dyDescent="0.3">
      <c r="C83" s="11"/>
      <c r="D83" s="11"/>
      <c r="E83" s="11"/>
      <c r="F83" s="11"/>
    </row>
    <row r="84" spans="3:6" x14ac:dyDescent="0.3">
      <c r="C84" s="11"/>
      <c r="D84" s="11"/>
      <c r="E84" s="11"/>
      <c r="F84" s="11"/>
    </row>
    <row r="85" spans="3:6" x14ac:dyDescent="0.3">
      <c r="C85" s="11"/>
      <c r="D85" s="11"/>
      <c r="E85" s="11"/>
      <c r="F85" s="11"/>
    </row>
    <row r="86" spans="3:6" x14ac:dyDescent="0.3">
      <c r="C86" s="11"/>
      <c r="D86" s="11"/>
      <c r="E86" s="11"/>
      <c r="F86" s="11"/>
    </row>
    <row r="87" spans="3:6" x14ac:dyDescent="0.3">
      <c r="C87" s="11"/>
      <c r="D87" s="11"/>
      <c r="E87" s="11"/>
      <c r="F87" s="11"/>
    </row>
    <row r="88" spans="3:6" x14ac:dyDescent="0.3">
      <c r="C88" s="11"/>
      <c r="D88" s="11"/>
      <c r="E88" s="11"/>
      <c r="F88" s="11"/>
    </row>
    <row r="89" spans="3:6" x14ac:dyDescent="0.3">
      <c r="C89" s="11"/>
      <c r="D89" s="11"/>
      <c r="E89" s="11"/>
      <c r="F89" s="11"/>
    </row>
    <row r="90" spans="3:6" x14ac:dyDescent="0.3">
      <c r="C90" s="11"/>
      <c r="D90" s="11"/>
      <c r="E90" s="11"/>
      <c r="F90" s="11"/>
    </row>
    <row r="91" spans="3:6" x14ac:dyDescent="0.3">
      <c r="C91" s="11"/>
      <c r="D91" s="11"/>
      <c r="E91" s="11"/>
      <c r="F91" s="11"/>
    </row>
    <row r="92" spans="3:6" x14ac:dyDescent="0.3">
      <c r="C92" s="11"/>
      <c r="D92" s="11"/>
      <c r="E92" s="11"/>
      <c r="F92" s="11"/>
    </row>
    <row r="93" spans="3:6" x14ac:dyDescent="0.3">
      <c r="C93" s="11"/>
      <c r="D93" s="11"/>
      <c r="E93" s="11"/>
      <c r="F93" s="11"/>
    </row>
    <row r="94" spans="3:6" x14ac:dyDescent="0.3">
      <c r="C94" s="11"/>
      <c r="D94" s="11"/>
      <c r="E94" s="11"/>
      <c r="F94" s="11"/>
    </row>
    <row r="95" spans="3:6" x14ac:dyDescent="0.3">
      <c r="C95" s="11"/>
      <c r="D95" s="11"/>
      <c r="E95" s="11"/>
      <c r="F95" s="11"/>
    </row>
    <row r="96" spans="3:6" x14ac:dyDescent="0.3">
      <c r="C96" s="11"/>
      <c r="D96" s="11"/>
      <c r="E96" s="11"/>
      <c r="F96" s="11"/>
    </row>
    <row r="97" spans="3:6" x14ac:dyDescent="0.3">
      <c r="C97" s="11"/>
      <c r="D97" s="11"/>
      <c r="E97" s="11"/>
      <c r="F97" s="11"/>
    </row>
    <row r="98" spans="3:6" x14ac:dyDescent="0.3">
      <c r="C98" s="11"/>
      <c r="D98" s="11"/>
      <c r="E98" s="11"/>
      <c r="F98" s="11"/>
    </row>
    <row r="99" spans="3:6" x14ac:dyDescent="0.3">
      <c r="C99" s="11"/>
      <c r="D99" s="11"/>
      <c r="E99" s="11"/>
      <c r="F99" s="11"/>
    </row>
    <row r="100" spans="3:6" x14ac:dyDescent="0.3">
      <c r="C100" s="11"/>
      <c r="D100" s="11"/>
      <c r="E100" s="11"/>
      <c r="F100" s="11"/>
    </row>
    <row r="101" spans="3:6" x14ac:dyDescent="0.3">
      <c r="C101" s="11"/>
      <c r="D101" s="11"/>
      <c r="E101" s="11"/>
      <c r="F101" s="11"/>
    </row>
    <row r="102" spans="3:6" x14ac:dyDescent="0.3">
      <c r="C102" s="11"/>
      <c r="D102" s="11"/>
      <c r="E102" s="11"/>
      <c r="F102" s="11"/>
    </row>
    <row r="103" spans="3:6" x14ac:dyDescent="0.3">
      <c r="C103" s="11"/>
      <c r="D103" s="11"/>
      <c r="E103" s="11"/>
      <c r="F103" s="11"/>
    </row>
    <row r="104" spans="3:6" x14ac:dyDescent="0.3">
      <c r="C104" s="11"/>
      <c r="D104" s="11"/>
      <c r="E104" s="11"/>
      <c r="F104" s="11"/>
    </row>
    <row r="105" spans="3:6" x14ac:dyDescent="0.3">
      <c r="C105" s="11"/>
      <c r="D105" s="11"/>
      <c r="E105" s="11"/>
      <c r="F105" s="11"/>
    </row>
    <row r="106" spans="3:6" x14ac:dyDescent="0.3">
      <c r="C106" s="11"/>
      <c r="D106" s="11"/>
      <c r="E106" s="11"/>
      <c r="F106" s="11"/>
    </row>
    <row r="107" spans="3:6" x14ac:dyDescent="0.3">
      <c r="C107" s="11"/>
      <c r="D107" s="11"/>
      <c r="E107" s="11"/>
      <c r="F107" s="11"/>
    </row>
    <row r="108" spans="3:6" x14ac:dyDescent="0.3">
      <c r="C108" s="11"/>
      <c r="D108" s="11"/>
      <c r="E108" s="11"/>
      <c r="F108" s="11"/>
    </row>
    <row r="109" spans="3:6" x14ac:dyDescent="0.3">
      <c r="C109" s="11"/>
      <c r="D109" s="11"/>
      <c r="E109" s="11"/>
      <c r="F109" s="11"/>
    </row>
    <row r="110" spans="3:6" x14ac:dyDescent="0.3">
      <c r="C110" s="11"/>
      <c r="D110" s="11"/>
      <c r="E110" s="11"/>
      <c r="F110" s="11"/>
    </row>
    <row r="111" spans="3:6" x14ac:dyDescent="0.3">
      <c r="C111" s="11"/>
      <c r="D111" s="11"/>
      <c r="E111" s="11"/>
      <c r="F111" s="11"/>
    </row>
    <row r="112" spans="3:6" x14ac:dyDescent="0.3">
      <c r="C112" s="11"/>
      <c r="D112" s="11"/>
      <c r="E112" s="11"/>
      <c r="F112" s="11"/>
    </row>
    <row r="113" spans="3:6" x14ac:dyDescent="0.3">
      <c r="C113" s="11"/>
      <c r="D113" s="11"/>
      <c r="E113" s="11"/>
      <c r="F113" s="11"/>
    </row>
    <row r="114" spans="3:6" x14ac:dyDescent="0.3">
      <c r="C114" s="11"/>
      <c r="D114" s="11"/>
      <c r="E114" s="11"/>
      <c r="F114" s="11"/>
    </row>
    <row r="115" spans="3:6" x14ac:dyDescent="0.3">
      <c r="C115" s="11"/>
      <c r="D115" s="11"/>
      <c r="E115" s="11"/>
      <c r="F115" s="11"/>
    </row>
    <row r="116" spans="3:6" x14ac:dyDescent="0.3">
      <c r="C116" s="11"/>
      <c r="D116" s="11"/>
      <c r="E116" s="11"/>
      <c r="F116" s="11"/>
    </row>
    <row r="117" spans="3:6" x14ac:dyDescent="0.3">
      <c r="C117" s="11"/>
      <c r="D117" s="11"/>
      <c r="E117" s="11"/>
      <c r="F117" s="11"/>
    </row>
    <row r="118" spans="3:6" x14ac:dyDescent="0.3">
      <c r="C118" s="11"/>
      <c r="D118" s="11"/>
      <c r="E118" s="11"/>
      <c r="F118" s="11"/>
    </row>
    <row r="119" spans="3:6" x14ac:dyDescent="0.3">
      <c r="C119" s="11"/>
      <c r="D119" s="11"/>
      <c r="E119" s="11"/>
      <c r="F119" s="11"/>
    </row>
    <row r="120" spans="3:6" x14ac:dyDescent="0.3">
      <c r="C120" s="11"/>
      <c r="D120" s="11"/>
      <c r="E120" s="11"/>
      <c r="F120" s="11"/>
    </row>
    <row r="121" spans="3:6" x14ac:dyDescent="0.3">
      <c r="C121" s="11"/>
      <c r="D121" s="11"/>
      <c r="E121" s="11"/>
      <c r="F121" s="11"/>
    </row>
    <row r="122" spans="3:6" x14ac:dyDescent="0.3">
      <c r="C122" s="11"/>
      <c r="D122" s="11"/>
      <c r="E122" s="11"/>
      <c r="F122" s="11"/>
    </row>
    <row r="123" spans="3:6" x14ac:dyDescent="0.3">
      <c r="C123" s="11"/>
      <c r="D123" s="11"/>
      <c r="E123" s="11"/>
      <c r="F123" s="11"/>
    </row>
    <row r="124" spans="3:6" x14ac:dyDescent="0.3">
      <c r="C124" s="11"/>
      <c r="D124" s="11"/>
      <c r="E124" s="11"/>
      <c r="F124" s="11"/>
    </row>
    <row r="125" spans="3:6" x14ac:dyDescent="0.3">
      <c r="C125" s="11"/>
      <c r="D125" s="11"/>
      <c r="E125" s="11"/>
      <c r="F125" s="11"/>
    </row>
    <row r="126" spans="3:6" x14ac:dyDescent="0.3">
      <c r="C126" s="11"/>
      <c r="D126" s="11"/>
      <c r="E126" s="11"/>
      <c r="F126" s="11"/>
    </row>
    <row r="127" spans="3:6" x14ac:dyDescent="0.3">
      <c r="C127" s="11"/>
      <c r="D127" s="11"/>
      <c r="E127" s="11"/>
      <c r="F127" s="11"/>
    </row>
    <row r="128" spans="3:6" x14ac:dyDescent="0.3">
      <c r="C128" s="11"/>
      <c r="D128" s="11"/>
      <c r="E128" s="11"/>
      <c r="F128" s="11"/>
    </row>
    <row r="129" spans="3:6" x14ac:dyDescent="0.3">
      <c r="C129" s="11"/>
      <c r="D129" s="11"/>
      <c r="E129" s="11"/>
      <c r="F129" s="11"/>
    </row>
    <row r="130" spans="3:6" x14ac:dyDescent="0.3">
      <c r="C130" s="11"/>
      <c r="D130" s="11"/>
      <c r="E130" s="11"/>
      <c r="F130" s="11"/>
    </row>
    <row r="131" spans="3:6" x14ac:dyDescent="0.3">
      <c r="C131" s="11"/>
      <c r="D131" s="11"/>
      <c r="E131" s="11"/>
      <c r="F131" s="11"/>
    </row>
    <row r="132" spans="3:6" x14ac:dyDescent="0.3">
      <c r="C132" s="11"/>
      <c r="D132" s="11"/>
      <c r="E132" s="11"/>
      <c r="F132" s="11"/>
    </row>
    <row r="133" spans="3:6" x14ac:dyDescent="0.3">
      <c r="C133" s="11"/>
      <c r="D133" s="11"/>
      <c r="E133" s="11"/>
      <c r="F133" s="11"/>
    </row>
    <row r="134" spans="3:6" x14ac:dyDescent="0.3">
      <c r="C134" s="11"/>
      <c r="D134" s="11"/>
      <c r="E134" s="11"/>
      <c r="F134" s="11"/>
    </row>
    <row r="135" spans="3:6" x14ac:dyDescent="0.3">
      <c r="C135" s="11"/>
      <c r="D135" s="11"/>
      <c r="E135" s="11"/>
      <c r="F135" s="11"/>
    </row>
    <row r="136" spans="3:6" x14ac:dyDescent="0.3">
      <c r="C136" s="11"/>
      <c r="D136" s="11"/>
      <c r="E136" s="11"/>
      <c r="F136" s="11"/>
    </row>
    <row r="137" spans="3:6" x14ac:dyDescent="0.3">
      <c r="C137" s="11"/>
      <c r="D137" s="11"/>
      <c r="E137" s="11"/>
      <c r="F137" s="11"/>
    </row>
    <row r="138" spans="3:6" x14ac:dyDescent="0.3">
      <c r="C138" s="11"/>
      <c r="D138" s="11"/>
      <c r="E138" s="11"/>
      <c r="F138" s="11"/>
    </row>
    <row r="139" spans="3:6" x14ac:dyDescent="0.3">
      <c r="C139" s="11"/>
      <c r="D139" s="11"/>
      <c r="E139" s="11"/>
      <c r="F139" s="11"/>
    </row>
    <row r="140" spans="3:6" x14ac:dyDescent="0.3">
      <c r="C140" s="11"/>
      <c r="D140" s="11"/>
      <c r="E140" s="11"/>
      <c r="F140" s="11"/>
    </row>
    <row r="141" spans="3:6" x14ac:dyDescent="0.3">
      <c r="C141" s="11"/>
      <c r="D141" s="11"/>
      <c r="E141" s="11"/>
      <c r="F141" s="11"/>
    </row>
    <row r="142" spans="3:6" x14ac:dyDescent="0.3">
      <c r="C142" s="11"/>
      <c r="D142" s="11"/>
      <c r="E142" s="11"/>
      <c r="F142" s="11"/>
    </row>
    <row r="143" spans="3:6" x14ac:dyDescent="0.3">
      <c r="C143" s="11"/>
      <c r="D143" s="11"/>
      <c r="E143" s="11"/>
      <c r="F143" s="11"/>
    </row>
    <row r="144" spans="3:6" x14ac:dyDescent="0.3">
      <c r="C144" s="11"/>
      <c r="D144" s="11"/>
      <c r="E144" s="11"/>
      <c r="F144" s="11"/>
    </row>
    <row r="145" spans="3:6" x14ac:dyDescent="0.3">
      <c r="C145" s="11"/>
      <c r="D145" s="11"/>
      <c r="E145" s="11"/>
      <c r="F145" s="11"/>
    </row>
    <row r="146" spans="3:6" x14ac:dyDescent="0.3">
      <c r="C146" s="11"/>
      <c r="D146" s="11"/>
      <c r="E146" s="11"/>
      <c r="F146" s="11"/>
    </row>
    <row r="147" spans="3:6" x14ac:dyDescent="0.3">
      <c r="C147" s="11"/>
      <c r="D147" s="11"/>
      <c r="E147" s="11"/>
      <c r="F147" s="11"/>
    </row>
    <row r="148" spans="3:6" x14ac:dyDescent="0.3">
      <c r="C148" s="11"/>
      <c r="D148" s="11"/>
      <c r="E148" s="11"/>
      <c r="F148" s="11"/>
    </row>
    <row r="149" spans="3:6" x14ac:dyDescent="0.3">
      <c r="C149" s="11"/>
      <c r="D149" s="11"/>
      <c r="E149" s="11"/>
      <c r="F149" s="11"/>
    </row>
    <row r="150" spans="3:6" x14ac:dyDescent="0.3">
      <c r="C150" s="11"/>
      <c r="D150" s="11"/>
      <c r="E150" s="11"/>
      <c r="F150" s="11"/>
    </row>
    <row r="151" spans="3:6" x14ac:dyDescent="0.3">
      <c r="C151" s="11"/>
      <c r="D151" s="11"/>
      <c r="E151" s="11"/>
      <c r="F151" s="11"/>
    </row>
    <row r="152" spans="3:6" x14ac:dyDescent="0.3">
      <c r="C152" s="11"/>
      <c r="D152" s="11"/>
      <c r="E152" s="11"/>
      <c r="F152" s="11"/>
    </row>
    <row r="153" spans="3:6" x14ac:dyDescent="0.3">
      <c r="C153" s="11"/>
      <c r="D153" s="11"/>
      <c r="E153" s="11"/>
      <c r="F153" s="11"/>
    </row>
    <row r="154" spans="3:6" x14ac:dyDescent="0.3">
      <c r="C154" s="11"/>
      <c r="D154" s="11"/>
      <c r="E154" s="11"/>
      <c r="F154" s="11"/>
    </row>
    <row r="155" spans="3:6" x14ac:dyDescent="0.3">
      <c r="C155" s="11"/>
      <c r="D155" s="11"/>
      <c r="E155" s="11"/>
      <c r="F155" s="11"/>
    </row>
    <row r="156" spans="3:6" x14ac:dyDescent="0.3">
      <c r="C156" s="11"/>
      <c r="D156" s="11"/>
      <c r="E156" s="11"/>
      <c r="F156" s="11"/>
    </row>
    <row r="157" spans="3:6" x14ac:dyDescent="0.3">
      <c r="C157" s="11"/>
      <c r="D157" s="11"/>
      <c r="E157" s="11"/>
      <c r="F157" s="11"/>
    </row>
    <row r="158" spans="3:6" x14ac:dyDescent="0.3">
      <c r="C158" s="11"/>
      <c r="D158" s="11"/>
      <c r="E158" s="11"/>
      <c r="F158" s="11"/>
    </row>
    <row r="159" spans="3:6" x14ac:dyDescent="0.3">
      <c r="C159" s="11"/>
      <c r="D159" s="11"/>
      <c r="E159" s="11"/>
      <c r="F159" s="11"/>
    </row>
    <row r="160" spans="3:6" x14ac:dyDescent="0.3">
      <c r="C160" s="11"/>
      <c r="D160" s="11"/>
      <c r="E160" s="11"/>
      <c r="F160" s="11"/>
    </row>
    <row r="161" spans="3:6" x14ac:dyDescent="0.3">
      <c r="C161" s="11"/>
      <c r="D161" s="11"/>
      <c r="E161" s="11"/>
      <c r="F161" s="11"/>
    </row>
    <row r="162" spans="3:6" x14ac:dyDescent="0.3">
      <c r="C162" s="11"/>
      <c r="D162" s="11"/>
      <c r="E162" s="11"/>
      <c r="F162" s="11"/>
    </row>
    <row r="163" spans="3:6" x14ac:dyDescent="0.3">
      <c r="C163" s="11"/>
      <c r="D163" s="11"/>
      <c r="E163" s="11"/>
      <c r="F163" s="11"/>
    </row>
    <row r="164" spans="3:6" x14ac:dyDescent="0.3">
      <c r="C164" s="11"/>
      <c r="D164" s="11"/>
      <c r="E164" s="11"/>
      <c r="F164" s="11"/>
    </row>
    <row r="165" spans="3:6" x14ac:dyDescent="0.3">
      <c r="C165" s="11"/>
      <c r="D165" s="11"/>
      <c r="E165" s="11"/>
      <c r="F165" s="11"/>
    </row>
    <row r="166" spans="3:6" x14ac:dyDescent="0.3">
      <c r="C166" s="11"/>
      <c r="D166" s="11"/>
      <c r="E166" s="11"/>
      <c r="F166" s="11"/>
    </row>
    <row r="167" spans="3:6" x14ac:dyDescent="0.3">
      <c r="C167" s="11"/>
      <c r="D167" s="11"/>
      <c r="E167" s="11"/>
      <c r="F167" s="11"/>
    </row>
    <row r="168" spans="3:6" x14ac:dyDescent="0.3">
      <c r="C168" s="11"/>
      <c r="D168" s="11"/>
      <c r="E168" s="11"/>
      <c r="F168" s="11"/>
    </row>
    <row r="169" spans="3:6" x14ac:dyDescent="0.3">
      <c r="C169" s="11"/>
      <c r="D169" s="11"/>
      <c r="E169" s="11"/>
      <c r="F169" s="11"/>
    </row>
    <row r="170" spans="3:6" x14ac:dyDescent="0.3">
      <c r="C170" s="11"/>
      <c r="D170" s="11"/>
      <c r="E170" s="11"/>
      <c r="F170" s="11"/>
    </row>
    <row r="171" spans="3:6" x14ac:dyDescent="0.3">
      <c r="C171" s="11"/>
      <c r="D171" s="11"/>
      <c r="E171" s="11"/>
      <c r="F171" s="11"/>
    </row>
    <row r="172" spans="3:6" x14ac:dyDescent="0.3">
      <c r="C172" s="11"/>
      <c r="D172" s="11"/>
      <c r="E172" s="11"/>
      <c r="F172" s="11"/>
    </row>
    <row r="173" spans="3:6" x14ac:dyDescent="0.3">
      <c r="C173" s="11"/>
      <c r="D173" s="11"/>
      <c r="E173" s="11"/>
      <c r="F173" s="11"/>
    </row>
    <row r="174" spans="3:6" x14ac:dyDescent="0.3">
      <c r="C174" s="11"/>
      <c r="D174" s="11"/>
      <c r="E174" s="11"/>
      <c r="F174" s="11"/>
    </row>
    <row r="175" spans="3:6" x14ac:dyDescent="0.3">
      <c r="C175" s="11"/>
      <c r="D175" s="11"/>
      <c r="E175" s="11"/>
      <c r="F175" s="11"/>
    </row>
    <row r="176" spans="3:6" x14ac:dyDescent="0.3">
      <c r="C176" s="11"/>
      <c r="D176" s="11"/>
      <c r="E176" s="11"/>
      <c r="F176" s="11"/>
    </row>
    <row r="177" spans="3:6" x14ac:dyDescent="0.3">
      <c r="C177" s="11"/>
      <c r="D177" s="11"/>
      <c r="E177" s="11"/>
      <c r="F177" s="11"/>
    </row>
    <row r="178" spans="3:6" x14ac:dyDescent="0.3">
      <c r="C178" s="11"/>
      <c r="D178" s="11"/>
      <c r="E178" s="11"/>
      <c r="F178" s="11"/>
    </row>
    <row r="179" spans="3:6" x14ac:dyDescent="0.3">
      <c r="C179" s="11"/>
      <c r="D179" s="11"/>
      <c r="E179" s="11"/>
      <c r="F179" s="11"/>
    </row>
    <row r="180" spans="3:6" x14ac:dyDescent="0.3">
      <c r="C180" s="11"/>
      <c r="D180" s="11"/>
      <c r="E180" s="11"/>
      <c r="F180" s="11"/>
    </row>
    <row r="181" spans="3:6" x14ac:dyDescent="0.3">
      <c r="C181" s="11"/>
      <c r="D181" s="11"/>
      <c r="E181" s="11"/>
      <c r="F181" s="11"/>
    </row>
    <row r="182" spans="3:6" x14ac:dyDescent="0.3">
      <c r="C182" s="11"/>
      <c r="D182" s="11"/>
      <c r="E182" s="11"/>
      <c r="F182" s="11"/>
    </row>
    <row r="183" spans="3:6" x14ac:dyDescent="0.3">
      <c r="C183" s="11"/>
      <c r="D183" s="11"/>
      <c r="E183" s="11"/>
      <c r="F183" s="11"/>
    </row>
    <row r="184" spans="3:6" x14ac:dyDescent="0.3">
      <c r="C184" s="11"/>
      <c r="D184" s="11"/>
      <c r="E184" s="11"/>
      <c r="F184" s="11"/>
    </row>
    <row r="185" spans="3:6" x14ac:dyDescent="0.3">
      <c r="C185" s="11"/>
      <c r="D185" s="11"/>
      <c r="E185" s="11"/>
      <c r="F185" s="11"/>
    </row>
    <row r="186" spans="3:6" x14ac:dyDescent="0.3">
      <c r="C186" s="11"/>
      <c r="D186" s="11"/>
      <c r="E186" s="11"/>
      <c r="F186" s="11"/>
    </row>
    <row r="187" spans="3:6" x14ac:dyDescent="0.3">
      <c r="C187" s="11"/>
      <c r="D187" s="11"/>
      <c r="E187" s="11"/>
      <c r="F187" s="11"/>
    </row>
    <row r="188" spans="3:6" x14ac:dyDescent="0.3">
      <c r="C188" s="11"/>
      <c r="D188" s="11"/>
      <c r="E188" s="11"/>
      <c r="F188" s="11"/>
    </row>
    <row r="189" spans="3:6" x14ac:dyDescent="0.3">
      <c r="C189" s="11"/>
      <c r="D189" s="11"/>
      <c r="E189" s="11"/>
      <c r="F189" s="11"/>
    </row>
    <row r="190" spans="3:6" x14ac:dyDescent="0.3">
      <c r="C190" s="11"/>
      <c r="D190" s="11"/>
      <c r="E190" s="11"/>
      <c r="F190" s="11"/>
    </row>
    <row r="191" spans="3:6" x14ac:dyDescent="0.3">
      <c r="C191" s="11"/>
      <c r="D191" s="11"/>
      <c r="E191" s="11"/>
      <c r="F191" s="11"/>
    </row>
    <row r="192" spans="3:6" x14ac:dyDescent="0.3">
      <c r="C192" s="11"/>
      <c r="D192" s="11"/>
      <c r="E192" s="11"/>
      <c r="F192" s="11"/>
    </row>
    <row r="193" spans="3:6" x14ac:dyDescent="0.3">
      <c r="C193" s="11"/>
      <c r="D193" s="11"/>
      <c r="E193" s="11"/>
      <c r="F193" s="11"/>
    </row>
    <row r="194" spans="3:6" x14ac:dyDescent="0.3">
      <c r="C194" s="11"/>
      <c r="D194" s="11"/>
      <c r="E194" s="11"/>
      <c r="F194" s="11"/>
    </row>
    <row r="195" spans="3:6" x14ac:dyDescent="0.3">
      <c r="C195" s="11"/>
      <c r="D195" s="11"/>
      <c r="E195" s="11"/>
      <c r="F195" s="11"/>
    </row>
    <row r="196" spans="3:6" x14ac:dyDescent="0.3">
      <c r="C196" s="11"/>
      <c r="D196" s="11"/>
      <c r="E196" s="11"/>
      <c r="F196" s="11"/>
    </row>
    <row r="197" spans="3:6" x14ac:dyDescent="0.3">
      <c r="C197" s="11"/>
      <c r="D197" s="11"/>
      <c r="E197" s="11"/>
      <c r="F197" s="11"/>
    </row>
    <row r="198" spans="3:6" x14ac:dyDescent="0.3">
      <c r="C198" s="11"/>
      <c r="D198" s="11"/>
      <c r="E198" s="11"/>
      <c r="F198" s="11"/>
    </row>
    <row r="199" spans="3:6" x14ac:dyDescent="0.3">
      <c r="C199" s="11"/>
      <c r="D199" s="11"/>
      <c r="E199" s="11"/>
      <c r="F199" s="11"/>
    </row>
    <row r="200" spans="3:6" x14ac:dyDescent="0.3">
      <c r="C200" s="11"/>
      <c r="D200" s="11"/>
      <c r="E200" s="11"/>
      <c r="F200" s="11"/>
    </row>
    <row r="201" spans="3:6" x14ac:dyDescent="0.3">
      <c r="C201" s="11"/>
      <c r="D201" s="11"/>
      <c r="E201" s="11"/>
      <c r="F201" s="11"/>
    </row>
    <row r="202" spans="3:6" x14ac:dyDescent="0.3">
      <c r="C202" s="11"/>
      <c r="D202" s="11"/>
      <c r="E202" s="11"/>
      <c r="F202" s="11"/>
    </row>
    <row r="203" spans="3:6" x14ac:dyDescent="0.3">
      <c r="C203" s="11"/>
      <c r="D203" s="11"/>
      <c r="E203" s="11"/>
      <c r="F203" s="11"/>
    </row>
    <row r="204" spans="3:6" x14ac:dyDescent="0.3">
      <c r="C204" s="11"/>
      <c r="D204" s="11"/>
      <c r="E204" s="11"/>
      <c r="F204" s="11"/>
    </row>
    <row r="205" spans="3:6" x14ac:dyDescent="0.3">
      <c r="C205" s="11"/>
      <c r="D205" s="11"/>
      <c r="E205" s="11"/>
      <c r="F205" s="11"/>
    </row>
    <row r="206" spans="3:6" x14ac:dyDescent="0.3">
      <c r="C206" s="11"/>
      <c r="D206" s="11"/>
      <c r="E206" s="11"/>
      <c r="F206" s="11"/>
    </row>
    <row r="207" spans="3:6" x14ac:dyDescent="0.3">
      <c r="C207" s="11"/>
      <c r="D207" s="11"/>
      <c r="E207" s="11"/>
      <c r="F207" s="11"/>
    </row>
    <row r="208" spans="3:6" x14ac:dyDescent="0.3">
      <c r="C208" s="11"/>
      <c r="D208" s="11"/>
      <c r="E208" s="11"/>
      <c r="F208" s="11"/>
    </row>
    <row r="209" spans="3:6" x14ac:dyDescent="0.3">
      <c r="C209" s="11"/>
      <c r="D209" s="11"/>
      <c r="E209" s="11"/>
      <c r="F209" s="11"/>
    </row>
    <row r="210" spans="3:6" x14ac:dyDescent="0.3">
      <c r="C210" s="11"/>
      <c r="D210" s="11"/>
      <c r="E210" s="11"/>
      <c r="F210" s="11"/>
    </row>
    <row r="211" spans="3:6" x14ac:dyDescent="0.3">
      <c r="C211" s="11"/>
      <c r="D211" s="11"/>
      <c r="E211" s="11"/>
      <c r="F211" s="11"/>
    </row>
    <row r="212" spans="3:6" x14ac:dyDescent="0.3">
      <c r="C212" s="11"/>
      <c r="D212" s="11"/>
      <c r="E212" s="11"/>
      <c r="F212" s="11"/>
    </row>
    <row r="213" spans="3:6" x14ac:dyDescent="0.3">
      <c r="C213" s="11"/>
      <c r="D213" s="11"/>
      <c r="E213" s="11"/>
      <c r="F213" s="11"/>
    </row>
    <row r="214" spans="3:6" x14ac:dyDescent="0.3">
      <c r="C214" s="11"/>
      <c r="D214" s="11"/>
      <c r="E214" s="11"/>
      <c r="F214" s="11"/>
    </row>
    <row r="215" spans="3:6" x14ac:dyDescent="0.3">
      <c r="C215" s="11"/>
      <c r="D215" s="11"/>
      <c r="E215" s="11"/>
      <c r="F215" s="11"/>
    </row>
    <row r="216" spans="3:6" x14ac:dyDescent="0.3">
      <c r="C216" s="11"/>
      <c r="D216" s="11"/>
      <c r="E216" s="11"/>
      <c r="F216" s="11"/>
    </row>
    <row r="217" spans="3:6" x14ac:dyDescent="0.3">
      <c r="C217" s="11"/>
      <c r="D217" s="11"/>
      <c r="E217" s="11"/>
      <c r="F217" s="11"/>
    </row>
    <row r="218" spans="3:6" x14ac:dyDescent="0.3">
      <c r="C218" s="11"/>
      <c r="D218" s="11"/>
      <c r="E218" s="11"/>
      <c r="F218" s="11"/>
    </row>
    <row r="219" spans="3:6" x14ac:dyDescent="0.3">
      <c r="C219" s="11"/>
      <c r="D219" s="11"/>
      <c r="E219" s="11"/>
      <c r="F219" s="11"/>
    </row>
    <row r="220" spans="3:6" x14ac:dyDescent="0.3">
      <c r="C220" s="11"/>
      <c r="D220" s="11"/>
      <c r="E220" s="11"/>
      <c r="F220" s="11"/>
    </row>
    <row r="221" spans="3:6" x14ac:dyDescent="0.3">
      <c r="C221" s="11"/>
      <c r="D221" s="11"/>
      <c r="E221" s="11"/>
      <c r="F221" s="11"/>
    </row>
    <row r="222" spans="3:6" x14ac:dyDescent="0.3">
      <c r="C222" s="11"/>
      <c r="D222" s="11"/>
      <c r="E222" s="11"/>
      <c r="F222" s="11"/>
    </row>
    <row r="223" spans="3:6" x14ac:dyDescent="0.3">
      <c r="C223" s="11"/>
      <c r="D223" s="11"/>
      <c r="E223" s="11"/>
      <c r="F223" s="11"/>
    </row>
    <row r="224" spans="3:6" x14ac:dyDescent="0.3">
      <c r="C224" s="11"/>
      <c r="D224" s="11"/>
      <c r="E224" s="11"/>
      <c r="F224" s="11"/>
    </row>
    <row r="225" spans="3:6" x14ac:dyDescent="0.3">
      <c r="C225" s="11"/>
      <c r="D225" s="11"/>
      <c r="E225" s="11"/>
      <c r="F225" s="11"/>
    </row>
    <row r="226" spans="3:6" x14ac:dyDescent="0.3">
      <c r="C226" s="11"/>
      <c r="D226" s="11"/>
      <c r="E226" s="11"/>
      <c r="F226" s="11"/>
    </row>
    <row r="227" spans="3:6" x14ac:dyDescent="0.3">
      <c r="C227" s="11"/>
      <c r="D227" s="11"/>
      <c r="E227" s="11"/>
      <c r="F227" s="11"/>
    </row>
    <row r="228" spans="3:6" x14ac:dyDescent="0.3">
      <c r="C228" s="11"/>
      <c r="D228" s="11"/>
      <c r="E228" s="11"/>
      <c r="F228" s="11"/>
    </row>
    <row r="229" spans="3:6" x14ac:dyDescent="0.3">
      <c r="C229" s="11"/>
      <c r="D229" s="11"/>
      <c r="E229" s="11"/>
      <c r="F229" s="11"/>
    </row>
    <row r="230" spans="3:6" x14ac:dyDescent="0.3">
      <c r="C230" s="11"/>
      <c r="D230" s="11"/>
      <c r="E230" s="11"/>
      <c r="F230" s="11"/>
    </row>
    <row r="231" spans="3:6" x14ac:dyDescent="0.3">
      <c r="C231" s="11"/>
      <c r="D231" s="11"/>
      <c r="E231" s="11"/>
      <c r="F231" s="11"/>
    </row>
    <row r="232" spans="3:6" x14ac:dyDescent="0.3">
      <c r="C232" s="11"/>
      <c r="D232" s="11"/>
      <c r="E232" s="11"/>
      <c r="F232" s="11"/>
    </row>
    <row r="233" spans="3:6" x14ac:dyDescent="0.3">
      <c r="C233" s="11"/>
      <c r="D233" s="11"/>
      <c r="E233" s="11"/>
      <c r="F233" s="11"/>
    </row>
    <row r="234" spans="3:6" x14ac:dyDescent="0.3">
      <c r="C234" s="11"/>
      <c r="D234" s="11"/>
      <c r="E234" s="11"/>
      <c r="F234" s="11"/>
    </row>
    <row r="235" spans="3:6" x14ac:dyDescent="0.3">
      <c r="C235" s="11"/>
      <c r="D235" s="11"/>
      <c r="E235" s="11"/>
      <c r="F235" s="11"/>
    </row>
    <row r="236" spans="3:6" x14ac:dyDescent="0.3">
      <c r="C236" s="11"/>
      <c r="D236" s="11"/>
      <c r="E236" s="11"/>
      <c r="F236" s="11"/>
    </row>
    <row r="237" spans="3:6" x14ac:dyDescent="0.3">
      <c r="C237" s="11"/>
      <c r="D237" s="11"/>
      <c r="E237" s="11"/>
      <c r="F237" s="11"/>
    </row>
    <row r="238" spans="3:6" x14ac:dyDescent="0.3">
      <c r="C238" s="11"/>
      <c r="D238" s="11"/>
      <c r="E238" s="11"/>
      <c r="F238" s="11"/>
    </row>
    <row r="239" spans="3:6" x14ac:dyDescent="0.3">
      <c r="C239" s="11"/>
      <c r="D239" s="11"/>
      <c r="E239" s="11"/>
      <c r="F239" s="11"/>
    </row>
    <row r="240" spans="3:6" x14ac:dyDescent="0.3">
      <c r="C240" s="11"/>
      <c r="D240" s="11"/>
      <c r="E240" s="11"/>
      <c r="F240" s="11"/>
    </row>
    <row r="241" spans="3:6" x14ac:dyDescent="0.3">
      <c r="C241" s="11"/>
      <c r="D241" s="11"/>
      <c r="E241" s="11"/>
      <c r="F241" s="11"/>
    </row>
    <row r="242" spans="3:6" x14ac:dyDescent="0.3">
      <c r="C242" s="11"/>
      <c r="D242" s="11"/>
      <c r="E242" s="11"/>
      <c r="F242" s="11"/>
    </row>
    <row r="243" spans="3:6" x14ac:dyDescent="0.3">
      <c r="C243" s="11"/>
      <c r="D243" s="11"/>
      <c r="E243" s="11"/>
      <c r="F243" s="11"/>
    </row>
    <row r="244" spans="3:6" x14ac:dyDescent="0.3">
      <c r="C244" s="11"/>
      <c r="D244" s="11"/>
      <c r="E244" s="11"/>
      <c r="F244" s="11"/>
    </row>
    <row r="245" spans="3:6" x14ac:dyDescent="0.3">
      <c r="C245" s="11"/>
      <c r="D245" s="11"/>
      <c r="E245" s="11"/>
      <c r="F245" s="11"/>
    </row>
    <row r="246" spans="3:6" x14ac:dyDescent="0.3">
      <c r="C246" s="11"/>
      <c r="D246" s="11"/>
      <c r="E246" s="11"/>
      <c r="F246" s="11"/>
    </row>
    <row r="247" spans="3:6" x14ac:dyDescent="0.3">
      <c r="C247" s="11"/>
      <c r="D247" s="11"/>
      <c r="E247" s="11"/>
      <c r="F247" s="11"/>
    </row>
    <row r="248" spans="3:6" x14ac:dyDescent="0.3">
      <c r="C248" s="11"/>
      <c r="D248" s="11"/>
      <c r="E248" s="11"/>
      <c r="F248" s="11"/>
    </row>
    <row r="249" spans="3:6" x14ac:dyDescent="0.3">
      <c r="C249" s="11"/>
      <c r="D249" s="11"/>
      <c r="E249" s="11"/>
      <c r="F249" s="11"/>
    </row>
    <row r="250" spans="3:6" x14ac:dyDescent="0.3">
      <c r="C250" s="11"/>
      <c r="D250" s="11"/>
      <c r="E250" s="11"/>
      <c r="F250" s="11"/>
    </row>
    <row r="251" spans="3:6" x14ac:dyDescent="0.3">
      <c r="C251" s="11"/>
      <c r="D251" s="11"/>
      <c r="E251" s="11"/>
      <c r="F251" s="11"/>
    </row>
    <row r="252" spans="3:6" x14ac:dyDescent="0.3">
      <c r="C252" s="11"/>
      <c r="D252" s="11"/>
      <c r="E252" s="11"/>
      <c r="F252" s="11"/>
    </row>
    <row r="253" spans="3:6" x14ac:dyDescent="0.3">
      <c r="C253" s="11"/>
      <c r="D253" s="11"/>
      <c r="E253" s="11"/>
      <c r="F253" s="11"/>
    </row>
    <row r="254" spans="3:6" x14ac:dyDescent="0.3">
      <c r="C254" s="11"/>
      <c r="D254" s="11"/>
      <c r="E254" s="11"/>
      <c r="F254" s="11"/>
    </row>
    <row r="255" spans="3:6" x14ac:dyDescent="0.3">
      <c r="C255" s="11"/>
      <c r="D255" s="11"/>
      <c r="E255" s="11"/>
      <c r="F255" s="11"/>
    </row>
    <row r="256" spans="3:6" x14ac:dyDescent="0.3">
      <c r="C256" s="11"/>
      <c r="D256" s="11"/>
      <c r="E256" s="11"/>
      <c r="F256" s="11"/>
    </row>
    <row r="257" spans="3:6" x14ac:dyDescent="0.3">
      <c r="C257" s="11"/>
      <c r="D257" s="11"/>
      <c r="E257" s="11"/>
      <c r="F257" s="11"/>
    </row>
    <row r="258" spans="3:6" x14ac:dyDescent="0.3">
      <c r="C258" s="11"/>
      <c r="D258" s="11"/>
      <c r="E258" s="11"/>
      <c r="F258" s="11"/>
    </row>
    <row r="259" spans="3:6" x14ac:dyDescent="0.3">
      <c r="C259" s="11"/>
      <c r="D259" s="11"/>
      <c r="E259" s="11"/>
      <c r="F259" s="11"/>
    </row>
    <row r="260" spans="3:6" x14ac:dyDescent="0.3">
      <c r="C260" s="11"/>
      <c r="D260" s="11"/>
      <c r="E260" s="11"/>
      <c r="F260" s="11"/>
    </row>
    <row r="261" spans="3:6" x14ac:dyDescent="0.3">
      <c r="C261" s="11"/>
      <c r="D261" s="11"/>
      <c r="E261" s="11"/>
      <c r="F261" s="11"/>
    </row>
    <row r="262" spans="3:6" x14ac:dyDescent="0.3">
      <c r="C262" s="11"/>
      <c r="D262" s="11"/>
      <c r="E262" s="11"/>
      <c r="F262" s="11"/>
    </row>
    <row r="263" spans="3:6" x14ac:dyDescent="0.3">
      <c r="C263" s="11"/>
      <c r="D263" s="11"/>
      <c r="E263" s="11"/>
      <c r="F263" s="11"/>
    </row>
    <row r="264" spans="3:6" x14ac:dyDescent="0.3">
      <c r="C264" s="11"/>
      <c r="D264" s="11"/>
      <c r="E264" s="11"/>
      <c r="F264" s="11"/>
    </row>
    <row r="265" spans="3:6" x14ac:dyDescent="0.3">
      <c r="C265" s="11"/>
      <c r="D265" s="11"/>
      <c r="E265" s="11"/>
      <c r="F265" s="11"/>
    </row>
    <row r="266" spans="3:6" x14ac:dyDescent="0.3">
      <c r="C266" s="11"/>
      <c r="D266" s="11"/>
      <c r="E266" s="11"/>
      <c r="F266" s="11"/>
    </row>
    <row r="267" spans="3:6" x14ac:dyDescent="0.3">
      <c r="C267" s="11"/>
      <c r="D267" s="11"/>
      <c r="E267" s="11"/>
      <c r="F267" s="11"/>
    </row>
    <row r="268" spans="3:6" x14ac:dyDescent="0.3">
      <c r="C268" s="11"/>
      <c r="D268" s="11"/>
      <c r="E268" s="11"/>
      <c r="F268" s="11"/>
    </row>
    <row r="269" spans="3:6" x14ac:dyDescent="0.3">
      <c r="C269" s="11"/>
      <c r="D269" s="11"/>
      <c r="E269" s="11"/>
      <c r="F269" s="11"/>
    </row>
    <row r="270" spans="3:6" x14ac:dyDescent="0.3">
      <c r="C270" s="11"/>
      <c r="D270" s="11"/>
      <c r="E270" s="11"/>
      <c r="F270" s="11"/>
    </row>
    <row r="271" spans="3:6" x14ac:dyDescent="0.3">
      <c r="C271" s="11"/>
      <c r="D271" s="11"/>
      <c r="E271" s="11"/>
      <c r="F271" s="11"/>
    </row>
    <row r="272" spans="3:6" x14ac:dyDescent="0.3">
      <c r="C272" s="11"/>
      <c r="D272" s="11"/>
      <c r="E272" s="11"/>
      <c r="F272" s="11"/>
    </row>
    <row r="273" spans="3:6" x14ac:dyDescent="0.3">
      <c r="C273" s="11"/>
      <c r="D273" s="11"/>
      <c r="E273" s="11"/>
      <c r="F273" s="11"/>
    </row>
    <row r="274" spans="3:6" x14ac:dyDescent="0.3">
      <c r="C274" s="11"/>
      <c r="D274" s="11"/>
      <c r="E274" s="11"/>
      <c r="F274" s="11"/>
    </row>
    <row r="275" spans="3:6" x14ac:dyDescent="0.3">
      <c r="C275" s="11"/>
      <c r="D275" s="11"/>
      <c r="E275" s="11"/>
      <c r="F275" s="11"/>
    </row>
    <row r="276" spans="3:6" x14ac:dyDescent="0.3">
      <c r="C276" s="11"/>
      <c r="D276" s="11"/>
      <c r="E276" s="11"/>
      <c r="F276" s="11"/>
    </row>
    <row r="277" spans="3:6" x14ac:dyDescent="0.3">
      <c r="C277" s="11"/>
      <c r="D277" s="11"/>
      <c r="E277" s="11"/>
      <c r="F277" s="11"/>
    </row>
    <row r="278" spans="3:6" x14ac:dyDescent="0.3">
      <c r="C278" s="11"/>
      <c r="D278" s="11"/>
      <c r="E278" s="11"/>
      <c r="F278" s="11"/>
    </row>
    <row r="279" spans="3:6" x14ac:dyDescent="0.3">
      <c r="C279" s="11"/>
      <c r="D279" s="11"/>
      <c r="E279" s="11"/>
      <c r="F279" s="11"/>
    </row>
    <row r="280" spans="3:6" x14ac:dyDescent="0.3">
      <c r="C280" s="11"/>
      <c r="D280" s="11"/>
      <c r="E280" s="11"/>
      <c r="F280" s="11"/>
    </row>
    <row r="281" spans="3:6" x14ac:dyDescent="0.3">
      <c r="C281" s="11"/>
      <c r="D281" s="11"/>
      <c r="E281" s="11"/>
      <c r="F281" s="11"/>
    </row>
    <row r="282" spans="3:6" x14ac:dyDescent="0.3">
      <c r="C282" s="11"/>
      <c r="D282" s="11"/>
      <c r="E282" s="11"/>
      <c r="F282" s="11"/>
    </row>
    <row r="283" spans="3:6" x14ac:dyDescent="0.3">
      <c r="C283" s="11"/>
      <c r="D283" s="11"/>
      <c r="E283" s="11"/>
      <c r="F283" s="11"/>
    </row>
    <row r="284" spans="3:6" x14ac:dyDescent="0.3">
      <c r="C284" s="11"/>
      <c r="D284" s="11"/>
      <c r="E284" s="11"/>
      <c r="F284" s="11"/>
    </row>
    <row r="285" spans="3:6" x14ac:dyDescent="0.3">
      <c r="C285" s="11"/>
      <c r="D285" s="11"/>
      <c r="E285" s="11"/>
      <c r="F285" s="11"/>
    </row>
    <row r="286" spans="3:6" x14ac:dyDescent="0.3">
      <c r="C286" s="11"/>
      <c r="D286" s="11"/>
      <c r="E286" s="11"/>
      <c r="F286" s="11"/>
    </row>
    <row r="287" spans="3:6" x14ac:dyDescent="0.3">
      <c r="C287" s="11"/>
      <c r="D287" s="11"/>
      <c r="E287" s="11"/>
      <c r="F287" s="11"/>
    </row>
    <row r="288" spans="3:6" x14ac:dyDescent="0.3">
      <c r="C288" s="11"/>
      <c r="D288" s="11"/>
      <c r="E288" s="11"/>
      <c r="F288" s="11"/>
    </row>
    <row r="289" spans="3:6" x14ac:dyDescent="0.3">
      <c r="C289" s="11"/>
      <c r="D289" s="11"/>
      <c r="E289" s="11"/>
      <c r="F289" s="11"/>
    </row>
    <row r="290" spans="3:6" x14ac:dyDescent="0.3">
      <c r="C290" s="11"/>
      <c r="D290" s="11"/>
      <c r="E290" s="11"/>
      <c r="F290" s="11"/>
    </row>
    <row r="291" spans="3:6" x14ac:dyDescent="0.3">
      <c r="C291" s="11"/>
      <c r="D291" s="11"/>
      <c r="E291" s="11"/>
      <c r="F291" s="11"/>
    </row>
    <row r="292" spans="3:6" x14ac:dyDescent="0.3">
      <c r="C292" s="11"/>
      <c r="D292" s="11"/>
      <c r="E292" s="11"/>
      <c r="F292" s="11"/>
    </row>
    <row r="293" spans="3:6" x14ac:dyDescent="0.3">
      <c r="C293" s="11"/>
      <c r="D293" s="11"/>
      <c r="E293" s="11"/>
      <c r="F293" s="11"/>
    </row>
    <row r="294" spans="3:6" x14ac:dyDescent="0.3">
      <c r="C294" s="11"/>
      <c r="D294" s="11"/>
      <c r="E294" s="11"/>
      <c r="F294" s="11"/>
    </row>
    <row r="295" spans="3:6" x14ac:dyDescent="0.3">
      <c r="C295" s="11"/>
      <c r="D295" s="11"/>
      <c r="E295" s="11"/>
      <c r="F295" s="11"/>
    </row>
    <row r="296" spans="3:6" x14ac:dyDescent="0.3">
      <c r="C296" s="11"/>
      <c r="D296" s="11"/>
      <c r="E296" s="11"/>
      <c r="F296" s="11"/>
    </row>
    <row r="297" spans="3:6" x14ac:dyDescent="0.3">
      <c r="C297" s="11"/>
      <c r="D297" s="11"/>
      <c r="E297" s="11"/>
      <c r="F297" s="11"/>
    </row>
    <row r="298" spans="3:6" x14ac:dyDescent="0.3">
      <c r="C298" s="11"/>
      <c r="D298" s="11"/>
      <c r="E298" s="11"/>
      <c r="F298" s="11"/>
    </row>
    <row r="299" spans="3:6" x14ac:dyDescent="0.3">
      <c r="C299" s="11"/>
      <c r="D299" s="11"/>
      <c r="E299" s="11"/>
      <c r="F299" s="11"/>
    </row>
    <row r="300" spans="3:6" x14ac:dyDescent="0.3">
      <c r="C300" s="11"/>
      <c r="D300" s="11"/>
      <c r="E300" s="11"/>
      <c r="F300" s="11"/>
    </row>
    <row r="301" spans="3:6" x14ac:dyDescent="0.3">
      <c r="C301" s="11"/>
      <c r="D301" s="11"/>
      <c r="E301" s="11"/>
      <c r="F301" s="11"/>
    </row>
    <row r="302" spans="3:6" x14ac:dyDescent="0.3">
      <c r="C302" s="11"/>
      <c r="D302" s="11"/>
      <c r="E302" s="11"/>
      <c r="F302" s="11"/>
    </row>
    <row r="303" spans="3:6" x14ac:dyDescent="0.3">
      <c r="C303" s="11"/>
      <c r="D303" s="11"/>
      <c r="E303" s="11"/>
      <c r="F303" s="11"/>
    </row>
    <row r="304" spans="3:6" x14ac:dyDescent="0.3">
      <c r="C304" s="11"/>
      <c r="D304" s="11"/>
      <c r="E304" s="11"/>
      <c r="F304" s="11"/>
    </row>
    <row r="305" spans="3:6" x14ac:dyDescent="0.3">
      <c r="C305" s="11"/>
      <c r="D305" s="11"/>
      <c r="E305" s="11"/>
      <c r="F305" s="11"/>
    </row>
    <row r="306" spans="3:6" x14ac:dyDescent="0.3">
      <c r="C306" s="11"/>
      <c r="D306" s="11"/>
      <c r="E306" s="11"/>
      <c r="F306" s="11"/>
    </row>
    <row r="307" spans="3:6" x14ac:dyDescent="0.3">
      <c r="C307" s="11"/>
      <c r="D307" s="11"/>
      <c r="E307" s="11"/>
      <c r="F307" s="11"/>
    </row>
    <row r="308" spans="3:6" x14ac:dyDescent="0.3">
      <c r="C308" s="11"/>
      <c r="D308" s="11"/>
      <c r="E308" s="11"/>
      <c r="F308" s="11"/>
    </row>
    <row r="309" spans="3:6" x14ac:dyDescent="0.3">
      <c r="C309" s="11"/>
      <c r="D309" s="11"/>
      <c r="E309" s="11"/>
      <c r="F309" s="11"/>
    </row>
    <row r="310" spans="3:6" x14ac:dyDescent="0.3">
      <c r="C310" s="11"/>
      <c r="D310" s="11"/>
      <c r="E310" s="11"/>
      <c r="F310" s="11"/>
    </row>
    <row r="311" spans="3:6" x14ac:dyDescent="0.3">
      <c r="C311" s="11"/>
      <c r="D311" s="11"/>
      <c r="E311" s="11"/>
      <c r="F311" s="11"/>
    </row>
    <row r="312" spans="3:6" x14ac:dyDescent="0.3">
      <c r="C312" s="11"/>
      <c r="D312" s="11"/>
      <c r="E312" s="11"/>
      <c r="F312" s="11"/>
    </row>
    <row r="313" spans="3:6" x14ac:dyDescent="0.3">
      <c r="C313" s="11"/>
      <c r="D313" s="11"/>
      <c r="E313" s="11"/>
      <c r="F313" s="11"/>
    </row>
    <row r="314" spans="3:6" x14ac:dyDescent="0.3">
      <c r="C314" s="11"/>
      <c r="D314" s="11"/>
      <c r="E314" s="11"/>
      <c r="F314" s="11"/>
    </row>
    <row r="315" spans="3:6" x14ac:dyDescent="0.3">
      <c r="C315" s="11"/>
      <c r="D315" s="11"/>
      <c r="E315" s="11"/>
      <c r="F315" s="11"/>
    </row>
    <row r="316" spans="3:6" x14ac:dyDescent="0.3">
      <c r="C316" s="11"/>
      <c r="D316" s="11"/>
      <c r="E316" s="11"/>
      <c r="F316" s="11"/>
    </row>
    <row r="317" spans="3:6" x14ac:dyDescent="0.3">
      <c r="C317" s="11"/>
      <c r="D317" s="11"/>
      <c r="E317" s="11"/>
      <c r="F317" s="11"/>
    </row>
    <row r="318" spans="3:6" x14ac:dyDescent="0.3">
      <c r="C318" s="11"/>
      <c r="D318" s="11"/>
      <c r="E318" s="11"/>
      <c r="F318" s="11"/>
    </row>
    <row r="319" spans="3:6" x14ac:dyDescent="0.3">
      <c r="C319" s="11"/>
      <c r="D319" s="11"/>
      <c r="E319" s="11"/>
      <c r="F319" s="11"/>
    </row>
    <row r="320" spans="3:6" x14ac:dyDescent="0.3">
      <c r="C320" s="11"/>
      <c r="D320" s="11"/>
      <c r="E320" s="11"/>
      <c r="F320" s="11"/>
    </row>
    <row r="321" spans="3:6" x14ac:dyDescent="0.3">
      <c r="C321" s="11"/>
      <c r="D321" s="11"/>
      <c r="E321" s="11"/>
      <c r="F321" s="11"/>
    </row>
    <row r="322" spans="3:6" x14ac:dyDescent="0.3">
      <c r="C322" s="11"/>
      <c r="D322" s="11"/>
      <c r="E322" s="11"/>
      <c r="F322" s="11"/>
    </row>
    <row r="323" spans="3:6" x14ac:dyDescent="0.3">
      <c r="C323" s="11"/>
      <c r="D323" s="11"/>
      <c r="E323" s="11"/>
      <c r="F323" s="11"/>
    </row>
    <row r="324" spans="3:6" x14ac:dyDescent="0.3">
      <c r="C324" s="11"/>
      <c r="D324" s="11"/>
      <c r="E324" s="11"/>
      <c r="F324" s="11"/>
    </row>
    <row r="325" spans="3:6" x14ac:dyDescent="0.3">
      <c r="C325" s="11"/>
      <c r="D325" s="11"/>
      <c r="E325" s="11"/>
      <c r="F325" s="11"/>
    </row>
    <row r="326" spans="3:6" x14ac:dyDescent="0.3">
      <c r="C326" s="11"/>
      <c r="D326" s="11"/>
      <c r="E326" s="11"/>
      <c r="F326" s="11"/>
    </row>
    <row r="327" spans="3:6" x14ac:dyDescent="0.3">
      <c r="C327" s="11"/>
      <c r="D327" s="11"/>
      <c r="E327" s="11"/>
      <c r="F327" s="11"/>
    </row>
    <row r="328" spans="3:6" x14ac:dyDescent="0.3">
      <c r="C328" s="11"/>
      <c r="D328" s="11"/>
      <c r="E328" s="11"/>
      <c r="F328" s="11"/>
    </row>
    <row r="329" spans="3:6" x14ac:dyDescent="0.3">
      <c r="C329" s="11"/>
      <c r="D329" s="11"/>
      <c r="E329" s="11"/>
      <c r="F329" s="11"/>
    </row>
    <row r="330" spans="3:6" x14ac:dyDescent="0.3">
      <c r="C330" s="11"/>
      <c r="D330" s="11"/>
      <c r="E330" s="11"/>
      <c r="F330" s="11"/>
    </row>
    <row r="331" spans="3:6" x14ac:dyDescent="0.3">
      <c r="C331" s="11"/>
      <c r="D331" s="11"/>
      <c r="E331" s="11"/>
      <c r="F331" s="11"/>
    </row>
    <row r="332" spans="3:6" x14ac:dyDescent="0.3">
      <c r="C332" s="11"/>
      <c r="D332" s="11"/>
      <c r="E332" s="11"/>
      <c r="F332" s="11"/>
    </row>
    <row r="333" spans="3:6" x14ac:dyDescent="0.3">
      <c r="C333" s="11"/>
      <c r="D333" s="11"/>
      <c r="E333" s="11"/>
      <c r="F333" s="11"/>
    </row>
    <row r="334" spans="3:6" x14ac:dyDescent="0.3">
      <c r="C334" s="11"/>
      <c r="D334" s="11"/>
      <c r="E334" s="11"/>
      <c r="F334" s="11"/>
    </row>
    <row r="335" spans="3:6" x14ac:dyDescent="0.3">
      <c r="C335" s="11"/>
      <c r="D335" s="11"/>
      <c r="E335" s="11"/>
      <c r="F335" s="11"/>
    </row>
    <row r="336" spans="3:6" x14ac:dyDescent="0.3">
      <c r="C336" s="11"/>
      <c r="D336" s="11"/>
      <c r="E336" s="11"/>
      <c r="F336" s="11"/>
    </row>
    <row r="337" spans="3:6" x14ac:dyDescent="0.3">
      <c r="C337" s="11"/>
      <c r="D337" s="11"/>
      <c r="E337" s="11"/>
      <c r="F337" s="11"/>
    </row>
    <row r="338" spans="3:6" x14ac:dyDescent="0.3">
      <c r="C338" s="11"/>
      <c r="D338" s="11"/>
      <c r="E338" s="11"/>
      <c r="F338" s="11"/>
    </row>
    <row r="339" spans="3:6" x14ac:dyDescent="0.3">
      <c r="C339" s="11"/>
      <c r="D339" s="11"/>
      <c r="E339" s="11"/>
      <c r="F339" s="11"/>
    </row>
    <row r="340" spans="3:6" x14ac:dyDescent="0.3">
      <c r="C340" s="11"/>
      <c r="D340" s="11"/>
      <c r="E340" s="11"/>
      <c r="F340" s="11"/>
    </row>
    <row r="341" spans="3:6" x14ac:dyDescent="0.3">
      <c r="C341" s="11"/>
      <c r="D341" s="11"/>
      <c r="E341" s="11"/>
      <c r="F341" s="11"/>
    </row>
    <row r="342" spans="3:6" x14ac:dyDescent="0.3">
      <c r="C342" s="11"/>
      <c r="D342" s="11"/>
      <c r="E342" s="11"/>
      <c r="F342" s="11"/>
    </row>
    <row r="343" spans="3:6" x14ac:dyDescent="0.3">
      <c r="C343" s="11"/>
      <c r="D343" s="11"/>
      <c r="E343" s="11"/>
      <c r="F343" s="11"/>
    </row>
    <row r="344" spans="3:6" x14ac:dyDescent="0.3">
      <c r="C344" s="11"/>
      <c r="D344" s="11"/>
      <c r="E344" s="11"/>
      <c r="F344" s="11"/>
    </row>
    <row r="345" spans="3:6" x14ac:dyDescent="0.3">
      <c r="C345" s="11"/>
      <c r="D345" s="11"/>
      <c r="E345" s="11"/>
      <c r="F345" s="11"/>
    </row>
    <row r="346" spans="3:6" x14ac:dyDescent="0.3">
      <c r="C346" s="11"/>
      <c r="D346" s="11"/>
      <c r="E346" s="11"/>
      <c r="F346" s="11"/>
    </row>
    <row r="347" spans="3:6" x14ac:dyDescent="0.3">
      <c r="C347" s="11"/>
      <c r="D347" s="11"/>
      <c r="E347" s="11"/>
      <c r="F347" s="11"/>
    </row>
    <row r="348" spans="3:6" x14ac:dyDescent="0.3">
      <c r="C348" s="11"/>
      <c r="D348" s="11"/>
      <c r="E348" s="11"/>
      <c r="F348" s="11"/>
    </row>
    <row r="349" spans="3:6" x14ac:dyDescent="0.3">
      <c r="C349" s="11"/>
      <c r="D349" s="11"/>
      <c r="E349" s="11"/>
      <c r="F349" s="11"/>
    </row>
    <row r="350" spans="3:6" x14ac:dyDescent="0.3">
      <c r="C350" s="11"/>
      <c r="D350" s="11"/>
      <c r="E350" s="11"/>
      <c r="F350" s="11"/>
    </row>
    <row r="351" spans="3:6" x14ac:dyDescent="0.3">
      <c r="C351" s="11"/>
      <c r="D351" s="11"/>
      <c r="E351" s="11"/>
      <c r="F351" s="11"/>
    </row>
    <row r="352" spans="3:6" x14ac:dyDescent="0.3">
      <c r="C352" s="11"/>
      <c r="D352" s="11"/>
      <c r="E352" s="11"/>
      <c r="F352" s="11"/>
    </row>
    <row r="353" spans="3:6" x14ac:dyDescent="0.3">
      <c r="C353" s="11"/>
      <c r="D353" s="11"/>
      <c r="E353" s="11"/>
      <c r="F353" s="11"/>
    </row>
    <row r="354" spans="3:6" x14ac:dyDescent="0.3">
      <c r="C354" s="11"/>
      <c r="D354" s="11"/>
      <c r="E354" s="11"/>
      <c r="F354" s="11"/>
    </row>
    <row r="355" spans="3:6" x14ac:dyDescent="0.3">
      <c r="C355" s="11"/>
      <c r="D355" s="11"/>
      <c r="E355" s="11"/>
      <c r="F355" s="11"/>
    </row>
    <row r="356" spans="3:6" x14ac:dyDescent="0.3">
      <c r="C356" s="11"/>
      <c r="D356" s="11"/>
      <c r="E356" s="11"/>
      <c r="F356" s="11"/>
    </row>
    <row r="357" spans="3:6" x14ac:dyDescent="0.3">
      <c r="C357" s="11"/>
      <c r="D357" s="11"/>
      <c r="E357" s="11"/>
      <c r="F357" s="11"/>
    </row>
    <row r="358" spans="3:6" x14ac:dyDescent="0.3">
      <c r="C358" s="11"/>
      <c r="D358" s="11"/>
      <c r="E358" s="11"/>
      <c r="F358" s="11"/>
    </row>
    <row r="359" spans="3:6" x14ac:dyDescent="0.3">
      <c r="C359" s="11"/>
      <c r="D359" s="11"/>
      <c r="E359" s="11"/>
      <c r="F359" s="11"/>
    </row>
    <row r="360" spans="3:6" x14ac:dyDescent="0.3">
      <c r="C360" s="11"/>
      <c r="D360" s="11"/>
      <c r="E360" s="11"/>
      <c r="F360" s="11"/>
    </row>
    <row r="361" spans="3:6" x14ac:dyDescent="0.3">
      <c r="C361" s="11"/>
      <c r="D361" s="11"/>
      <c r="E361" s="11"/>
      <c r="F361" s="11"/>
    </row>
    <row r="362" spans="3:6" x14ac:dyDescent="0.3">
      <c r="C362" s="11"/>
      <c r="D362" s="11"/>
      <c r="E362" s="11"/>
      <c r="F362" s="11"/>
    </row>
    <row r="363" spans="3:6" x14ac:dyDescent="0.3">
      <c r="C363" s="11"/>
      <c r="D363" s="11"/>
      <c r="E363" s="11"/>
      <c r="F363" s="11"/>
    </row>
    <row r="364" spans="3:6" x14ac:dyDescent="0.3">
      <c r="C364" s="11"/>
      <c r="D364" s="11"/>
      <c r="E364" s="11"/>
      <c r="F364" s="11"/>
    </row>
    <row r="365" spans="3:6" x14ac:dyDescent="0.3">
      <c r="C365" s="11"/>
      <c r="D365" s="11"/>
      <c r="E365" s="11"/>
      <c r="F365" s="1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E709-CB74-4BBD-BFDA-C578B07777F1}">
  <dimension ref="A1:U94"/>
  <sheetViews>
    <sheetView zoomScale="170" zoomScaleNormal="170" workbookViewId="0">
      <selection activeCell="A12" sqref="A12"/>
    </sheetView>
  </sheetViews>
  <sheetFormatPr defaultRowHeight="14.4" x14ac:dyDescent="0.3"/>
  <cols>
    <col min="1" max="1" width="15.296875" style="1" customWidth="1"/>
    <col min="2" max="2" width="8.796875" style="1"/>
    <col min="3" max="3" width="21.5" style="1" bestFit="1" customWidth="1"/>
    <col min="4" max="4" width="4.8984375" style="1" bestFit="1" customWidth="1"/>
    <col min="5" max="5" width="12.19921875" style="1" bestFit="1" customWidth="1"/>
    <col min="6" max="16384" width="8.796875" style="1"/>
  </cols>
  <sheetData>
    <row r="1" spans="1:21" x14ac:dyDescent="0.3">
      <c r="E1" s="1" t="s">
        <v>73</v>
      </c>
      <c r="F1" s="1">
        <f>STDEV(F3:F31)</f>
        <v>0.17191490090364292</v>
      </c>
      <c r="G1" s="1">
        <f>STDEV(G3:G31)</f>
        <v>8.8861067599795188E-2</v>
      </c>
    </row>
    <row r="2" spans="1:21" ht="28.8" x14ac:dyDescent="0.3">
      <c r="D2" s="1" t="s">
        <v>6</v>
      </c>
      <c r="E2" s="1" t="s">
        <v>55</v>
      </c>
      <c r="F2" s="1" t="s">
        <v>19</v>
      </c>
      <c r="G2" s="1" t="s">
        <v>56</v>
      </c>
      <c r="H2" s="5" t="s">
        <v>20</v>
      </c>
      <c r="I2" s="5" t="s">
        <v>21</v>
      </c>
    </row>
    <row r="3" spans="1:21" x14ac:dyDescent="0.3">
      <c r="D3" s="1">
        <v>1990</v>
      </c>
      <c r="E3" s="4">
        <v>0.56000000000000005</v>
      </c>
      <c r="F3" s="1">
        <f>VLOOKUP($D3,$M$4:$P$94,2,TRUE)</f>
        <v>-3.0599999999999999E-2</v>
      </c>
      <c r="G3" s="1">
        <f>VLOOKUP($D3,$M$4:$P$94,4,TRUE)</f>
        <v>6.2399999999999997E-2</v>
      </c>
      <c r="H3" s="4">
        <f>E3-G3</f>
        <v>0.49760000000000004</v>
      </c>
      <c r="I3" s="4">
        <f>F3-G3</f>
        <v>-9.2999999999999999E-2</v>
      </c>
      <c r="N3" s="1" t="s">
        <v>19</v>
      </c>
      <c r="O3" s="1" t="s">
        <v>56</v>
      </c>
      <c r="P3" s="1" t="s">
        <v>57</v>
      </c>
    </row>
    <row r="4" spans="1:21" x14ac:dyDescent="0.3">
      <c r="D4" s="1">
        <v>1991</v>
      </c>
      <c r="E4" s="4">
        <v>0.39400000000000002</v>
      </c>
      <c r="F4" s="1">
        <f t="shared" ref="F4:F31" si="0">VLOOKUP($D4,$M$4:$P$94,2,TRUE)</f>
        <v>0.30230000000000001</v>
      </c>
      <c r="G4" s="1">
        <f t="shared" ref="G4:G31" si="1">VLOOKUP($D4,$M$4:$P$94,4,TRUE)</f>
        <v>0.15</v>
      </c>
      <c r="H4" s="4">
        <f t="shared" ref="H4:H31" si="2">E4-G4</f>
        <v>0.24400000000000002</v>
      </c>
      <c r="I4" s="4">
        <f t="shared" ref="I4:I31" si="3">G4-F4</f>
        <v>-0.15230000000000002</v>
      </c>
      <c r="M4" s="1">
        <v>1928</v>
      </c>
      <c r="N4" s="4">
        <v>0.43809999999999999</v>
      </c>
      <c r="O4" s="4">
        <v>3.0800000000000001E-2</v>
      </c>
      <c r="P4" s="4">
        <v>8.3999999999999995E-3</v>
      </c>
      <c r="T4" s="4"/>
      <c r="U4" s="4"/>
    </row>
    <row r="5" spans="1:21" x14ac:dyDescent="0.3">
      <c r="A5" s="1" t="s">
        <v>22</v>
      </c>
      <c r="B5" s="12">
        <f>SLOPE(E3:E31,F3:F31)</f>
        <v>-0.56140100757168621</v>
      </c>
      <c r="C5" s="1" t="str">
        <f ca="1">_xlfn.FORMULATEXT(B5)</f>
        <v>=SLOPE(E3:E31,F3:F31)</v>
      </c>
      <c r="D5" s="1">
        <v>1992</v>
      </c>
      <c r="E5" s="4">
        <v>0.34</v>
      </c>
      <c r="F5" s="1">
        <f t="shared" si="0"/>
        <v>7.4899999999999994E-2</v>
      </c>
      <c r="G5" s="1">
        <f t="shared" si="1"/>
        <v>9.3600000000000003E-2</v>
      </c>
      <c r="H5" s="4">
        <f t="shared" si="2"/>
        <v>0.24640000000000001</v>
      </c>
      <c r="I5" s="4">
        <f t="shared" si="3"/>
        <v>1.8700000000000008E-2</v>
      </c>
      <c r="M5" s="1">
        <v>1929</v>
      </c>
      <c r="N5" s="4">
        <v>-8.3000000000000004E-2</v>
      </c>
      <c r="O5" s="4">
        <v>3.1600000000000003E-2</v>
      </c>
      <c r="P5" s="4">
        <v>4.2000000000000003E-2</v>
      </c>
      <c r="T5" s="4"/>
      <c r="U5" s="4"/>
    </row>
    <row r="6" spans="1:21" x14ac:dyDescent="0.3">
      <c r="A6" s="1" t="s">
        <v>23</v>
      </c>
      <c r="B6" s="12">
        <f>INTERCEPT(H3:H31,I3:I31)</f>
        <v>0.36200365493258629</v>
      </c>
      <c r="C6" s="1" t="str">
        <f t="shared" ref="C6:C13" ca="1" si="4">_xlfn.FORMULATEXT(B6)</f>
        <v>=INTERCEPT(H3:H31,I3:I31)</v>
      </c>
      <c r="D6" s="1">
        <v>1993</v>
      </c>
      <c r="E6" s="4">
        <v>0.39100000000000001</v>
      </c>
      <c r="F6" s="1">
        <f t="shared" si="0"/>
        <v>9.9699999999999997E-2</v>
      </c>
      <c r="G6" s="1">
        <f t="shared" si="1"/>
        <v>0.1421</v>
      </c>
      <c r="H6" s="4">
        <f t="shared" si="2"/>
        <v>0.24890000000000001</v>
      </c>
      <c r="I6" s="4">
        <f t="shared" si="3"/>
        <v>4.2400000000000007E-2</v>
      </c>
      <c r="M6" s="1">
        <v>1930</v>
      </c>
      <c r="N6" s="4">
        <v>-0.25119999999999998</v>
      </c>
      <c r="O6" s="4">
        <v>4.5499999999999999E-2</v>
      </c>
      <c r="P6" s="4">
        <v>4.5400000000000003E-2</v>
      </c>
      <c r="T6" s="4"/>
      <c r="U6" s="4"/>
    </row>
    <row r="7" spans="1:21" x14ac:dyDescent="0.3">
      <c r="A7" s="1" t="s">
        <v>24</v>
      </c>
      <c r="B7" s="12">
        <f>RSQ(E3:E31,F3:F31)</f>
        <v>0.19245096141300366</v>
      </c>
      <c r="C7" s="1" t="str">
        <f t="shared" ca="1" si="4"/>
        <v>=RSQ(E3:E31,F3:F31)</v>
      </c>
      <c r="D7" s="1">
        <v>1994</v>
      </c>
      <c r="E7" s="4">
        <v>0.70099999999999996</v>
      </c>
      <c r="F7" s="1">
        <f t="shared" si="0"/>
        <v>1.3299999999999999E-2</v>
      </c>
      <c r="G7" s="1">
        <f t="shared" si="1"/>
        <v>-8.0399999999999999E-2</v>
      </c>
      <c r="H7" s="4">
        <f t="shared" si="2"/>
        <v>0.78139999999999998</v>
      </c>
      <c r="I7" s="4">
        <f t="shared" si="3"/>
        <v>-9.3700000000000006E-2</v>
      </c>
      <c r="M7" s="1">
        <v>1931</v>
      </c>
      <c r="N7" s="4">
        <v>-0.43840000000000001</v>
      </c>
      <c r="O7" s="4">
        <v>2.3099999999999999E-2</v>
      </c>
      <c r="P7" s="4">
        <v>-2.5600000000000001E-2</v>
      </c>
      <c r="T7" s="4"/>
      <c r="U7" s="4"/>
    </row>
    <row r="8" spans="1:21" x14ac:dyDescent="0.3">
      <c r="A8" s="1" t="s">
        <v>25</v>
      </c>
      <c r="B8" s="12">
        <f>CORREL(E3:E31,F3:F31)</f>
        <v>-0.43869233115362716</v>
      </c>
      <c r="C8" s="1" t="str">
        <f t="shared" ca="1" si="4"/>
        <v>=CORREL(E3:E31,F3:F31)</v>
      </c>
      <c r="D8" s="1">
        <v>1995</v>
      </c>
      <c r="E8" s="4">
        <v>0.38300000000000001</v>
      </c>
      <c r="F8" s="1">
        <f t="shared" si="0"/>
        <v>0.372</v>
      </c>
      <c r="G8" s="1">
        <f t="shared" si="1"/>
        <v>0.23480000000000001</v>
      </c>
      <c r="H8" s="4">
        <f t="shared" si="2"/>
        <v>0.1482</v>
      </c>
      <c r="I8" s="4">
        <f t="shared" si="3"/>
        <v>-0.13719999999999999</v>
      </c>
      <c r="M8" s="1">
        <v>1932</v>
      </c>
      <c r="N8" s="4">
        <v>-8.6400000000000005E-2</v>
      </c>
      <c r="O8" s="4">
        <v>1.0699999999999999E-2</v>
      </c>
      <c r="P8" s="4">
        <v>8.7900000000000006E-2</v>
      </c>
      <c r="T8" s="4"/>
      <c r="U8" s="4"/>
    </row>
    <row r="9" spans="1:21" x14ac:dyDescent="0.3">
      <c r="B9" s="12"/>
      <c r="D9" s="1">
        <v>1996</v>
      </c>
      <c r="E9" s="4">
        <v>0.315</v>
      </c>
      <c r="F9" s="1">
        <f t="shared" si="0"/>
        <v>0.2268</v>
      </c>
      <c r="G9" s="1">
        <f t="shared" si="1"/>
        <v>1.43E-2</v>
      </c>
      <c r="H9" s="4">
        <f t="shared" si="2"/>
        <v>0.30070000000000002</v>
      </c>
      <c r="I9" s="4">
        <f t="shared" si="3"/>
        <v>-0.21249999999999999</v>
      </c>
      <c r="M9" s="1">
        <v>1933</v>
      </c>
      <c r="N9" s="4">
        <v>0.49980000000000002</v>
      </c>
      <c r="O9" s="4">
        <v>9.5999999999999992E-3</v>
      </c>
      <c r="P9" s="4">
        <v>1.8599999999999998E-2</v>
      </c>
      <c r="T9" s="4"/>
      <c r="U9" s="4"/>
    </row>
    <row r="10" spans="1:21" x14ac:dyDescent="0.3">
      <c r="A10" s="1" t="s">
        <v>75</v>
      </c>
      <c r="B10" s="12">
        <f>AVERAGE(E3:E31)</f>
        <v>0.41278620689655182</v>
      </c>
      <c r="C10" s="1" t="str">
        <f t="shared" ca="1" si="4"/>
        <v>=AVERAGE(E3:E31)</v>
      </c>
      <c r="D10" s="1">
        <v>1997</v>
      </c>
      <c r="E10" s="4">
        <v>0.21199999999999999</v>
      </c>
      <c r="F10" s="1">
        <f t="shared" si="0"/>
        <v>0.33100000000000002</v>
      </c>
      <c r="G10" s="1">
        <f t="shared" si="1"/>
        <v>9.9400000000000002E-2</v>
      </c>
      <c r="H10" s="4">
        <f t="shared" si="2"/>
        <v>0.11259999999999999</v>
      </c>
      <c r="I10" s="4">
        <f t="shared" si="3"/>
        <v>-0.23160000000000003</v>
      </c>
      <c r="M10" s="1">
        <v>1934</v>
      </c>
      <c r="N10" s="4">
        <v>-1.1900000000000001E-2</v>
      </c>
      <c r="O10" s="4">
        <v>3.2000000000000002E-3</v>
      </c>
      <c r="P10" s="4">
        <v>7.9600000000000004E-2</v>
      </c>
      <c r="T10" s="4"/>
      <c r="U10" s="4"/>
    </row>
    <row r="11" spans="1:21" x14ac:dyDescent="0.3">
      <c r="A11" s="1" t="s">
        <v>76</v>
      </c>
      <c r="B11" s="12">
        <f>AVERAGE(G3:G31)</f>
        <v>6.1517241379310347E-2</v>
      </c>
      <c r="C11" s="1" t="str">
        <f t="shared" ca="1" si="4"/>
        <v>=AVERAGE(G3:G31)</v>
      </c>
      <c r="D11" s="1">
        <v>1998</v>
      </c>
      <c r="E11" s="4">
        <v>0.41499999999999998</v>
      </c>
      <c r="F11" s="1">
        <f t="shared" si="0"/>
        <v>0.28339999999999999</v>
      </c>
      <c r="G11" s="1">
        <f t="shared" si="1"/>
        <v>0.1492</v>
      </c>
      <c r="H11" s="4">
        <f t="shared" si="2"/>
        <v>0.26579999999999998</v>
      </c>
      <c r="I11" s="4">
        <f t="shared" si="3"/>
        <v>-0.13419999999999999</v>
      </c>
      <c r="M11" s="1">
        <v>1935</v>
      </c>
      <c r="N11" s="4">
        <v>0.46739999999999998</v>
      </c>
      <c r="O11" s="4">
        <v>1.8E-3</v>
      </c>
      <c r="P11" s="4">
        <v>4.4699999999999997E-2</v>
      </c>
      <c r="T11" s="4"/>
      <c r="U11" s="4"/>
    </row>
    <row r="12" spans="1:21" x14ac:dyDescent="0.3">
      <c r="A12" s="1" t="s">
        <v>74</v>
      </c>
      <c r="B12" s="12">
        <f>STDEV(E3:E31)</f>
        <v>0.22000201902342678</v>
      </c>
      <c r="C12" s="1" t="str">
        <f t="shared" ca="1" si="4"/>
        <v>=STDEV(E3:E31)</v>
      </c>
      <c r="D12" s="1">
        <v>1999</v>
      </c>
      <c r="E12" s="4">
        <v>0.245</v>
      </c>
      <c r="F12" s="1">
        <f t="shared" si="0"/>
        <v>0.2089</v>
      </c>
      <c r="G12" s="1">
        <f t="shared" si="1"/>
        <v>-8.2500000000000004E-2</v>
      </c>
      <c r="H12" s="4">
        <f t="shared" si="2"/>
        <v>0.32750000000000001</v>
      </c>
      <c r="I12" s="4">
        <f t="shared" si="3"/>
        <v>-0.29139999999999999</v>
      </c>
      <c r="M12" s="1">
        <v>1936</v>
      </c>
      <c r="N12" s="4">
        <v>0.31940000000000002</v>
      </c>
      <c r="O12" s="4">
        <v>1.6999999999999999E-3</v>
      </c>
      <c r="P12" s="4">
        <v>5.0200000000000002E-2</v>
      </c>
      <c r="T12" s="4"/>
      <c r="U12" s="4"/>
    </row>
    <row r="13" spans="1:21" x14ac:dyDescent="0.3">
      <c r="A13" s="1" t="s">
        <v>26</v>
      </c>
      <c r="B13" s="12">
        <f>(B10-B11)/B12</f>
        <v>1.5966624628105655</v>
      </c>
      <c r="C13" s="1" t="str">
        <f t="shared" ca="1" si="4"/>
        <v>=(B10-B11)/B12</v>
      </c>
      <c r="D13" s="1">
        <v>2000</v>
      </c>
      <c r="E13" s="4">
        <v>0.98499999999999999</v>
      </c>
      <c r="F13" s="1">
        <f t="shared" si="0"/>
        <v>-9.0300000000000005E-2</v>
      </c>
      <c r="G13" s="1">
        <f t="shared" si="1"/>
        <v>0.1666</v>
      </c>
      <c r="H13" s="4">
        <f t="shared" si="2"/>
        <v>0.81840000000000002</v>
      </c>
      <c r="I13" s="4">
        <f t="shared" si="3"/>
        <v>0.25690000000000002</v>
      </c>
      <c r="M13" s="1">
        <v>1937</v>
      </c>
      <c r="N13" s="4">
        <v>-0.35339999999999999</v>
      </c>
      <c r="O13" s="4">
        <v>3.0000000000000001E-3</v>
      </c>
      <c r="P13" s="4">
        <v>1.38E-2</v>
      </c>
      <c r="T13" s="4"/>
      <c r="U13" s="4"/>
    </row>
    <row r="14" spans="1:21" x14ac:dyDescent="0.3">
      <c r="D14" s="1">
        <v>2001</v>
      </c>
      <c r="E14" s="4">
        <v>0.33</v>
      </c>
      <c r="F14" s="1">
        <f t="shared" si="0"/>
        <v>-0.11849999999999999</v>
      </c>
      <c r="G14" s="1">
        <f t="shared" si="1"/>
        <v>5.57E-2</v>
      </c>
      <c r="H14" s="4">
        <f t="shared" si="2"/>
        <v>0.27429999999999999</v>
      </c>
      <c r="I14" s="4">
        <f t="shared" si="3"/>
        <v>0.17419999999999999</v>
      </c>
      <c r="M14" s="1">
        <v>1938</v>
      </c>
      <c r="N14" s="4">
        <v>0.2928</v>
      </c>
      <c r="O14" s="4">
        <v>8.0000000000000004E-4</v>
      </c>
      <c r="P14" s="4">
        <v>4.2099999999999999E-2</v>
      </c>
      <c r="T14" s="4"/>
      <c r="U14" s="4"/>
    </row>
    <row r="15" spans="1:21" x14ac:dyDescent="0.3">
      <c r="D15" s="1">
        <v>2002</v>
      </c>
      <c r="E15" s="4">
        <v>0.32700000000000001</v>
      </c>
      <c r="F15" s="1">
        <f t="shared" si="0"/>
        <v>-0.21970000000000001</v>
      </c>
      <c r="G15" s="1">
        <f t="shared" si="1"/>
        <v>0.1512</v>
      </c>
      <c r="H15" s="4">
        <f t="shared" si="2"/>
        <v>0.17580000000000001</v>
      </c>
      <c r="I15" s="4">
        <f t="shared" si="3"/>
        <v>0.37090000000000001</v>
      </c>
      <c r="M15" s="1">
        <v>1939</v>
      </c>
      <c r="N15" s="4">
        <v>-1.0999999999999999E-2</v>
      </c>
      <c r="O15" s="4">
        <v>4.0000000000000002E-4</v>
      </c>
      <c r="P15" s="4">
        <v>4.41E-2</v>
      </c>
      <c r="T15" s="4"/>
      <c r="U15" s="4"/>
    </row>
    <row r="16" spans="1:21" x14ac:dyDescent="0.3">
      <c r="D16" s="1">
        <v>2003</v>
      </c>
      <c r="E16" s="4">
        <v>0.27300000000000002</v>
      </c>
      <c r="F16" s="1">
        <f t="shared" si="0"/>
        <v>0.28360000000000002</v>
      </c>
      <c r="G16" s="1">
        <f t="shared" si="1"/>
        <v>3.8E-3</v>
      </c>
      <c r="H16" s="4">
        <f t="shared" si="2"/>
        <v>0.26919999999999999</v>
      </c>
      <c r="I16" s="4">
        <f t="shared" si="3"/>
        <v>-0.27979999999999999</v>
      </c>
      <c r="M16" s="1">
        <v>1940</v>
      </c>
      <c r="N16" s="4">
        <v>-0.1067</v>
      </c>
      <c r="O16" s="4">
        <v>2.9999999999999997E-4</v>
      </c>
      <c r="P16" s="4">
        <v>5.3999999999999999E-2</v>
      </c>
      <c r="T16" s="4"/>
      <c r="U16" s="4"/>
    </row>
    <row r="17" spans="4:21" x14ac:dyDescent="0.3">
      <c r="D17" s="1">
        <v>2004</v>
      </c>
      <c r="E17" s="4">
        <v>0.28699999999999998</v>
      </c>
      <c r="F17" s="1">
        <f t="shared" si="0"/>
        <v>0.1074</v>
      </c>
      <c r="G17" s="1">
        <f t="shared" si="1"/>
        <v>4.4900000000000002E-2</v>
      </c>
      <c r="H17" s="4">
        <f t="shared" si="2"/>
        <v>0.24209999999999998</v>
      </c>
      <c r="I17" s="4">
        <f t="shared" si="3"/>
        <v>-6.2499999999999993E-2</v>
      </c>
      <c r="M17" s="1">
        <v>1941</v>
      </c>
      <c r="N17" s="4">
        <v>-0.12770000000000001</v>
      </c>
      <c r="O17" s="4">
        <v>8.0000000000000004E-4</v>
      </c>
      <c r="P17" s="4">
        <v>-2.0199999999999999E-2</v>
      </c>
      <c r="T17" s="4"/>
      <c r="U17" s="4"/>
    </row>
    <row r="18" spans="4:21" x14ac:dyDescent="0.3">
      <c r="D18" s="1">
        <v>2005</v>
      </c>
      <c r="E18" s="4">
        <v>0.32700000000000001</v>
      </c>
      <c r="F18" s="1">
        <f t="shared" si="0"/>
        <v>4.8300000000000003E-2</v>
      </c>
      <c r="G18" s="1">
        <f t="shared" si="1"/>
        <v>2.87E-2</v>
      </c>
      <c r="H18" s="4">
        <f t="shared" si="2"/>
        <v>0.29830000000000001</v>
      </c>
      <c r="I18" s="4">
        <f t="shared" si="3"/>
        <v>-1.9600000000000003E-2</v>
      </c>
      <c r="M18" s="1">
        <v>1942</v>
      </c>
      <c r="N18" s="4">
        <v>0.19170000000000001</v>
      </c>
      <c r="O18" s="4">
        <v>3.3999999999999998E-3</v>
      </c>
      <c r="P18" s="4">
        <v>2.29E-2</v>
      </c>
      <c r="T18" s="4"/>
      <c r="U18" s="4"/>
    </row>
    <row r="19" spans="4:21" x14ac:dyDescent="0.3">
      <c r="D19" s="1">
        <v>2006</v>
      </c>
      <c r="E19" s="4">
        <v>0.51300000000000001</v>
      </c>
      <c r="F19" s="1">
        <f t="shared" si="0"/>
        <v>0.15609999999999999</v>
      </c>
      <c r="G19" s="1">
        <f t="shared" si="1"/>
        <v>1.9599999999999999E-2</v>
      </c>
      <c r="H19" s="4">
        <f t="shared" si="2"/>
        <v>0.49340000000000001</v>
      </c>
      <c r="I19" s="4">
        <f t="shared" si="3"/>
        <v>-0.13649999999999998</v>
      </c>
      <c r="M19" s="1">
        <v>1943</v>
      </c>
      <c r="N19" s="4">
        <v>0.25059999999999999</v>
      </c>
      <c r="O19" s="4">
        <v>3.8E-3</v>
      </c>
      <c r="P19" s="4">
        <v>2.4899999999999999E-2</v>
      </c>
      <c r="T19" s="4"/>
      <c r="U19" s="4"/>
    </row>
    <row r="20" spans="4:21" x14ac:dyDescent="0.3">
      <c r="D20" s="1">
        <v>2007</v>
      </c>
      <c r="E20" s="4">
        <v>0.85899999999999999</v>
      </c>
      <c r="F20" s="1">
        <f t="shared" si="0"/>
        <v>5.4800000000000001E-2</v>
      </c>
      <c r="G20" s="1">
        <f t="shared" si="1"/>
        <v>0.1021</v>
      </c>
      <c r="H20" s="4">
        <f t="shared" si="2"/>
        <v>0.75690000000000002</v>
      </c>
      <c r="I20" s="4">
        <f t="shared" si="3"/>
        <v>4.7299999999999995E-2</v>
      </c>
      <c r="M20" s="1">
        <v>1944</v>
      </c>
      <c r="N20" s="4">
        <v>0.1903</v>
      </c>
      <c r="O20" s="4">
        <v>3.8E-3</v>
      </c>
      <c r="P20" s="4">
        <v>2.58E-2</v>
      </c>
      <c r="T20" s="4"/>
      <c r="U20" s="4"/>
    </row>
    <row r="21" spans="4:21" x14ac:dyDescent="0.3">
      <c r="D21" s="1">
        <v>2008</v>
      </c>
      <c r="E21" s="4">
        <v>0.98199999999999998</v>
      </c>
      <c r="F21" s="1">
        <f t="shared" si="0"/>
        <v>-0.36549999999999999</v>
      </c>
      <c r="G21" s="1">
        <f t="shared" si="1"/>
        <v>0.20100000000000001</v>
      </c>
      <c r="H21" s="4">
        <f t="shared" si="2"/>
        <v>0.78099999999999992</v>
      </c>
      <c r="I21" s="4">
        <f t="shared" si="3"/>
        <v>0.5665</v>
      </c>
      <c r="M21" s="1">
        <v>1945</v>
      </c>
      <c r="N21" s="4">
        <v>0.35820000000000002</v>
      </c>
      <c r="O21" s="4">
        <v>3.8E-3</v>
      </c>
      <c r="P21" s="4">
        <v>3.7999999999999999E-2</v>
      </c>
      <c r="T21" s="4"/>
      <c r="U21" s="4"/>
    </row>
    <row r="22" spans="4:21" x14ac:dyDescent="0.3">
      <c r="D22" s="1">
        <v>2009</v>
      </c>
      <c r="E22" s="4">
        <v>0.47</v>
      </c>
      <c r="F22" s="1">
        <f t="shared" si="0"/>
        <v>0.25940000000000002</v>
      </c>
      <c r="G22" s="1">
        <f t="shared" si="1"/>
        <v>-0.11119999999999999</v>
      </c>
      <c r="H22" s="4">
        <f t="shared" si="2"/>
        <v>0.58119999999999994</v>
      </c>
      <c r="I22" s="4">
        <f t="shared" si="3"/>
        <v>-0.37060000000000004</v>
      </c>
      <c r="M22" s="1">
        <v>1946</v>
      </c>
      <c r="N22" s="4">
        <v>-8.43E-2</v>
      </c>
      <c r="O22" s="4">
        <v>3.8E-3</v>
      </c>
      <c r="P22" s="4">
        <v>3.1300000000000001E-2</v>
      </c>
      <c r="T22" s="4"/>
      <c r="U22" s="4"/>
    </row>
    <row r="23" spans="4:21" x14ac:dyDescent="0.3">
      <c r="D23" s="1">
        <v>2010</v>
      </c>
      <c r="E23" s="4">
        <v>0.33900000000000002</v>
      </c>
      <c r="F23" s="1">
        <f t="shared" si="0"/>
        <v>0.1482</v>
      </c>
      <c r="G23" s="1">
        <f t="shared" si="1"/>
        <v>8.4599999999999995E-2</v>
      </c>
      <c r="H23" s="4">
        <f t="shared" si="2"/>
        <v>0.25440000000000002</v>
      </c>
      <c r="I23" s="4">
        <f t="shared" si="3"/>
        <v>-6.3600000000000004E-2</v>
      </c>
      <c r="M23" s="1">
        <v>1947</v>
      </c>
      <c r="N23" s="4">
        <v>5.1999999999999998E-2</v>
      </c>
      <c r="O23" s="4">
        <v>5.7000000000000002E-3</v>
      </c>
      <c r="P23" s="4">
        <v>9.1999999999999998E-3</v>
      </c>
      <c r="T23" s="4"/>
      <c r="U23" s="4"/>
    </row>
    <row r="24" spans="4:21" x14ac:dyDescent="0.3">
      <c r="D24" s="1">
        <v>2011</v>
      </c>
      <c r="E24" s="4">
        <v>0.36599999999999999</v>
      </c>
      <c r="F24" s="1">
        <f t="shared" si="0"/>
        <v>2.1000000000000001E-2</v>
      </c>
      <c r="G24" s="1">
        <f t="shared" si="1"/>
        <v>0.16039999999999999</v>
      </c>
      <c r="H24" s="4">
        <f t="shared" si="2"/>
        <v>0.2056</v>
      </c>
      <c r="I24" s="4">
        <f t="shared" si="3"/>
        <v>0.1394</v>
      </c>
      <c r="M24" s="1">
        <v>1948</v>
      </c>
      <c r="N24" s="4">
        <v>5.7000000000000002E-2</v>
      </c>
      <c r="O24" s="4">
        <v>1.0200000000000001E-2</v>
      </c>
      <c r="P24" s="4">
        <v>1.95E-2</v>
      </c>
      <c r="T24" s="4"/>
      <c r="U24" s="4"/>
    </row>
    <row r="25" spans="4:21" x14ac:dyDescent="0.3">
      <c r="D25" s="1">
        <v>2012</v>
      </c>
      <c r="E25" s="4">
        <v>0.28799999999999998</v>
      </c>
      <c r="F25" s="1">
        <f t="shared" si="0"/>
        <v>0.15890000000000001</v>
      </c>
      <c r="G25" s="1">
        <f t="shared" si="1"/>
        <v>2.9700000000000001E-2</v>
      </c>
      <c r="H25" s="4">
        <f t="shared" si="2"/>
        <v>0.25829999999999997</v>
      </c>
      <c r="I25" s="4">
        <f t="shared" si="3"/>
        <v>-0.12920000000000001</v>
      </c>
      <c r="M25" s="1">
        <v>1949</v>
      </c>
      <c r="N25" s="4">
        <v>0.183</v>
      </c>
      <c r="O25" s="4">
        <v>1.0999999999999999E-2</v>
      </c>
      <c r="P25" s="4">
        <v>4.6600000000000003E-2</v>
      </c>
      <c r="T25" s="4"/>
      <c r="U25" s="4"/>
    </row>
    <row r="26" spans="4:21" x14ac:dyDescent="0.3">
      <c r="D26" s="1">
        <v>2013</v>
      </c>
      <c r="E26" s="4">
        <v>0.46899999999999997</v>
      </c>
      <c r="F26" s="1">
        <f t="shared" si="0"/>
        <v>0.32150000000000001</v>
      </c>
      <c r="G26" s="1">
        <f t="shared" si="1"/>
        <v>-9.0999999999999998E-2</v>
      </c>
      <c r="H26" s="4">
        <f t="shared" si="2"/>
        <v>0.55999999999999994</v>
      </c>
      <c r="I26" s="4">
        <f t="shared" si="3"/>
        <v>-0.41249999999999998</v>
      </c>
      <c r="M26" s="1">
        <v>1950</v>
      </c>
      <c r="N26" s="4">
        <v>0.30809999999999998</v>
      </c>
      <c r="O26" s="4">
        <v>1.17E-2</v>
      </c>
      <c r="P26" s="4">
        <v>4.3E-3</v>
      </c>
      <c r="T26" s="4"/>
      <c r="U26" s="4"/>
    </row>
    <row r="27" spans="4:21" x14ac:dyDescent="0.3">
      <c r="D27" s="1">
        <v>2014</v>
      </c>
      <c r="E27" s="4">
        <v>0.39200000000000002</v>
      </c>
      <c r="F27" s="1">
        <f t="shared" si="0"/>
        <v>0.13519999999999999</v>
      </c>
      <c r="G27" s="1">
        <f t="shared" si="1"/>
        <v>0.1075</v>
      </c>
      <c r="H27" s="4">
        <f t="shared" si="2"/>
        <v>0.28450000000000003</v>
      </c>
      <c r="I27" s="4">
        <f t="shared" si="3"/>
        <v>-2.7699999999999989E-2</v>
      </c>
      <c r="M27" s="1">
        <v>1951</v>
      </c>
      <c r="N27" s="4">
        <v>0.23680000000000001</v>
      </c>
      <c r="O27" s="4">
        <v>1.4800000000000001E-2</v>
      </c>
      <c r="P27" s="4">
        <v>-3.0000000000000001E-3</v>
      </c>
      <c r="T27" s="4"/>
      <c r="U27" s="4"/>
    </row>
    <row r="28" spans="4:21" x14ac:dyDescent="0.3">
      <c r="D28" s="1">
        <v>2015</v>
      </c>
      <c r="E28" s="4">
        <v>0.35599999999999998</v>
      </c>
      <c r="F28" s="1">
        <f t="shared" si="0"/>
        <v>1.38E-2</v>
      </c>
      <c r="G28" s="1">
        <f t="shared" si="1"/>
        <v>1.2800000000000001E-2</v>
      </c>
      <c r="H28" s="4">
        <f t="shared" si="2"/>
        <v>0.34320000000000001</v>
      </c>
      <c r="I28" s="4">
        <f t="shared" si="3"/>
        <v>-9.9999999999999915E-4</v>
      </c>
      <c r="M28" s="1">
        <v>1952</v>
      </c>
      <c r="N28" s="4">
        <v>0.18149999999999999</v>
      </c>
      <c r="O28" s="4">
        <v>1.67E-2</v>
      </c>
      <c r="P28" s="4">
        <v>2.2700000000000001E-2</v>
      </c>
      <c r="T28" s="4"/>
      <c r="U28" s="4"/>
    </row>
    <row r="29" spans="4:21" x14ac:dyDescent="0.3">
      <c r="D29" s="1">
        <v>2016</v>
      </c>
      <c r="E29" s="4">
        <v>0.21460000000000001</v>
      </c>
      <c r="F29" s="1">
        <f t="shared" si="0"/>
        <v>0.1177</v>
      </c>
      <c r="G29" s="1">
        <f t="shared" si="1"/>
        <v>6.8999999999999999E-3</v>
      </c>
      <c r="H29" s="4">
        <f t="shared" si="2"/>
        <v>0.20770000000000002</v>
      </c>
      <c r="I29" s="4">
        <f t="shared" si="3"/>
        <v>-0.1108</v>
      </c>
      <c r="M29" s="1">
        <v>1953</v>
      </c>
      <c r="N29" s="4">
        <v>-1.21E-2</v>
      </c>
      <c r="O29" s="4">
        <v>1.89E-2</v>
      </c>
      <c r="P29" s="4">
        <v>4.1399999999999999E-2</v>
      </c>
      <c r="T29" s="4"/>
      <c r="U29" s="4"/>
    </row>
    <row r="30" spans="4:21" x14ac:dyDescent="0.3">
      <c r="D30" s="1">
        <v>2017</v>
      </c>
      <c r="E30" s="4">
        <v>0.1522</v>
      </c>
      <c r="F30" s="1">
        <f t="shared" si="0"/>
        <v>0.21609999999999999</v>
      </c>
      <c r="G30" s="1">
        <f t="shared" si="1"/>
        <v>2.8000000000000001E-2</v>
      </c>
      <c r="H30" s="4">
        <f t="shared" si="2"/>
        <v>0.1242</v>
      </c>
      <c r="I30" s="4">
        <f t="shared" si="3"/>
        <v>-0.18809999999999999</v>
      </c>
      <c r="M30" s="1">
        <v>1954</v>
      </c>
      <c r="N30" s="4">
        <v>0.52559999999999996</v>
      </c>
      <c r="O30" s="4">
        <v>9.5999999999999992E-3</v>
      </c>
      <c r="P30" s="4">
        <v>3.2899999999999999E-2</v>
      </c>
      <c r="T30" s="4"/>
      <c r="U30" s="4"/>
    </row>
    <row r="31" spans="4:21" x14ac:dyDescent="0.3">
      <c r="D31" s="1">
        <v>2018</v>
      </c>
      <c r="E31" s="4">
        <v>8.5000000000000006E-2</v>
      </c>
      <c r="F31" s="1">
        <f t="shared" si="0"/>
        <v>-4.2299999999999997E-2</v>
      </c>
      <c r="G31" s="1">
        <f t="shared" si="1"/>
        <v>-2.0000000000000001E-4</v>
      </c>
      <c r="H31" s="4">
        <f t="shared" si="2"/>
        <v>8.5200000000000012E-2</v>
      </c>
      <c r="I31" s="4">
        <f t="shared" si="3"/>
        <v>4.2099999999999999E-2</v>
      </c>
      <c r="M31" s="1">
        <v>1955</v>
      </c>
      <c r="N31" s="4">
        <v>0.32600000000000001</v>
      </c>
      <c r="O31" s="4">
        <v>1.66E-2</v>
      </c>
      <c r="P31" s="4">
        <v>-1.34E-2</v>
      </c>
      <c r="T31" s="4"/>
      <c r="U31" s="4"/>
    </row>
    <row r="32" spans="4:21" x14ac:dyDescent="0.3">
      <c r="M32" s="1">
        <v>1956</v>
      </c>
      <c r="N32" s="4">
        <v>7.4399999999999994E-2</v>
      </c>
      <c r="O32" s="4">
        <v>2.5600000000000001E-2</v>
      </c>
      <c r="P32" s="4">
        <v>-2.2599999999999999E-2</v>
      </c>
      <c r="T32" s="4"/>
      <c r="U32" s="4"/>
    </row>
    <row r="33" spans="2:21" x14ac:dyDescent="0.3">
      <c r="M33" s="1">
        <v>1957</v>
      </c>
      <c r="N33" s="4">
        <v>-0.1046</v>
      </c>
      <c r="O33" s="4">
        <v>3.2300000000000002E-2</v>
      </c>
      <c r="P33" s="4">
        <v>6.8000000000000005E-2</v>
      </c>
      <c r="T33" s="4"/>
      <c r="U33" s="4"/>
    </row>
    <row r="34" spans="2:21" x14ac:dyDescent="0.3">
      <c r="M34" s="1">
        <v>1958</v>
      </c>
      <c r="N34" s="4">
        <v>0.43719999999999998</v>
      </c>
      <c r="O34" s="4">
        <v>1.78E-2</v>
      </c>
      <c r="P34" s="4">
        <v>-2.1000000000000001E-2</v>
      </c>
      <c r="T34" s="4"/>
      <c r="U34" s="4"/>
    </row>
    <row r="35" spans="2:21" x14ac:dyDescent="0.3">
      <c r="M35" s="1">
        <v>1959</v>
      </c>
      <c r="N35" s="4">
        <v>0.1206</v>
      </c>
      <c r="O35" s="4">
        <v>3.2599999999999997E-2</v>
      </c>
      <c r="P35" s="4">
        <v>-2.6499999999999999E-2</v>
      </c>
      <c r="T35" s="4"/>
      <c r="U35" s="4"/>
    </row>
    <row r="36" spans="2:21" x14ac:dyDescent="0.3">
      <c r="M36" s="1">
        <v>1960</v>
      </c>
      <c r="N36" s="4">
        <v>3.3999999999999998E-3</v>
      </c>
      <c r="O36" s="4">
        <v>3.0499999999999999E-2</v>
      </c>
      <c r="P36" s="4">
        <v>0.1164</v>
      </c>
      <c r="T36" s="4"/>
      <c r="U36" s="4"/>
    </row>
    <row r="37" spans="2:21" x14ac:dyDescent="0.3">
      <c r="M37" s="1">
        <v>1961</v>
      </c>
      <c r="N37" s="4">
        <v>0.26640000000000003</v>
      </c>
      <c r="O37" s="4">
        <v>2.2700000000000001E-2</v>
      </c>
      <c r="P37" s="4">
        <v>2.06E-2</v>
      </c>
      <c r="T37" s="4"/>
      <c r="U37" s="4"/>
    </row>
    <row r="38" spans="2:21" x14ac:dyDescent="0.3">
      <c r="M38" s="1">
        <v>1962</v>
      </c>
      <c r="N38" s="4">
        <v>-8.8099999999999998E-2</v>
      </c>
      <c r="O38" s="4">
        <v>2.7799999999999998E-2</v>
      </c>
      <c r="P38" s="4">
        <v>5.6899999999999999E-2</v>
      </c>
      <c r="T38" s="4"/>
      <c r="U38" s="4"/>
    </row>
    <row r="39" spans="2:21" x14ac:dyDescent="0.3">
      <c r="M39" s="1">
        <v>1963</v>
      </c>
      <c r="N39" s="4">
        <v>0.2261</v>
      </c>
      <c r="O39" s="4">
        <v>3.1099999999999999E-2</v>
      </c>
      <c r="P39" s="4">
        <v>1.6799999999999999E-2</v>
      </c>
      <c r="T39" s="4"/>
      <c r="U39" s="4"/>
    </row>
    <row r="40" spans="2:21" x14ac:dyDescent="0.3">
      <c r="M40" s="1">
        <v>1964</v>
      </c>
      <c r="N40" s="4">
        <v>0.16420000000000001</v>
      </c>
      <c r="O40" s="4">
        <v>3.5099999999999999E-2</v>
      </c>
      <c r="P40" s="4">
        <v>3.73E-2</v>
      </c>
      <c r="T40" s="4"/>
      <c r="U40" s="4"/>
    </row>
    <row r="41" spans="2:21" x14ac:dyDescent="0.3">
      <c r="B41" s="1" t="s">
        <v>27</v>
      </c>
      <c r="M41" s="1">
        <v>1965</v>
      </c>
      <c r="N41" s="4">
        <v>0.124</v>
      </c>
      <c r="O41" s="4">
        <v>3.9E-2</v>
      </c>
      <c r="P41" s="4">
        <v>7.1999999999999998E-3</v>
      </c>
      <c r="T41" s="4"/>
      <c r="U41" s="4"/>
    </row>
    <row r="42" spans="2:21" x14ac:dyDescent="0.3">
      <c r="M42" s="1">
        <v>1966</v>
      </c>
      <c r="N42" s="4">
        <v>-9.9699999999999997E-2</v>
      </c>
      <c r="O42" s="4">
        <v>4.8399999999999999E-2</v>
      </c>
      <c r="P42" s="4">
        <v>2.9100000000000001E-2</v>
      </c>
      <c r="T42" s="4"/>
      <c r="U42" s="4"/>
    </row>
    <row r="43" spans="2:21" x14ac:dyDescent="0.3">
      <c r="B43" s="6" t="s">
        <v>10</v>
      </c>
      <c r="M43" s="1">
        <v>1967</v>
      </c>
      <c r="N43" s="4">
        <v>0.23799999999999999</v>
      </c>
      <c r="O43" s="4">
        <v>4.3299999999999998E-2</v>
      </c>
      <c r="P43" s="4">
        <v>-1.5800000000000002E-2</v>
      </c>
      <c r="T43" s="4"/>
      <c r="U43" s="4"/>
    </row>
    <row r="44" spans="2:21" x14ac:dyDescent="0.3">
      <c r="M44" s="1">
        <v>1968</v>
      </c>
      <c r="N44" s="4">
        <v>0.1081</v>
      </c>
      <c r="O44" s="4">
        <v>5.2600000000000001E-2</v>
      </c>
      <c r="P44" s="4">
        <v>3.27E-2</v>
      </c>
      <c r="T44" s="4"/>
      <c r="U44" s="4"/>
    </row>
    <row r="45" spans="2:21" x14ac:dyDescent="0.3">
      <c r="M45" s="1">
        <v>1969</v>
      </c>
      <c r="N45" s="4">
        <v>-8.2400000000000001E-2</v>
      </c>
      <c r="O45" s="4">
        <v>6.5600000000000006E-2</v>
      </c>
      <c r="P45" s="4">
        <v>-5.0099999999999999E-2</v>
      </c>
      <c r="T45" s="4"/>
      <c r="U45" s="4"/>
    </row>
    <row r="46" spans="2:21" x14ac:dyDescent="0.3">
      <c r="M46" s="1">
        <v>1970</v>
      </c>
      <c r="N46" s="4">
        <v>3.56E-2</v>
      </c>
      <c r="O46" s="4">
        <v>6.6900000000000001E-2</v>
      </c>
      <c r="P46" s="4">
        <v>0.16750000000000001</v>
      </c>
      <c r="T46" s="4"/>
      <c r="U46" s="4"/>
    </row>
    <row r="47" spans="2:21" x14ac:dyDescent="0.3">
      <c r="M47" s="1">
        <v>1971</v>
      </c>
      <c r="N47" s="4">
        <v>0.14219999999999999</v>
      </c>
      <c r="O47" s="4">
        <v>4.5400000000000003E-2</v>
      </c>
      <c r="P47" s="4">
        <v>9.7900000000000001E-2</v>
      </c>
      <c r="T47" s="4"/>
      <c r="U47" s="4"/>
    </row>
    <row r="48" spans="2:21" x14ac:dyDescent="0.3">
      <c r="M48" s="1">
        <v>1972</v>
      </c>
      <c r="N48" s="4">
        <v>0.18759999999999999</v>
      </c>
      <c r="O48" s="4">
        <v>3.95E-2</v>
      </c>
      <c r="P48" s="4">
        <v>2.8199999999999999E-2</v>
      </c>
      <c r="T48" s="4"/>
      <c r="U48" s="4"/>
    </row>
    <row r="49" spans="13:21" x14ac:dyDescent="0.3">
      <c r="M49" s="1">
        <v>1973</v>
      </c>
      <c r="N49" s="4">
        <v>-0.1431</v>
      </c>
      <c r="O49" s="4">
        <v>6.7299999999999999E-2</v>
      </c>
      <c r="P49" s="4">
        <v>3.6600000000000001E-2</v>
      </c>
      <c r="T49" s="4"/>
      <c r="U49" s="4"/>
    </row>
    <row r="50" spans="13:21" x14ac:dyDescent="0.3">
      <c r="M50" s="1">
        <v>1974</v>
      </c>
      <c r="N50" s="4">
        <v>-0.25900000000000001</v>
      </c>
      <c r="O50" s="4">
        <v>7.7799999999999994E-2</v>
      </c>
      <c r="P50" s="4">
        <v>1.9900000000000001E-2</v>
      </c>
      <c r="T50" s="4"/>
      <c r="U50" s="4"/>
    </row>
    <row r="51" spans="13:21" x14ac:dyDescent="0.3">
      <c r="M51" s="1">
        <v>1975</v>
      </c>
      <c r="N51" s="4">
        <v>0.37</v>
      </c>
      <c r="O51" s="4">
        <v>5.9900000000000002E-2</v>
      </c>
      <c r="P51" s="4">
        <v>3.61E-2</v>
      </c>
      <c r="T51" s="4"/>
      <c r="U51" s="4"/>
    </row>
    <row r="52" spans="13:21" x14ac:dyDescent="0.3">
      <c r="M52" s="1">
        <v>1976</v>
      </c>
      <c r="N52" s="4">
        <v>0.23830000000000001</v>
      </c>
      <c r="O52" s="4">
        <v>4.9700000000000001E-2</v>
      </c>
      <c r="P52" s="4">
        <v>0.1598</v>
      </c>
      <c r="T52" s="4"/>
      <c r="U52" s="4"/>
    </row>
    <row r="53" spans="13:21" x14ac:dyDescent="0.3">
      <c r="M53" s="1">
        <v>1977</v>
      </c>
      <c r="N53" s="4">
        <v>-6.9800000000000001E-2</v>
      </c>
      <c r="O53" s="4">
        <v>5.1299999999999998E-2</v>
      </c>
      <c r="P53" s="4">
        <v>1.29E-2</v>
      </c>
      <c r="T53" s="4"/>
      <c r="U53" s="4"/>
    </row>
    <row r="54" spans="13:21" x14ac:dyDescent="0.3">
      <c r="M54" s="1">
        <v>1978</v>
      </c>
      <c r="N54" s="4">
        <v>6.5100000000000005E-2</v>
      </c>
      <c r="O54" s="4">
        <v>6.93E-2</v>
      </c>
      <c r="P54" s="4">
        <v>-7.7999999999999996E-3</v>
      </c>
      <c r="T54" s="4"/>
      <c r="U54" s="4"/>
    </row>
    <row r="55" spans="13:21" x14ac:dyDescent="0.3">
      <c r="M55" s="1">
        <v>1979</v>
      </c>
      <c r="N55" s="4">
        <v>0.1852</v>
      </c>
      <c r="O55" s="4">
        <v>9.9400000000000002E-2</v>
      </c>
      <c r="P55" s="4">
        <v>6.7000000000000002E-3</v>
      </c>
      <c r="T55" s="4"/>
      <c r="U55" s="4"/>
    </row>
    <row r="56" spans="13:21" x14ac:dyDescent="0.3">
      <c r="M56" s="1">
        <v>1980</v>
      </c>
      <c r="N56" s="4">
        <v>0.31740000000000002</v>
      </c>
      <c r="O56" s="4">
        <v>0.11219999999999999</v>
      </c>
      <c r="P56" s="4">
        <v>-2.9899999999999999E-2</v>
      </c>
      <c r="T56" s="4"/>
      <c r="U56" s="4"/>
    </row>
    <row r="57" spans="13:21" x14ac:dyDescent="0.3">
      <c r="M57" s="1">
        <v>1981</v>
      </c>
      <c r="N57" s="4">
        <v>-4.7E-2</v>
      </c>
      <c r="O57" s="4">
        <v>0.14299999999999999</v>
      </c>
      <c r="P57" s="4">
        <v>8.2000000000000003E-2</v>
      </c>
      <c r="T57" s="4"/>
      <c r="U57" s="4"/>
    </row>
    <row r="58" spans="13:21" x14ac:dyDescent="0.3">
      <c r="M58" s="1">
        <v>1982</v>
      </c>
      <c r="N58" s="4">
        <v>0.20419999999999999</v>
      </c>
      <c r="O58" s="4">
        <v>0.1101</v>
      </c>
      <c r="P58" s="4">
        <v>0.3281</v>
      </c>
      <c r="T58" s="4"/>
      <c r="U58" s="4"/>
    </row>
    <row r="59" spans="13:21" x14ac:dyDescent="0.3">
      <c r="M59" s="1">
        <v>1983</v>
      </c>
      <c r="N59" s="4">
        <v>0.22339999999999999</v>
      </c>
      <c r="O59" s="4">
        <v>8.4500000000000006E-2</v>
      </c>
      <c r="P59" s="4">
        <v>3.2000000000000001E-2</v>
      </c>
      <c r="T59" s="4"/>
      <c r="U59" s="4"/>
    </row>
    <row r="60" spans="13:21" x14ac:dyDescent="0.3">
      <c r="M60" s="1">
        <v>1984</v>
      </c>
      <c r="N60" s="4">
        <v>6.1499999999999999E-2</v>
      </c>
      <c r="O60" s="4">
        <v>9.6100000000000005E-2</v>
      </c>
      <c r="P60" s="4">
        <v>0.13730000000000001</v>
      </c>
      <c r="T60" s="4"/>
      <c r="U60" s="4"/>
    </row>
    <row r="61" spans="13:21" x14ac:dyDescent="0.3">
      <c r="M61" s="1">
        <v>1985</v>
      </c>
      <c r="N61" s="4">
        <v>0.31240000000000001</v>
      </c>
      <c r="O61" s="4">
        <v>7.4899999999999994E-2</v>
      </c>
      <c r="P61" s="4">
        <v>0.2571</v>
      </c>
      <c r="T61" s="4"/>
      <c r="U61" s="4"/>
    </row>
    <row r="62" spans="13:21" x14ac:dyDescent="0.3">
      <c r="M62" s="1">
        <v>1986</v>
      </c>
      <c r="N62" s="4">
        <v>0.18490000000000001</v>
      </c>
      <c r="O62" s="4">
        <v>6.0400000000000002E-2</v>
      </c>
      <c r="P62" s="4">
        <v>0.24279999999999999</v>
      </c>
      <c r="T62" s="4"/>
      <c r="U62" s="4"/>
    </row>
    <row r="63" spans="13:21" x14ac:dyDescent="0.3">
      <c r="M63" s="1">
        <v>1987</v>
      </c>
      <c r="N63" s="4">
        <v>5.8099999999999999E-2</v>
      </c>
      <c r="O63" s="4">
        <v>5.7200000000000001E-2</v>
      </c>
      <c r="P63" s="4">
        <v>-4.9599999999999998E-2</v>
      </c>
      <c r="T63" s="4"/>
      <c r="U63" s="4"/>
    </row>
    <row r="64" spans="13:21" x14ac:dyDescent="0.3">
      <c r="M64" s="1">
        <v>1988</v>
      </c>
      <c r="N64" s="4">
        <v>0.16539999999999999</v>
      </c>
      <c r="O64" s="4">
        <v>6.4500000000000002E-2</v>
      </c>
      <c r="P64" s="4">
        <v>8.2199999999999995E-2</v>
      </c>
      <c r="T64" s="4"/>
      <c r="U64" s="4"/>
    </row>
    <row r="65" spans="13:21" x14ac:dyDescent="0.3">
      <c r="M65" s="1">
        <v>1989</v>
      </c>
      <c r="N65" s="4">
        <v>0.31480000000000002</v>
      </c>
      <c r="O65" s="4">
        <v>8.1100000000000005E-2</v>
      </c>
      <c r="P65" s="4">
        <v>0.1769</v>
      </c>
      <c r="T65" s="4"/>
      <c r="U65" s="4"/>
    </row>
    <row r="66" spans="13:21" x14ac:dyDescent="0.3">
      <c r="M66" s="1">
        <v>1990</v>
      </c>
      <c r="N66" s="4">
        <v>-3.0599999999999999E-2</v>
      </c>
      <c r="O66" s="4">
        <v>7.5499999999999998E-2</v>
      </c>
      <c r="P66" s="4">
        <v>6.2399999999999997E-2</v>
      </c>
      <c r="T66" s="4"/>
      <c r="U66" s="4"/>
    </row>
    <row r="67" spans="13:21" x14ac:dyDescent="0.3">
      <c r="M67" s="1">
        <v>1991</v>
      </c>
      <c r="N67" s="4">
        <v>0.30230000000000001</v>
      </c>
      <c r="O67" s="4">
        <v>5.6099999999999997E-2</v>
      </c>
      <c r="P67" s="4">
        <v>0.15</v>
      </c>
      <c r="T67" s="4"/>
      <c r="U67" s="4"/>
    </row>
    <row r="68" spans="13:21" x14ac:dyDescent="0.3">
      <c r="M68" s="1">
        <v>1992</v>
      </c>
      <c r="N68" s="4">
        <v>7.4899999999999994E-2</v>
      </c>
      <c r="O68" s="4">
        <v>3.4099999999999998E-2</v>
      </c>
      <c r="P68" s="4">
        <v>9.3600000000000003E-2</v>
      </c>
      <c r="T68" s="4"/>
      <c r="U68" s="4"/>
    </row>
    <row r="69" spans="13:21" x14ac:dyDescent="0.3">
      <c r="M69" s="1">
        <v>1993</v>
      </c>
      <c r="N69" s="4">
        <v>9.9699999999999997E-2</v>
      </c>
      <c r="O69" s="4">
        <v>2.98E-2</v>
      </c>
      <c r="P69" s="4">
        <v>0.1421</v>
      </c>
      <c r="T69" s="4"/>
      <c r="U69" s="4"/>
    </row>
    <row r="70" spans="13:21" x14ac:dyDescent="0.3">
      <c r="M70" s="1">
        <v>1994</v>
      </c>
      <c r="N70" s="4">
        <v>1.3299999999999999E-2</v>
      </c>
      <c r="O70" s="4">
        <v>3.9899999999999998E-2</v>
      </c>
      <c r="P70" s="4">
        <v>-8.0399999999999999E-2</v>
      </c>
      <c r="T70" s="4"/>
      <c r="U70" s="4"/>
    </row>
    <row r="71" spans="13:21" x14ac:dyDescent="0.3">
      <c r="M71" s="1">
        <v>1995</v>
      </c>
      <c r="N71" s="4">
        <v>0.372</v>
      </c>
      <c r="O71" s="4">
        <v>5.5199999999999999E-2</v>
      </c>
      <c r="P71" s="4">
        <v>0.23480000000000001</v>
      </c>
      <c r="T71" s="4"/>
      <c r="U71" s="4"/>
    </row>
    <row r="72" spans="13:21" x14ac:dyDescent="0.3">
      <c r="M72" s="1">
        <v>1996</v>
      </c>
      <c r="N72" s="4">
        <v>0.2268</v>
      </c>
      <c r="O72" s="4">
        <v>5.0200000000000002E-2</v>
      </c>
      <c r="P72" s="4">
        <v>1.43E-2</v>
      </c>
      <c r="T72" s="4"/>
      <c r="U72" s="4"/>
    </row>
    <row r="73" spans="13:21" x14ac:dyDescent="0.3">
      <c r="M73" s="1">
        <v>1997</v>
      </c>
      <c r="N73" s="4">
        <v>0.33100000000000002</v>
      </c>
      <c r="O73" s="4">
        <v>5.0500000000000003E-2</v>
      </c>
      <c r="P73" s="4">
        <v>9.9400000000000002E-2</v>
      </c>
      <c r="T73" s="4"/>
      <c r="U73" s="4"/>
    </row>
    <row r="74" spans="13:21" x14ac:dyDescent="0.3">
      <c r="M74" s="1">
        <v>1998</v>
      </c>
      <c r="N74" s="4">
        <v>0.28339999999999999</v>
      </c>
      <c r="O74" s="4">
        <v>4.7300000000000002E-2</v>
      </c>
      <c r="P74" s="4">
        <v>0.1492</v>
      </c>
      <c r="T74" s="4"/>
      <c r="U74" s="4"/>
    </row>
    <row r="75" spans="13:21" x14ac:dyDescent="0.3">
      <c r="M75" s="1">
        <v>1999</v>
      </c>
      <c r="N75" s="4">
        <v>0.2089</v>
      </c>
      <c r="O75" s="4">
        <v>4.5100000000000001E-2</v>
      </c>
      <c r="P75" s="4">
        <v>-8.2500000000000004E-2</v>
      </c>
      <c r="T75" s="4"/>
      <c r="U75" s="4"/>
    </row>
    <row r="76" spans="13:21" x14ac:dyDescent="0.3">
      <c r="M76" s="1">
        <v>2000</v>
      </c>
      <c r="N76" s="4">
        <v>-9.0300000000000005E-2</v>
      </c>
      <c r="O76" s="4">
        <v>5.7599999999999998E-2</v>
      </c>
      <c r="P76" s="4">
        <v>0.1666</v>
      </c>
      <c r="T76" s="4"/>
      <c r="U76" s="4"/>
    </row>
    <row r="77" spans="13:21" x14ac:dyDescent="0.3">
      <c r="M77" s="1">
        <v>2001</v>
      </c>
      <c r="N77" s="4">
        <v>-0.11849999999999999</v>
      </c>
      <c r="O77" s="4">
        <v>3.6700000000000003E-2</v>
      </c>
      <c r="P77" s="4">
        <v>5.57E-2</v>
      </c>
      <c r="T77" s="4"/>
      <c r="U77" s="4"/>
    </row>
    <row r="78" spans="13:21" x14ac:dyDescent="0.3">
      <c r="M78" s="1">
        <v>2002</v>
      </c>
      <c r="N78" s="4">
        <v>-0.21970000000000001</v>
      </c>
      <c r="O78" s="4">
        <v>1.66E-2</v>
      </c>
      <c r="P78" s="4">
        <v>0.1512</v>
      </c>
      <c r="T78" s="4"/>
      <c r="U78" s="4"/>
    </row>
    <row r="79" spans="13:21" x14ac:dyDescent="0.3">
      <c r="M79" s="1">
        <v>2003</v>
      </c>
      <c r="N79" s="4">
        <v>0.28360000000000002</v>
      </c>
      <c r="O79" s="4">
        <v>1.03E-2</v>
      </c>
      <c r="P79" s="4">
        <v>3.8E-3</v>
      </c>
      <c r="T79" s="4"/>
      <c r="U79" s="4"/>
    </row>
    <row r="80" spans="13:21" x14ac:dyDescent="0.3">
      <c r="M80" s="1">
        <v>2004</v>
      </c>
      <c r="N80" s="4">
        <v>0.1074</v>
      </c>
      <c r="O80" s="4">
        <v>1.23E-2</v>
      </c>
      <c r="P80" s="4">
        <v>4.4900000000000002E-2</v>
      </c>
      <c r="T80" s="4"/>
      <c r="U80" s="4"/>
    </row>
    <row r="81" spans="13:21" x14ac:dyDescent="0.3">
      <c r="M81" s="1">
        <v>2005</v>
      </c>
      <c r="N81" s="4">
        <v>4.8300000000000003E-2</v>
      </c>
      <c r="O81" s="4">
        <v>3.0099999999999998E-2</v>
      </c>
      <c r="P81" s="4">
        <v>2.87E-2</v>
      </c>
      <c r="T81" s="4"/>
      <c r="U81" s="4"/>
    </row>
    <row r="82" spans="13:21" x14ac:dyDescent="0.3">
      <c r="M82" s="1">
        <v>2006</v>
      </c>
      <c r="N82" s="4">
        <v>0.15609999999999999</v>
      </c>
      <c r="O82" s="4">
        <v>4.6800000000000001E-2</v>
      </c>
      <c r="P82" s="4">
        <v>1.9599999999999999E-2</v>
      </c>
      <c r="T82" s="4"/>
      <c r="U82" s="4"/>
    </row>
    <row r="83" spans="13:21" x14ac:dyDescent="0.3">
      <c r="M83" s="1">
        <v>2007</v>
      </c>
      <c r="N83" s="4">
        <v>5.4800000000000001E-2</v>
      </c>
      <c r="O83" s="4">
        <v>4.6399999999999997E-2</v>
      </c>
      <c r="P83" s="4">
        <v>0.1021</v>
      </c>
      <c r="T83" s="4"/>
      <c r="U83" s="4"/>
    </row>
    <row r="84" spans="13:21" x14ac:dyDescent="0.3">
      <c r="M84" s="1">
        <v>2008</v>
      </c>
      <c r="N84" s="4">
        <v>-0.36549999999999999</v>
      </c>
      <c r="O84" s="4">
        <v>1.5900000000000001E-2</v>
      </c>
      <c r="P84" s="4">
        <v>0.20100000000000001</v>
      </c>
      <c r="T84" s="4"/>
      <c r="U84" s="4"/>
    </row>
    <row r="85" spans="13:21" x14ac:dyDescent="0.3">
      <c r="M85" s="1">
        <v>2009</v>
      </c>
      <c r="N85" s="4">
        <v>0.25940000000000002</v>
      </c>
      <c r="O85" s="4">
        <v>1.4E-3</v>
      </c>
      <c r="P85" s="4">
        <v>-0.11119999999999999</v>
      </c>
      <c r="T85" s="4"/>
      <c r="U85" s="4"/>
    </row>
    <row r="86" spans="13:21" x14ac:dyDescent="0.3">
      <c r="M86" s="1">
        <v>2010</v>
      </c>
      <c r="N86" s="4">
        <v>0.1482</v>
      </c>
      <c r="O86" s="4">
        <v>1.2999999999999999E-3</v>
      </c>
      <c r="P86" s="4">
        <v>8.4599999999999995E-2</v>
      </c>
      <c r="T86" s="4"/>
      <c r="U86" s="4"/>
    </row>
    <row r="87" spans="13:21" x14ac:dyDescent="0.3">
      <c r="M87" s="1">
        <v>2011</v>
      </c>
      <c r="N87" s="4">
        <v>2.1000000000000001E-2</v>
      </c>
      <c r="O87" s="4">
        <v>2.9999999999999997E-4</v>
      </c>
      <c r="P87" s="4">
        <v>0.16039999999999999</v>
      </c>
      <c r="T87" s="4"/>
      <c r="U87" s="4"/>
    </row>
    <row r="88" spans="13:21" x14ac:dyDescent="0.3">
      <c r="M88" s="1">
        <v>2012</v>
      </c>
      <c r="N88" s="4">
        <v>0.15890000000000001</v>
      </c>
      <c r="O88" s="4">
        <v>5.0000000000000001E-4</v>
      </c>
      <c r="P88" s="4">
        <v>2.9700000000000001E-2</v>
      </c>
      <c r="T88" s="4"/>
      <c r="U88" s="4"/>
    </row>
    <row r="89" spans="13:21" x14ac:dyDescent="0.3">
      <c r="M89" s="1">
        <v>2013</v>
      </c>
      <c r="N89" s="4">
        <v>0.32150000000000001</v>
      </c>
      <c r="O89" s="4">
        <v>6.9999999999999999E-4</v>
      </c>
      <c r="P89" s="4">
        <v>-9.0999999999999998E-2</v>
      </c>
      <c r="T89" s="4"/>
      <c r="U89" s="4"/>
    </row>
    <row r="90" spans="13:21" x14ac:dyDescent="0.3">
      <c r="M90" s="1">
        <v>2014</v>
      </c>
      <c r="N90" s="4">
        <v>0.13519999999999999</v>
      </c>
      <c r="O90" s="4">
        <v>5.0000000000000001E-4</v>
      </c>
      <c r="P90" s="4">
        <v>0.1075</v>
      </c>
      <c r="T90" s="4"/>
      <c r="U90" s="4"/>
    </row>
    <row r="91" spans="13:21" x14ac:dyDescent="0.3">
      <c r="M91" s="1">
        <v>2015</v>
      </c>
      <c r="N91" s="4">
        <v>1.38E-2</v>
      </c>
      <c r="O91" s="4">
        <v>2.0999999999999999E-3</v>
      </c>
      <c r="P91" s="4">
        <v>1.2800000000000001E-2</v>
      </c>
      <c r="T91" s="4"/>
      <c r="U91" s="4"/>
    </row>
    <row r="92" spans="13:21" x14ac:dyDescent="0.3">
      <c r="M92" s="1">
        <v>2016</v>
      </c>
      <c r="N92" s="4">
        <v>0.1177</v>
      </c>
      <c r="O92" s="4">
        <v>5.1000000000000004E-3</v>
      </c>
      <c r="P92" s="4">
        <v>6.8999999999999999E-3</v>
      </c>
      <c r="T92" s="4"/>
      <c r="U92" s="4"/>
    </row>
    <row r="93" spans="13:21" x14ac:dyDescent="0.3">
      <c r="M93" s="1">
        <v>2017</v>
      </c>
      <c r="N93" s="4">
        <v>0.21609999999999999</v>
      </c>
      <c r="O93" s="4">
        <v>1.3899999999999999E-2</v>
      </c>
      <c r="P93" s="4">
        <v>2.8000000000000001E-2</v>
      </c>
      <c r="T93" s="4"/>
      <c r="U93" s="4"/>
    </row>
    <row r="94" spans="13:21" x14ac:dyDescent="0.3">
      <c r="M94" s="1">
        <v>2018</v>
      </c>
      <c r="N94" s="4">
        <v>-4.2299999999999997E-2</v>
      </c>
      <c r="O94" s="4">
        <v>2.3699999999999999E-2</v>
      </c>
      <c r="P94" s="4">
        <v>-2.0000000000000001E-4</v>
      </c>
      <c r="T94" s="4"/>
      <c r="U94" s="4"/>
    </row>
  </sheetData>
  <hyperlinks>
    <hyperlink ref="B43" r:id="rId1" xr:uid="{F2CECF9E-ACB4-476F-95B6-DA904B74728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87A8-97A1-48D8-B7BA-9C3761A9A521}">
  <dimension ref="F4:H7"/>
  <sheetViews>
    <sheetView topLeftCell="F5" zoomScale="170" zoomScaleNormal="170" workbookViewId="0">
      <selection activeCell="I19" sqref="I19"/>
    </sheetView>
  </sheetViews>
  <sheetFormatPr defaultRowHeight="14.4" x14ac:dyDescent="0.3"/>
  <cols>
    <col min="6" max="6" width="45" customWidth="1"/>
  </cols>
  <sheetData>
    <row r="4" spans="6:8" x14ac:dyDescent="0.3">
      <c r="G4" t="s">
        <v>65</v>
      </c>
    </row>
    <row r="5" spans="6:8" x14ac:dyDescent="0.3">
      <c r="F5" t="e" vm="1">
        <v>#VALUE!</v>
      </c>
      <c r="G5" s="7" cm="1">
        <f t="array" ref="G5">_FV(F5,"Beta")</f>
        <v>1.2298</v>
      </c>
      <c r="H5" t="str">
        <f ca="1">_xlfn.FORMULATEXT(G5)</f>
        <v>=F5.Beta</v>
      </c>
    </row>
    <row r="6" spans="6:8" x14ac:dyDescent="0.3">
      <c r="F6" t="e" vm="2">
        <v>#VALUE!</v>
      </c>
      <c r="G6" s="7" cm="1">
        <f t="array" ref="G6">_FV(F6,"Beta")</f>
        <v>1.3591</v>
      </c>
      <c r="H6" t="str">
        <f t="shared" ref="H6:H7" ca="1" si="0">_xlfn.FORMULATEXT(G6)</f>
        <v>=F6.Beta</v>
      </c>
    </row>
    <row r="7" spans="6:8" x14ac:dyDescent="0.3">
      <c r="F7" t="e" vm="3">
        <v>#VALUE!</v>
      </c>
      <c r="G7" s="7" cm="1">
        <f t="array" ref="G7">_FV(F7,"Beta")</f>
        <v>1.4802</v>
      </c>
      <c r="H7" t="str">
        <f t="shared" ca="1" si="0"/>
        <v>=F7.Beta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DD606-B41C-4D91-B97E-83986994FA6C}">
  <sheetPr>
    <pageSetUpPr fitToPage="1"/>
  </sheetPr>
  <dimension ref="D6:K12"/>
  <sheetViews>
    <sheetView tabSelected="1" topLeftCell="D6" zoomScale="190" zoomScaleNormal="190" workbookViewId="0">
      <selection activeCell="H17" sqref="H17"/>
    </sheetView>
  </sheetViews>
  <sheetFormatPr defaultRowHeight="14.4" x14ac:dyDescent="0.3"/>
  <cols>
    <col min="6" max="6" width="1.8984375" bestFit="1" customWidth="1"/>
    <col min="7" max="7" width="4.296875" bestFit="1" customWidth="1"/>
    <col min="8" max="8" width="9.8984375" bestFit="1" customWidth="1"/>
    <col min="9" max="11" width="4.296875" bestFit="1" customWidth="1"/>
  </cols>
  <sheetData>
    <row r="6" spans="4:11" ht="43.2" x14ac:dyDescent="0.3">
      <c r="H6" s="9" t="s">
        <v>68</v>
      </c>
    </row>
    <row r="7" spans="4:11" x14ac:dyDescent="0.3">
      <c r="G7">
        <v>1</v>
      </c>
      <c r="H7">
        <v>2</v>
      </c>
      <c r="I7">
        <v>3</v>
      </c>
      <c r="J7">
        <v>4</v>
      </c>
      <c r="K7">
        <v>5</v>
      </c>
    </row>
    <row r="8" spans="4:11" x14ac:dyDescent="0.3">
      <c r="F8">
        <v>1</v>
      </c>
      <c r="G8" s="8">
        <v>0.85</v>
      </c>
      <c r="H8" s="8">
        <v>0.81</v>
      </c>
      <c r="I8" s="8">
        <v>0.78</v>
      </c>
      <c r="J8" s="8">
        <v>0.78</v>
      </c>
      <c r="K8" s="8">
        <v>0.77</v>
      </c>
    </row>
    <row r="9" spans="4:11" x14ac:dyDescent="0.3">
      <c r="D9" t="s">
        <v>66</v>
      </c>
      <c r="F9">
        <v>2</v>
      </c>
      <c r="G9" s="8">
        <v>0.83</v>
      </c>
      <c r="H9" s="8">
        <v>0.79</v>
      </c>
      <c r="I9" s="8">
        <v>0.73</v>
      </c>
      <c r="J9" s="8">
        <v>0.69</v>
      </c>
      <c r="K9" s="8">
        <v>0.6</v>
      </c>
    </row>
    <row r="10" spans="4:11" x14ac:dyDescent="0.3">
      <c r="D10" t="s">
        <v>67</v>
      </c>
      <c r="F10">
        <v>3</v>
      </c>
      <c r="G10" s="8">
        <v>0.76</v>
      </c>
      <c r="H10" s="8">
        <v>0.71</v>
      </c>
      <c r="I10" s="8">
        <v>0.62</v>
      </c>
      <c r="J10" s="8">
        <v>0.56000000000000005</v>
      </c>
      <c r="K10" s="8">
        <v>0.48</v>
      </c>
    </row>
    <row r="11" spans="4:11" x14ac:dyDescent="0.3">
      <c r="F11">
        <v>4</v>
      </c>
      <c r="G11" s="8">
        <v>0.61</v>
      </c>
      <c r="H11" s="8">
        <v>0.54</v>
      </c>
      <c r="I11" s="8">
        <v>0.47</v>
      </c>
      <c r="J11" s="8">
        <v>0.41</v>
      </c>
      <c r="K11" s="8">
        <v>0.34</v>
      </c>
    </row>
    <row r="12" spans="4:11" x14ac:dyDescent="0.3">
      <c r="F12">
        <v>5</v>
      </c>
      <c r="G12" s="8">
        <v>0.45</v>
      </c>
      <c r="H12" s="8">
        <v>0.38</v>
      </c>
      <c r="I12" s="8">
        <v>0.31</v>
      </c>
      <c r="J12" s="8">
        <v>0.27</v>
      </c>
      <c r="K12" s="8">
        <v>0.2</v>
      </c>
    </row>
  </sheetData>
  <printOptions headings="1" gridLine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F1E15-AE96-4266-A18F-3CDE06229640}">
  <dimension ref="A1:T96"/>
  <sheetViews>
    <sheetView zoomScale="170" zoomScaleNormal="170" workbookViewId="0">
      <selection activeCell="A5" sqref="A5"/>
    </sheetView>
  </sheetViews>
  <sheetFormatPr defaultRowHeight="14.4" x14ac:dyDescent="0.3"/>
  <cols>
    <col min="1" max="1" width="10.19921875" style="1" customWidth="1"/>
    <col min="2" max="2" width="8.796875" style="1"/>
    <col min="3" max="3" width="18.796875" style="1" customWidth="1"/>
    <col min="4" max="4" width="7.296875" style="1" customWidth="1"/>
    <col min="5" max="5" width="6.19921875" style="1" customWidth="1"/>
    <col min="6" max="6" width="6" style="1" customWidth="1"/>
    <col min="7" max="7" width="7.3984375" style="1" customWidth="1"/>
    <col min="8" max="8" width="6.59765625" style="1" customWidth="1"/>
    <col min="9" max="9" width="7.19921875" style="1" customWidth="1"/>
    <col min="10" max="16384" width="8.796875" style="1"/>
  </cols>
  <sheetData>
    <row r="1" spans="1:20" x14ac:dyDescent="0.3">
      <c r="C1" s="1" t="s">
        <v>63</v>
      </c>
      <c r="D1" s="1">
        <f>(D3-target)/D2</f>
        <v>37.904176904176921</v>
      </c>
      <c r="E1" s="1">
        <f>(E3-target)/E2</f>
        <v>-0.77115078462588138</v>
      </c>
      <c r="F1" s="1">
        <f>(F3-target)/F2</f>
        <v>-0.99116442075127098</v>
      </c>
    </row>
    <row r="2" spans="1:20" x14ac:dyDescent="0.3">
      <c r="C2" s="1" t="s">
        <v>64</v>
      </c>
      <c r="D2" s="1">
        <f>SQRT(G3^2)</f>
        <v>5.6137931034482757E-3</v>
      </c>
      <c r="E2" s="1">
        <f t="shared" ref="E2:F2" si="0">SQRT(H3^2)</f>
        <v>0.12129655172413795</v>
      </c>
      <c r="F2" s="1">
        <f t="shared" si="0"/>
        <v>0.13971724137931035</v>
      </c>
    </row>
    <row r="3" spans="1:20" x14ac:dyDescent="0.3">
      <c r="A3" s="1" t="s">
        <v>58</v>
      </c>
      <c r="B3" s="1">
        <v>0.2</v>
      </c>
      <c r="C3" s="1" t="s">
        <v>62</v>
      </c>
      <c r="D3" s="4">
        <f>AVERAGE(D5:D33)</f>
        <v>0.41278620689655182</v>
      </c>
      <c r="E3" s="4">
        <f t="shared" ref="E3:F3" si="1">AVERAGE(E5:E33)</f>
        <v>0.10646206896551723</v>
      </c>
      <c r="F3" s="4">
        <f t="shared" si="1"/>
        <v>6.1517241379310347E-2</v>
      </c>
      <c r="G3" s="4">
        <f>AVERAGE(G5:G33)</f>
        <v>5.6137931034482757E-3</v>
      </c>
      <c r="H3" s="4">
        <f t="shared" ref="H3:I3" si="2">AVERAGE(H5:H33)</f>
        <v>0.12129655172413795</v>
      </c>
      <c r="I3" s="4">
        <f t="shared" si="2"/>
        <v>0.13971724137931035</v>
      </c>
    </row>
    <row r="4" spans="1:20" ht="28.8" x14ac:dyDescent="0.3">
      <c r="C4" s="1" t="s">
        <v>6</v>
      </c>
      <c r="D4" s="5" t="s">
        <v>55</v>
      </c>
      <c r="E4" s="1" t="s">
        <v>19</v>
      </c>
      <c r="F4" s="1" t="s">
        <v>56</v>
      </c>
      <c r="G4" s="5" t="s">
        <v>59</v>
      </c>
      <c r="H4" s="5" t="s">
        <v>60</v>
      </c>
      <c r="I4" s="5" t="s">
        <v>61</v>
      </c>
    </row>
    <row r="5" spans="1:20" x14ac:dyDescent="0.3">
      <c r="C5" s="1">
        <v>1990</v>
      </c>
      <c r="D5" s="4">
        <v>0.56000000000000005</v>
      </c>
      <c r="E5" s="1">
        <v>-3.0599999999999999E-2</v>
      </c>
      <c r="F5" s="1">
        <v>6.2399999999999997E-2</v>
      </c>
      <c r="G5" s="4">
        <f t="shared" ref="G5:G33" si="3">IF(D5&lt;target,target-D5,0)</f>
        <v>0</v>
      </c>
      <c r="H5" s="4">
        <f t="shared" ref="H5:H33" si="4">IF(E5&lt;target,target-E5,0)</f>
        <v>0.2306</v>
      </c>
      <c r="I5" s="4">
        <f t="shared" ref="I5:I33" si="5">IF(F5&lt;target,target-F5,0)</f>
        <v>0.1376</v>
      </c>
      <c r="J5" s="1" t="str">
        <f ca="1">_xlfn.FORMULATEXT(G5)</f>
        <v>=IF(D5&lt;target,target-D5,0)</v>
      </c>
    </row>
    <row r="6" spans="1:20" x14ac:dyDescent="0.3">
      <c r="C6" s="1">
        <v>1991</v>
      </c>
      <c r="D6" s="4">
        <v>0.39400000000000002</v>
      </c>
      <c r="E6" s="1">
        <v>0.30230000000000001</v>
      </c>
      <c r="F6" s="1">
        <v>0.15</v>
      </c>
      <c r="G6" s="4">
        <f t="shared" si="3"/>
        <v>0</v>
      </c>
      <c r="H6" s="4">
        <f t="shared" si="4"/>
        <v>0</v>
      </c>
      <c r="I6" s="4">
        <f t="shared" si="5"/>
        <v>5.0000000000000017E-2</v>
      </c>
      <c r="M6" s="4"/>
      <c r="N6" s="4"/>
      <c r="O6" s="4"/>
      <c r="S6" s="4"/>
      <c r="T6" s="4"/>
    </row>
    <row r="7" spans="1:20" x14ac:dyDescent="0.3">
      <c r="C7" s="1">
        <v>1992</v>
      </c>
      <c r="D7" s="4">
        <v>0.34</v>
      </c>
      <c r="E7" s="1">
        <v>7.4899999999999994E-2</v>
      </c>
      <c r="F7" s="1">
        <v>9.3600000000000003E-2</v>
      </c>
      <c r="G7" s="4">
        <f t="shared" si="3"/>
        <v>0</v>
      </c>
      <c r="H7" s="4">
        <f t="shared" si="4"/>
        <v>0.12510000000000002</v>
      </c>
      <c r="I7" s="4">
        <f t="shared" si="5"/>
        <v>0.10640000000000001</v>
      </c>
      <c r="M7" s="4"/>
      <c r="N7" s="4"/>
      <c r="O7" s="4"/>
      <c r="S7" s="4"/>
      <c r="T7" s="4"/>
    </row>
    <row r="8" spans="1:20" x14ac:dyDescent="0.3">
      <c r="C8" s="1">
        <v>1993</v>
      </c>
      <c r="D8" s="4">
        <v>0.39100000000000001</v>
      </c>
      <c r="E8" s="1">
        <v>9.9699999999999997E-2</v>
      </c>
      <c r="F8" s="1">
        <v>0.1421</v>
      </c>
      <c r="G8" s="4">
        <f t="shared" si="3"/>
        <v>0</v>
      </c>
      <c r="H8" s="4">
        <f t="shared" si="4"/>
        <v>0.10030000000000001</v>
      </c>
      <c r="I8" s="4">
        <f t="shared" si="5"/>
        <v>5.7900000000000007E-2</v>
      </c>
      <c r="M8" s="4"/>
      <c r="N8" s="4"/>
      <c r="O8" s="4"/>
      <c r="S8" s="4"/>
      <c r="T8" s="4"/>
    </row>
    <row r="9" spans="1:20" x14ac:dyDescent="0.3">
      <c r="C9" s="1">
        <v>1994</v>
      </c>
      <c r="D9" s="4">
        <v>0.70099999999999996</v>
      </c>
      <c r="E9" s="1">
        <v>1.3299999999999999E-2</v>
      </c>
      <c r="F9" s="1">
        <v>-8.0399999999999999E-2</v>
      </c>
      <c r="G9" s="4">
        <f t="shared" si="3"/>
        <v>0</v>
      </c>
      <c r="H9" s="4">
        <f t="shared" si="4"/>
        <v>0.1867</v>
      </c>
      <c r="I9" s="4">
        <f t="shared" si="5"/>
        <v>0.28039999999999998</v>
      </c>
      <c r="M9" s="4"/>
      <c r="N9" s="4"/>
      <c r="O9" s="4"/>
      <c r="S9" s="4"/>
      <c r="T9" s="4"/>
    </row>
    <row r="10" spans="1:20" x14ac:dyDescent="0.3">
      <c r="C10" s="1">
        <v>1995</v>
      </c>
      <c r="D10" s="4">
        <v>0.38300000000000001</v>
      </c>
      <c r="E10" s="1">
        <v>0.372</v>
      </c>
      <c r="F10" s="1">
        <v>0.23480000000000001</v>
      </c>
      <c r="G10" s="4">
        <f t="shared" si="3"/>
        <v>0</v>
      </c>
      <c r="H10" s="4">
        <f t="shared" si="4"/>
        <v>0</v>
      </c>
      <c r="I10" s="4">
        <f t="shared" si="5"/>
        <v>0</v>
      </c>
      <c r="M10" s="4"/>
      <c r="N10" s="4"/>
      <c r="O10" s="4"/>
      <c r="S10" s="4"/>
      <c r="T10" s="4"/>
    </row>
    <row r="11" spans="1:20" x14ac:dyDescent="0.3">
      <c r="C11" s="1">
        <v>1996</v>
      </c>
      <c r="D11" s="4">
        <v>0.315</v>
      </c>
      <c r="E11" s="1">
        <v>0.2268</v>
      </c>
      <c r="F11" s="1">
        <v>1.43E-2</v>
      </c>
      <c r="G11" s="4">
        <f t="shared" si="3"/>
        <v>0</v>
      </c>
      <c r="H11" s="4">
        <f t="shared" si="4"/>
        <v>0</v>
      </c>
      <c r="I11" s="4">
        <f t="shared" si="5"/>
        <v>0.1857</v>
      </c>
      <c r="M11" s="4"/>
      <c r="N11" s="4"/>
      <c r="O11" s="4"/>
      <c r="S11" s="4"/>
      <c r="T11" s="4"/>
    </row>
    <row r="12" spans="1:20" x14ac:dyDescent="0.3">
      <c r="B12" s="4"/>
      <c r="C12" s="1">
        <v>1997</v>
      </c>
      <c r="D12" s="4">
        <v>0.21199999999999999</v>
      </c>
      <c r="E12" s="1">
        <v>0.33100000000000002</v>
      </c>
      <c r="F12" s="1">
        <v>9.9400000000000002E-2</v>
      </c>
      <c r="G12" s="4">
        <f t="shared" si="3"/>
        <v>0</v>
      </c>
      <c r="H12" s="4">
        <f t="shared" si="4"/>
        <v>0</v>
      </c>
      <c r="I12" s="4">
        <f t="shared" si="5"/>
        <v>0.10060000000000001</v>
      </c>
      <c r="M12" s="4"/>
      <c r="N12" s="4"/>
      <c r="O12" s="4"/>
      <c r="S12" s="4"/>
      <c r="T12" s="4"/>
    </row>
    <row r="13" spans="1:20" x14ac:dyDescent="0.3">
      <c r="C13" s="1">
        <v>1998</v>
      </c>
      <c r="D13" s="4">
        <v>0.41499999999999998</v>
      </c>
      <c r="E13" s="1">
        <v>0.28339999999999999</v>
      </c>
      <c r="F13" s="1">
        <v>0.1492</v>
      </c>
      <c r="G13" s="4">
        <f t="shared" si="3"/>
        <v>0</v>
      </c>
      <c r="H13" s="4">
        <f t="shared" si="4"/>
        <v>0</v>
      </c>
      <c r="I13" s="4">
        <f t="shared" si="5"/>
        <v>5.0800000000000012E-2</v>
      </c>
      <c r="M13" s="4"/>
      <c r="N13" s="4"/>
      <c r="O13" s="4"/>
      <c r="S13" s="4"/>
      <c r="T13" s="4"/>
    </row>
    <row r="14" spans="1:20" x14ac:dyDescent="0.3">
      <c r="C14" s="1">
        <v>1999</v>
      </c>
      <c r="D14" s="4">
        <v>0.245</v>
      </c>
      <c r="E14" s="1">
        <v>0.2089</v>
      </c>
      <c r="F14" s="1">
        <v>-8.2500000000000004E-2</v>
      </c>
      <c r="G14" s="4">
        <f t="shared" si="3"/>
        <v>0</v>
      </c>
      <c r="H14" s="4">
        <f t="shared" si="4"/>
        <v>0</v>
      </c>
      <c r="I14" s="4">
        <f t="shared" si="5"/>
        <v>0.28250000000000003</v>
      </c>
      <c r="M14" s="4"/>
      <c r="N14" s="4"/>
      <c r="O14" s="4"/>
      <c r="S14" s="4"/>
      <c r="T14" s="4"/>
    </row>
    <row r="15" spans="1:20" x14ac:dyDescent="0.3">
      <c r="C15" s="1">
        <v>2000</v>
      </c>
      <c r="D15" s="4">
        <v>0.98499999999999999</v>
      </c>
      <c r="E15" s="1">
        <v>-9.0300000000000005E-2</v>
      </c>
      <c r="F15" s="1">
        <v>0.1666</v>
      </c>
      <c r="G15" s="4">
        <f t="shared" si="3"/>
        <v>0</v>
      </c>
      <c r="H15" s="4">
        <f t="shared" si="4"/>
        <v>0.2903</v>
      </c>
      <c r="I15" s="4">
        <f t="shared" si="5"/>
        <v>3.3400000000000013E-2</v>
      </c>
      <c r="M15" s="4"/>
      <c r="N15" s="4"/>
      <c r="O15" s="4"/>
      <c r="S15" s="4"/>
      <c r="T15" s="4"/>
    </row>
    <row r="16" spans="1:20" x14ac:dyDescent="0.3">
      <c r="C16" s="1">
        <v>2001</v>
      </c>
      <c r="D16" s="4">
        <v>0.33</v>
      </c>
      <c r="E16" s="1">
        <v>-0.11849999999999999</v>
      </c>
      <c r="F16" s="1">
        <v>5.57E-2</v>
      </c>
      <c r="G16" s="4">
        <f t="shared" si="3"/>
        <v>0</v>
      </c>
      <c r="H16" s="4">
        <f t="shared" si="4"/>
        <v>0.31850000000000001</v>
      </c>
      <c r="I16" s="4">
        <f t="shared" si="5"/>
        <v>0.14430000000000001</v>
      </c>
      <c r="M16" s="4"/>
      <c r="N16" s="4"/>
      <c r="O16" s="4"/>
      <c r="S16" s="4"/>
      <c r="T16" s="4"/>
    </row>
    <row r="17" spans="3:20" x14ac:dyDescent="0.3">
      <c r="C17" s="1">
        <v>2002</v>
      </c>
      <c r="D17" s="4">
        <v>0.32700000000000001</v>
      </c>
      <c r="E17" s="1">
        <v>-0.21970000000000001</v>
      </c>
      <c r="F17" s="1">
        <v>0.1512</v>
      </c>
      <c r="G17" s="4">
        <f t="shared" si="3"/>
        <v>0</v>
      </c>
      <c r="H17" s="4">
        <f t="shared" si="4"/>
        <v>0.41970000000000002</v>
      </c>
      <c r="I17" s="4">
        <f t="shared" si="5"/>
        <v>4.880000000000001E-2</v>
      </c>
      <c r="M17" s="4"/>
      <c r="N17" s="4"/>
      <c r="O17" s="4"/>
      <c r="S17" s="4"/>
      <c r="T17" s="4"/>
    </row>
    <row r="18" spans="3:20" x14ac:dyDescent="0.3">
      <c r="C18" s="1">
        <v>2003</v>
      </c>
      <c r="D18" s="4">
        <v>0.27300000000000002</v>
      </c>
      <c r="E18" s="1">
        <v>0.28360000000000002</v>
      </c>
      <c r="F18" s="1">
        <v>3.8E-3</v>
      </c>
      <c r="G18" s="4">
        <f t="shared" si="3"/>
        <v>0</v>
      </c>
      <c r="H18" s="4">
        <f t="shared" si="4"/>
        <v>0</v>
      </c>
      <c r="I18" s="4">
        <f t="shared" si="5"/>
        <v>0.19620000000000001</v>
      </c>
      <c r="M18" s="4"/>
      <c r="N18" s="4"/>
      <c r="O18" s="4"/>
      <c r="S18" s="4"/>
      <c r="T18" s="4"/>
    </row>
    <row r="19" spans="3:20" x14ac:dyDescent="0.3">
      <c r="C19" s="1">
        <v>2004</v>
      </c>
      <c r="D19" s="4">
        <v>0.28699999999999998</v>
      </c>
      <c r="E19" s="1">
        <v>0.1074</v>
      </c>
      <c r="F19" s="1">
        <v>4.4900000000000002E-2</v>
      </c>
      <c r="G19" s="4">
        <f t="shared" si="3"/>
        <v>0</v>
      </c>
      <c r="H19" s="4">
        <f t="shared" si="4"/>
        <v>9.2600000000000016E-2</v>
      </c>
      <c r="I19" s="4">
        <f t="shared" si="5"/>
        <v>0.15510000000000002</v>
      </c>
      <c r="M19" s="4"/>
      <c r="N19" s="4"/>
      <c r="O19" s="4"/>
      <c r="S19" s="4"/>
      <c r="T19" s="4"/>
    </row>
    <row r="20" spans="3:20" x14ac:dyDescent="0.3">
      <c r="C20" s="1">
        <v>2005</v>
      </c>
      <c r="D20" s="4">
        <v>0.32700000000000001</v>
      </c>
      <c r="E20" s="1">
        <v>4.8300000000000003E-2</v>
      </c>
      <c r="F20" s="1">
        <v>2.87E-2</v>
      </c>
      <c r="G20" s="4">
        <f t="shared" si="3"/>
        <v>0</v>
      </c>
      <c r="H20" s="4">
        <f t="shared" si="4"/>
        <v>0.1517</v>
      </c>
      <c r="I20" s="4">
        <f t="shared" si="5"/>
        <v>0.17130000000000001</v>
      </c>
      <c r="M20" s="4"/>
      <c r="N20" s="4"/>
      <c r="O20" s="4"/>
      <c r="S20" s="4"/>
      <c r="T20" s="4"/>
    </row>
    <row r="21" spans="3:20" x14ac:dyDescent="0.3">
      <c r="C21" s="1">
        <v>2006</v>
      </c>
      <c r="D21" s="4">
        <v>0.51300000000000001</v>
      </c>
      <c r="E21" s="1">
        <v>0.15609999999999999</v>
      </c>
      <c r="F21" s="1">
        <v>1.9599999999999999E-2</v>
      </c>
      <c r="G21" s="4">
        <f t="shared" si="3"/>
        <v>0</v>
      </c>
      <c r="H21" s="4">
        <f t="shared" si="4"/>
        <v>4.3900000000000022E-2</v>
      </c>
      <c r="I21" s="4">
        <f t="shared" si="5"/>
        <v>0.1804</v>
      </c>
      <c r="M21" s="4"/>
      <c r="N21" s="4"/>
      <c r="O21" s="4"/>
      <c r="S21" s="4"/>
      <c r="T21" s="4"/>
    </row>
    <row r="22" spans="3:20" x14ac:dyDescent="0.3">
      <c r="C22" s="1">
        <v>2007</v>
      </c>
      <c r="D22" s="4">
        <v>0.85899999999999999</v>
      </c>
      <c r="E22" s="1">
        <v>5.4800000000000001E-2</v>
      </c>
      <c r="F22" s="1">
        <v>0.1021</v>
      </c>
      <c r="G22" s="4">
        <f t="shared" si="3"/>
        <v>0</v>
      </c>
      <c r="H22" s="4">
        <f t="shared" si="4"/>
        <v>0.1452</v>
      </c>
      <c r="I22" s="4">
        <f t="shared" si="5"/>
        <v>9.7900000000000015E-2</v>
      </c>
      <c r="M22" s="4"/>
      <c r="N22" s="4"/>
      <c r="O22" s="4"/>
      <c r="S22" s="4"/>
      <c r="T22" s="4"/>
    </row>
    <row r="23" spans="3:20" x14ac:dyDescent="0.3">
      <c r="C23" s="1">
        <v>2008</v>
      </c>
      <c r="D23" s="4">
        <v>0.98199999999999998</v>
      </c>
      <c r="E23" s="1">
        <v>-0.36549999999999999</v>
      </c>
      <c r="F23" s="1">
        <v>0.20100000000000001</v>
      </c>
      <c r="G23" s="4">
        <f t="shared" si="3"/>
        <v>0</v>
      </c>
      <c r="H23" s="4">
        <f t="shared" si="4"/>
        <v>0.5655</v>
      </c>
      <c r="I23" s="4">
        <f t="shared" si="5"/>
        <v>0</v>
      </c>
      <c r="M23" s="4"/>
      <c r="N23" s="4"/>
      <c r="O23" s="4"/>
      <c r="S23" s="4"/>
      <c r="T23" s="4"/>
    </row>
    <row r="24" spans="3:20" x14ac:dyDescent="0.3">
      <c r="C24" s="1">
        <v>2009</v>
      </c>
      <c r="D24" s="4">
        <v>0.47</v>
      </c>
      <c r="E24" s="1">
        <v>0.25940000000000002</v>
      </c>
      <c r="F24" s="1">
        <v>-0.11119999999999999</v>
      </c>
      <c r="G24" s="4">
        <f t="shared" si="3"/>
        <v>0</v>
      </c>
      <c r="H24" s="4">
        <f t="shared" si="4"/>
        <v>0</v>
      </c>
      <c r="I24" s="4">
        <f t="shared" si="5"/>
        <v>0.31120000000000003</v>
      </c>
      <c r="M24" s="4"/>
      <c r="N24" s="4"/>
      <c r="O24" s="4"/>
      <c r="S24" s="4"/>
      <c r="T24" s="4"/>
    </row>
    <row r="25" spans="3:20" x14ac:dyDescent="0.3">
      <c r="C25" s="1">
        <v>2010</v>
      </c>
      <c r="D25" s="4">
        <v>0.33900000000000002</v>
      </c>
      <c r="E25" s="1">
        <v>0.1482</v>
      </c>
      <c r="F25" s="1">
        <v>8.4599999999999995E-2</v>
      </c>
      <c r="G25" s="4">
        <f t="shared" si="3"/>
        <v>0</v>
      </c>
      <c r="H25" s="4">
        <f t="shared" si="4"/>
        <v>5.1800000000000013E-2</v>
      </c>
      <c r="I25" s="4">
        <f t="shared" si="5"/>
        <v>0.11540000000000002</v>
      </c>
      <c r="M25" s="4"/>
      <c r="N25" s="4"/>
      <c r="O25" s="4"/>
      <c r="S25" s="4"/>
      <c r="T25" s="4"/>
    </row>
    <row r="26" spans="3:20" x14ac:dyDescent="0.3">
      <c r="C26" s="1">
        <v>2011</v>
      </c>
      <c r="D26" s="4">
        <v>0.36599999999999999</v>
      </c>
      <c r="E26" s="1">
        <v>2.1000000000000001E-2</v>
      </c>
      <c r="F26" s="1">
        <v>0.16039999999999999</v>
      </c>
      <c r="G26" s="4">
        <f t="shared" si="3"/>
        <v>0</v>
      </c>
      <c r="H26" s="4">
        <f t="shared" si="4"/>
        <v>0.17900000000000002</v>
      </c>
      <c r="I26" s="4">
        <f t="shared" si="5"/>
        <v>3.9600000000000024E-2</v>
      </c>
      <c r="M26" s="4"/>
      <c r="N26" s="4"/>
      <c r="O26" s="4"/>
      <c r="S26" s="4"/>
      <c r="T26" s="4"/>
    </row>
    <row r="27" spans="3:20" x14ac:dyDescent="0.3">
      <c r="C27" s="1">
        <v>2012</v>
      </c>
      <c r="D27" s="4">
        <v>0.28799999999999998</v>
      </c>
      <c r="E27" s="1">
        <v>0.15890000000000001</v>
      </c>
      <c r="F27" s="1">
        <v>2.9700000000000001E-2</v>
      </c>
      <c r="G27" s="4">
        <f t="shared" si="3"/>
        <v>0</v>
      </c>
      <c r="H27" s="4">
        <f t="shared" si="4"/>
        <v>4.1099999999999998E-2</v>
      </c>
      <c r="I27" s="4">
        <f t="shared" si="5"/>
        <v>0.17030000000000001</v>
      </c>
      <c r="M27" s="4"/>
      <c r="N27" s="4"/>
      <c r="O27" s="4"/>
      <c r="S27" s="4"/>
      <c r="T27" s="4"/>
    </row>
    <row r="28" spans="3:20" x14ac:dyDescent="0.3">
      <c r="C28" s="1">
        <v>2013</v>
      </c>
      <c r="D28" s="4">
        <v>0.46899999999999997</v>
      </c>
      <c r="E28" s="1">
        <v>0.32150000000000001</v>
      </c>
      <c r="F28" s="1">
        <v>-9.0999999999999998E-2</v>
      </c>
      <c r="G28" s="4">
        <f t="shared" si="3"/>
        <v>0</v>
      </c>
      <c r="H28" s="4">
        <f t="shared" si="4"/>
        <v>0</v>
      </c>
      <c r="I28" s="4">
        <f t="shared" si="5"/>
        <v>0.29100000000000004</v>
      </c>
      <c r="M28" s="4"/>
      <c r="N28" s="4"/>
      <c r="O28" s="4"/>
      <c r="S28" s="4"/>
      <c r="T28" s="4"/>
    </row>
    <row r="29" spans="3:20" x14ac:dyDescent="0.3">
      <c r="C29" s="1">
        <v>2014</v>
      </c>
      <c r="D29" s="4">
        <v>0.39200000000000002</v>
      </c>
      <c r="E29" s="1">
        <v>0.13519999999999999</v>
      </c>
      <c r="F29" s="1">
        <v>0.1075</v>
      </c>
      <c r="G29" s="4">
        <f t="shared" si="3"/>
        <v>0</v>
      </c>
      <c r="H29" s="4">
        <f t="shared" si="4"/>
        <v>6.4800000000000024E-2</v>
      </c>
      <c r="I29" s="4">
        <f t="shared" si="5"/>
        <v>9.2500000000000013E-2</v>
      </c>
      <c r="M29" s="4"/>
      <c r="N29" s="4"/>
      <c r="O29" s="4"/>
      <c r="S29" s="4"/>
      <c r="T29" s="4"/>
    </row>
    <row r="30" spans="3:20" x14ac:dyDescent="0.3">
      <c r="C30" s="1">
        <v>2015</v>
      </c>
      <c r="D30" s="4">
        <v>0.35599999999999998</v>
      </c>
      <c r="E30" s="1">
        <v>1.38E-2</v>
      </c>
      <c r="F30" s="1">
        <v>1.2800000000000001E-2</v>
      </c>
      <c r="G30" s="4">
        <f t="shared" si="3"/>
        <v>0</v>
      </c>
      <c r="H30" s="4">
        <f t="shared" si="4"/>
        <v>0.1862</v>
      </c>
      <c r="I30" s="4">
        <f t="shared" si="5"/>
        <v>0.18720000000000001</v>
      </c>
      <c r="M30" s="4"/>
      <c r="N30" s="4"/>
      <c r="O30" s="4"/>
      <c r="S30" s="4"/>
      <c r="T30" s="4"/>
    </row>
    <row r="31" spans="3:20" x14ac:dyDescent="0.3">
      <c r="C31" s="1">
        <v>2016</v>
      </c>
      <c r="D31" s="4">
        <v>0.21460000000000001</v>
      </c>
      <c r="E31" s="1">
        <v>0.1177</v>
      </c>
      <c r="F31" s="1">
        <v>6.8999999999999999E-3</v>
      </c>
      <c r="G31" s="4">
        <f t="shared" si="3"/>
        <v>0</v>
      </c>
      <c r="H31" s="4">
        <f t="shared" si="4"/>
        <v>8.2300000000000012E-2</v>
      </c>
      <c r="I31" s="4">
        <f t="shared" si="5"/>
        <v>0.19310000000000002</v>
      </c>
      <c r="M31" s="4"/>
      <c r="N31" s="4"/>
      <c r="O31" s="4"/>
      <c r="S31" s="4"/>
      <c r="T31" s="4"/>
    </row>
    <row r="32" spans="3:20" x14ac:dyDescent="0.3">
      <c r="C32" s="1">
        <v>2017</v>
      </c>
      <c r="D32" s="4">
        <v>0.1522</v>
      </c>
      <c r="E32" s="1">
        <v>0.21609999999999999</v>
      </c>
      <c r="F32" s="1">
        <v>2.8000000000000001E-2</v>
      </c>
      <c r="G32" s="4">
        <f t="shared" si="3"/>
        <v>4.7800000000000009E-2</v>
      </c>
      <c r="H32" s="4">
        <f t="shared" si="4"/>
        <v>0</v>
      </c>
      <c r="I32" s="4">
        <f t="shared" si="5"/>
        <v>0.17200000000000001</v>
      </c>
      <c r="M32" s="4"/>
      <c r="N32" s="4"/>
      <c r="O32" s="4"/>
      <c r="S32" s="4"/>
      <c r="T32" s="4"/>
    </row>
    <row r="33" spans="2:20" x14ac:dyDescent="0.3">
      <c r="C33" s="1">
        <v>2018</v>
      </c>
      <c r="D33" s="4">
        <v>8.5000000000000006E-2</v>
      </c>
      <c r="E33" s="1">
        <v>-4.2299999999999997E-2</v>
      </c>
      <c r="F33" s="1">
        <v>-2.0000000000000001E-4</v>
      </c>
      <c r="G33" s="4">
        <f t="shared" si="3"/>
        <v>0.115</v>
      </c>
      <c r="H33" s="4">
        <f t="shared" si="4"/>
        <v>0.24230000000000002</v>
      </c>
      <c r="I33" s="4">
        <f t="shared" si="5"/>
        <v>0.20020000000000002</v>
      </c>
      <c r="M33" s="4"/>
      <c r="N33" s="4"/>
      <c r="O33" s="4"/>
      <c r="S33" s="4"/>
      <c r="T33" s="4"/>
    </row>
    <row r="34" spans="2:20" x14ac:dyDescent="0.3">
      <c r="L34" s="1">
        <v>1956</v>
      </c>
      <c r="M34" s="4">
        <v>7.4399999999999994E-2</v>
      </c>
      <c r="N34" s="4">
        <v>2.5600000000000001E-2</v>
      </c>
      <c r="O34" s="4">
        <v>-2.2599999999999999E-2</v>
      </c>
      <c r="S34" s="4"/>
      <c r="T34" s="4"/>
    </row>
    <row r="35" spans="2:20" x14ac:dyDescent="0.3">
      <c r="L35" s="1">
        <v>1957</v>
      </c>
      <c r="M35" s="4">
        <v>-0.1046</v>
      </c>
      <c r="N35" s="4">
        <v>3.2300000000000002E-2</v>
      </c>
      <c r="O35" s="4">
        <v>6.8000000000000005E-2</v>
      </c>
      <c r="S35" s="4"/>
      <c r="T35" s="4"/>
    </row>
    <row r="36" spans="2:20" x14ac:dyDescent="0.3">
      <c r="L36" s="1">
        <v>1958</v>
      </c>
      <c r="M36" s="4">
        <v>0.43719999999999998</v>
      </c>
      <c r="N36" s="4">
        <v>1.78E-2</v>
      </c>
      <c r="O36" s="4">
        <v>-2.1000000000000001E-2</v>
      </c>
      <c r="S36" s="4"/>
      <c r="T36" s="4"/>
    </row>
    <row r="37" spans="2:20" x14ac:dyDescent="0.3">
      <c r="L37" s="1">
        <v>1959</v>
      </c>
      <c r="M37" s="4">
        <v>0.1206</v>
      </c>
      <c r="N37" s="4">
        <v>3.2599999999999997E-2</v>
      </c>
      <c r="O37" s="4">
        <v>-2.6499999999999999E-2</v>
      </c>
      <c r="S37" s="4"/>
      <c r="T37" s="4"/>
    </row>
    <row r="38" spans="2:20" x14ac:dyDescent="0.3">
      <c r="L38" s="1">
        <v>1960</v>
      </c>
      <c r="M38" s="4">
        <v>3.3999999999999998E-3</v>
      </c>
      <c r="N38" s="4">
        <v>3.0499999999999999E-2</v>
      </c>
      <c r="O38" s="4">
        <v>0.1164</v>
      </c>
      <c r="S38" s="4"/>
      <c r="T38" s="4"/>
    </row>
    <row r="39" spans="2:20" x14ac:dyDescent="0.3">
      <c r="L39" s="1">
        <v>1961</v>
      </c>
      <c r="M39" s="4">
        <v>0.26640000000000003</v>
      </c>
      <c r="N39" s="4">
        <v>2.2700000000000001E-2</v>
      </c>
      <c r="O39" s="4">
        <v>2.06E-2</v>
      </c>
      <c r="S39" s="4"/>
      <c r="T39" s="4"/>
    </row>
    <row r="40" spans="2:20" x14ac:dyDescent="0.3">
      <c r="L40" s="1">
        <v>1962</v>
      </c>
      <c r="M40" s="4">
        <v>-8.8099999999999998E-2</v>
      </c>
      <c r="N40" s="4">
        <v>2.7799999999999998E-2</v>
      </c>
      <c r="O40" s="4">
        <v>5.6899999999999999E-2</v>
      </c>
      <c r="S40" s="4"/>
      <c r="T40" s="4"/>
    </row>
    <row r="41" spans="2:20" x14ac:dyDescent="0.3">
      <c r="L41" s="1">
        <v>1963</v>
      </c>
      <c r="M41" s="4">
        <v>0.2261</v>
      </c>
      <c r="N41" s="4">
        <v>3.1099999999999999E-2</v>
      </c>
      <c r="O41" s="4">
        <v>1.6799999999999999E-2</v>
      </c>
      <c r="S41" s="4"/>
      <c r="T41" s="4"/>
    </row>
    <row r="42" spans="2:20" x14ac:dyDescent="0.3">
      <c r="L42" s="1">
        <v>1964</v>
      </c>
      <c r="M42" s="4">
        <v>0.16420000000000001</v>
      </c>
      <c r="N42" s="4">
        <v>3.5099999999999999E-2</v>
      </c>
      <c r="O42" s="4">
        <v>3.73E-2</v>
      </c>
      <c r="S42" s="4"/>
      <c r="T42" s="4"/>
    </row>
    <row r="43" spans="2:20" x14ac:dyDescent="0.3">
      <c r="B43" s="1" t="s">
        <v>27</v>
      </c>
      <c r="L43" s="1">
        <v>1965</v>
      </c>
      <c r="M43" s="4">
        <v>0.124</v>
      </c>
      <c r="N43" s="4">
        <v>3.9E-2</v>
      </c>
      <c r="O43" s="4">
        <v>7.1999999999999998E-3</v>
      </c>
      <c r="S43" s="4"/>
      <c r="T43" s="4"/>
    </row>
    <row r="44" spans="2:20" x14ac:dyDescent="0.3">
      <c r="L44" s="1">
        <v>1966</v>
      </c>
      <c r="M44" s="4">
        <v>-9.9699999999999997E-2</v>
      </c>
      <c r="N44" s="4">
        <v>4.8399999999999999E-2</v>
      </c>
      <c r="O44" s="4">
        <v>2.9100000000000001E-2</v>
      </c>
      <c r="S44" s="4"/>
      <c r="T44" s="4"/>
    </row>
    <row r="45" spans="2:20" x14ac:dyDescent="0.3">
      <c r="B45" s="6" t="s">
        <v>10</v>
      </c>
      <c r="L45" s="1">
        <v>1967</v>
      </c>
      <c r="M45" s="4">
        <v>0.23799999999999999</v>
      </c>
      <c r="N45" s="4">
        <v>4.3299999999999998E-2</v>
      </c>
      <c r="O45" s="4">
        <v>-1.5800000000000002E-2</v>
      </c>
      <c r="S45" s="4"/>
      <c r="T45" s="4"/>
    </row>
    <row r="46" spans="2:20" x14ac:dyDescent="0.3">
      <c r="L46" s="1">
        <v>1968</v>
      </c>
      <c r="M46" s="4">
        <v>0.1081</v>
      </c>
      <c r="N46" s="4">
        <v>5.2600000000000001E-2</v>
      </c>
      <c r="O46" s="4">
        <v>3.27E-2</v>
      </c>
      <c r="S46" s="4"/>
      <c r="T46" s="4"/>
    </row>
    <row r="47" spans="2:20" x14ac:dyDescent="0.3">
      <c r="L47" s="1">
        <v>1969</v>
      </c>
      <c r="M47" s="4">
        <v>-8.2400000000000001E-2</v>
      </c>
      <c r="N47" s="4">
        <v>6.5600000000000006E-2</v>
      </c>
      <c r="O47" s="4">
        <v>-5.0099999999999999E-2</v>
      </c>
      <c r="S47" s="4"/>
      <c r="T47" s="4"/>
    </row>
    <row r="48" spans="2:20" x14ac:dyDescent="0.3">
      <c r="L48" s="1">
        <v>1970</v>
      </c>
      <c r="M48" s="4">
        <v>3.56E-2</v>
      </c>
      <c r="N48" s="4">
        <v>6.6900000000000001E-2</v>
      </c>
      <c r="O48" s="4">
        <v>0.16750000000000001</v>
      </c>
      <c r="S48" s="4"/>
      <c r="T48" s="4"/>
    </row>
    <row r="49" spans="12:20" x14ac:dyDescent="0.3">
      <c r="L49" s="1">
        <v>1971</v>
      </c>
      <c r="M49" s="4">
        <v>0.14219999999999999</v>
      </c>
      <c r="N49" s="4">
        <v>4.5400000000000003E-2</v>
      </c>
      <c r="O49" s="4">
        <v>9.7900000000000001E-2</v>
      </c>
      <c r="S49" s="4"/>
      <c r="T49" s="4"/>
    </row>
    <row r="50" spans="12:20" x14ac:dyDescent="0.3">
      <c r="L50" s="1">
        <v>1972</v>
      </c>
      <c r="M50" s="4">
        <v>0.18759999999999999</v>
      </c>
      <c r="N50" s="4">
        <v>3.95E-2</v>
      </c>
      <c r="O50" s="4">
        <v>2.8199999999999999E-2</v>
      </c>
      <c r="S50" s="4"/>
      <c r="T50" s="4"/>
    </row>
    <row r="51" spans="12:20" x14ac:dyDescent="0.3">
      <c r="L51" s="1">
        <v>1973</v>
      </c>
      <c r="M51" s="4">
        <v>-0.1431</v>
      </c>
      <c r="N51" s="4">
        <v>6.7299999999999999E-2</v>
      </c>
      <c r="O51" s="4">
        <v>3.6600000000000001E-2</v>
      </c>
      <c r="S51" s="4"/>
      <c r="T51" s="4"/>
    </row>
    <row r="52" spans="12:20" x14ac:dyDescent="0.3">
      <c r="L52" s="1">
        <v>1974</v>
      </c>
      <c r="M52" s="4">
        <v>-0.25900000000000001</v>
      </c>
      <c r="N52" s="4">
        <v>7.7799999999999994E-2</v>
      </c>
      <c r="O52" s="4">
        <v>1.9900000000000001E-2</v>
      </c>
      <c r="S52" s="4"/>
      <c r="T52" s="4"/>
    </row>
    <row r="53" spans="12:20" x14ac:dyDescent="0.3">
      <c r="L53" s="1">
        <v>1975</v>
      </c>
      <c r="M53" s="4">
        <v>0.37</v>
      </c>
      <c r="N53" s="4">
        <v>5.9900000000000002E-2</v>
      </c>
      <c r="O53" s="4">
        <v>3.61E-2</v>
      </c>
      <c r="S53" s="4"/>
      <c r="T53" s="4"/>
    </row>
    <row r="54" spans="12:20" x14ac:dyDescent="0.3">
      <c r="L54" s="1">
        <v>1976</v>
      </c>
      <c r="M54" s="4">
        <v>0.23830000000000001</v>
      </c>
      <c r="N54" s="4">
        <v>4.9700000000000001E-2</v>
      </c>
      <c r="O54" s="4">
        <v>0.1598</v>
      </c>
      <c r="S54" s="4"/>
      <c r="T54" s="4"/>
    </row>
    <row r="55" spans="12:20" x14ac:dyDescent="0.3">
      <c r="L55" s="1">
        <v>1977</v>
      </c>
      <c r="M55" s="4">
        <v>-6.9800000000000001E-2</v>
      </c>
      <c r="N55" s="4">
        <v>5.1299999999999998E-2</v>
      </c>
      <c r="O55" s="4">
        <v>1.29E-2</v>
      </c>
      <c r="S55" s="4"/>
      <c r="T55" s="4"/>
    </row>
    <row r="56" spans="12:20" x14ac:dyDescent="0.3">
      <c r="L56" s="1">
        <v>1978</v>
      </c>
      <c r="M56" s="4">
        <v>6.5100000000000005E-2</v>
      </c>
      <c r="N56" s="4">
        <v>6.93E-2</v>
      </c>
      <c r="O56" s="4">
        <v>-7.7999999999999996E-3</v>
      </c>
      <c r="S56" s="4"/>
      <c r="T56" s="4"/>
    </row>
    <row r="57" spans="12:20" x14ac:dyDescent="0.3">
      <c r="L57" s="1">
        <v>1979</v>
      </c>
      <c r="M57" s="4">
        <v>0.1852</v>
      </c>
      <c r="N57" s="4">
        <v>9.9400000000000002E-2</v>
      </c>
      <c r="O57" s="4">
        <v>6.7000000000000002E-3</v>
      </c>
      <c r="S57" s="4"/>
      <c r="T57" s="4"/>
    </row>
    <row r="58" spans="12:20" x14ac:dyDescent="0.3">
      <c r="L58" s="1">
        <v>1980</v>
      </c>
      <c r="M58" s="4">
        <v>0.31740000000000002</v>
      </c>
      <c r="N58" s="4">
        <v>0.11219999999999999</v>
      </c>
      <c r="O58" s="4">
        <v>-2.9899999999999999E-2</v>
      </c>
      <c r="S58" s="4"/>
      <c r="T58" s="4"/>
    </row>
    <row r="59" spans="12:20" x14ac:dyDescent="0.3">
      <c r="L59" s="1">
        <v>1981</v>
      </c>
      <c r="M59" s="4">
        <v>-4.7E-2</v>
      </c>
      <c r="N59" s="4">
        <v>0.14299999999999999</v>
      </c>
      <c r="O59" s="4">
        <v>8.2000000000000003E-2</v>
      </c>
      <c r="S59" s="4"/>
      <c r="T59" s="4"/>
    </row>
    <row r="60" spans="12:20" x14ac:dyDescent="0.3">
      <c r="L60" s="1">
        <v>1982</v>
      </c>
      <c r="M60" s="4">
        <v>0.20419999999999999</v>
      </c>
      <c r="N60" s="4">
        <v>0.1101</v>
      </c>
      <c r="O60" s="4">
        <v>0.3281</v>
      </c>
      <c r="S60" s="4"/>
      <c r="T60" s="4"/>
    </row>
    <row r="61" spans="12:20" x14ac:dyDescent="0.3">
      <c r="L61" s="1">
        <v>1983</v>
      </c>
      <c r="M61" s="4">
        <v>0.22339999999999999</v>
      </c>
      <c r="N61" s="4">
        <v>8.4500000000000006E-2</v>
      </c>
      <c r="O61" s="4">
        <v>3.2000000000000001E-2</v>
      </c>
      <c r="S61" s="4"/>
      <c r="T61" s="4"/>
    </row>
    <row r="62" spans="12:20" x14ac:dyDescent="0.3">
      <c r="L62" s="1">
        <v>1984</v>
      </c>
      <c r="M62" s="4">
        <v>6.1499999999999999E-2</v>
      </c>
      <c r="N62" s="4">
        <v>9.6100000000000005E-2</v>
      </c>
      <c r="O62" s="4">
        <v>0.13730000000000001</v>
      </c>
      <c r="S62" s="4"/>
      <c r="T62" s="4"/>
    </row>
    <row r="63" spans="12:20" x14ac:dyDescent="0.3">
      <c r="L63" s="1">
        <v>1985</v>
      </c>
      <c r="M63" s="4">
        <v>0.31240000000000001</v>
      </c>
      <c r="N63" s="4">
        <v>7.4899999999999994E-2</v>
      </c>
      <c r="O63" s="4">
        <v>0.2571</v>
      </c>
      <c r="S63" s="4"/>
      <c r="T63" s="4"/>
    </row>
    <row r="64" spans="12:20" x14ac:dyDescent="0.3">
      <c r="L64" s="1">
        <v>1986</v>
      </c>
      <c r="M64" s="4">
        <v>0.18490000000000001</v>
      </c>
      <c r="N64" s="4">
        <v>6.0400000000000002E-2</v>
      </c>
      <c r="O64" s="4">
        <v>0.24279999999999999</v>
      </c>
      <c r="S64" s="4"/>
      <c r="T64" s="4"/>
    </row>
    <row r="65" spans="12:20" x14ac:dyDescent="0.3">
      <c r="L65" s="1">
        <v>1987</v>
      </c>
      <c r="M65" s="4">
        <v>5.8099999999999999E-2</v>
      </c>
      <c r="N65" s="4">
        <v>5.7200000000000001E-2</v>
      </c>
      <c r="O65" s="4">
        <v>-4.9599999999999998E-2</v>
      </c>
      <c r="S65" s="4"/>
      <c r="T65" s="4"/>
    </row>
    <row r="66" spans="12:20" x14ac:dyDescent="0.3">
      <c r="L66" s="1">
        <v>1988</v>
      </c>
      <c r="M66" s="4">
        <v>0.16539999999999999</v>
      </c>
      <c r="N66" s="4">
        <v>6.4500000000000002E-2</v>
      </c>
      <c r="O66" s="4">
        <v>8.2199999999999995E-2</v>
      </c>
      <c r="S66" s="4"/>
      <c r="T66" s="4"/>
    </row>
    <row r="67" spans="12:20" x14ac:dyDescent="0.3">
      <c r="L67" s="1">
        <v>1989</v>
      </c>
      <c r="M67" s="4">
        <v>0.31480000000000002</v>
      </c>
      <c r="N67" s="4">
        <v>8.1100000000000005E-2</v>
      </c>
      <c r="O67" s="4">
        <v>0.1769</v>
      </c>
      <c r="S67" s="4"/>
      <c r="T67" s="4"/>
    </row>
    <row r="68" spans="12:20" x14ac:dyDescent="0.3">
      <c r="L68" s="1">
        <v>1990</v>
      </c>
      <c r="M68" s="4">
        <v>-3.0599999999999999E-2</v>
      </c>
      <c r="N68" s="4">
        <v>7.5499999999999998E-2</v>
      </c>
      <c r="O68" s="4">
        <v>6.2399999999999997E-2</v>
      </c>
      <c r="S68" s="4"/>
      <c r="T68" s="4"/>
    </row>
    <row r="69" spans="12:20" x14ac:dyDescent="0.3">
      <c r="L69" s="1">
        <v>1991</v>
      </c>
      <c r="M69" s="4">
        <v>0.30230000000000001</v>
      </c>
      <c r="N69" s="4">
        <v>5.6099999999999997E-2</v>
      </c>
      <c r="O69" s="4">
        <v>0.15</v>
      </c>
      <c r="S69" s="4"/>
      <c r="T69" s="4"/>
    </row>
    <row r="70" spans="12:20" x14ac:dyDescent="0.3">
      <c r="L70" s="1">
        <v>1992</v>
      </c>
      <c r="M70" s="4">
        <v>7.4899999999999994E-2</v>
      </c>
      <c r="N70" s="4">
        <v>3.4099999999999998E-2</v>
      </c>
      <c r="O70" s="4">
        <v>9.3600000000000003E-2</v>
      </c>
      <c r="S70" s="4"/>
      <c r="T70" s="4"/>
    </row>
    <row r="71" spans="12:20" x14ac:dyDescent="0.3">
      <c r="L71" s="1">
        <v>1993</v>
      </c>
      <c r="M71" s="4">
        <v>9.9699999999999997E-2</v>
      </c>
      <c r="N71" s="4">
        <v>2.98E-2</v>
      </c>
      <c r="O71" s="4">
        <v>0.1421</v>
      </c>
      <c r="S71" s="4"/>
      <c r="T71" s="4"/>
    </row>
    <row r="72" spans="12:20" x14ac:dyDescent="0.3">
      <c r="L72" s="1">
        <v>1994</v>
      </c>
      <c r="M72" s="4">
        <v>1.3299999999999999E-2</v>
      </c>
      <c r="N72" s="4">
        <v>3.9899999999999998E-2</v>
      </c>
      <c r="O72" s="4">
        <v>-8.0399999999999999E-2</v>
      </c>
      <c r="S72" s="4"/>
      <c r="T72" s="4"/>
    </row>
    <row r="73" spans="12:20" x14ac:dyDescent="0.3">
      <c r="L73" s="1">
        <v>1995</v>
      </c>
      <c r="M73" s="4">
        <v>0.372</v>
      </c>
      <c r="N73" s="4">
        <v>5.5199999999999999E-2</v>
      </c>
      <c r="O73" s="4">
        <v>0.23480000000000001</v>
      </c>
      <c r="S73" s="4"/>
      <c r="T73" s="4"/>
    </row>
    <row r="74" spans="12:20" x14ac:dyDescent="0.3">
      <c r="L74" s="1">
        <v>1996</v>
      </c>
      <c r="M74" s="4">
        <v>0.2268</v>
      </c>
      <c r="N74" s="4">
        <v>5.0200000000000002E-2</v>
      </c>
      <c r="O74" s="4">
        <v>1.43E-2</v>
      </c>
      <c r="S74" s="4"/>
      <c r="T74" s="4"/>
    </row>
    <row r="75" spans="12:20" x14ac:dyDescent="0.3">
      <c r="L75" s="1">
        <v>1997</v>
      </c>
      <c r="M75" s="4">
        <v>0.33100000000000002</v>
      </c>
      <c r="N75" s="4">
        <v>5.0500000000000003E-2</v>
      </c>
      <c r="O75" s="4">
        <v>9.9400000000000002E-2</v>
      </c>
      <c r="S75" s="4"/>
      <c r="T75" s="4"/>
    </row>
    <row r="76" spans="12:20" x14ac:dyDescent="0.3">
      <c r="L76" s="1">
        <v>1998</v>
      </c>
      <c r="M76" s="4">
        <v>0.28339999999999999</v>
      </c>
      <c r="N76" s="4">
        <v>4.7300000000000002E-2</v>
      </c>
      <c r="O76" s="4">
        <v>0.1492</v>
      </c>
      <c r="S76" s="4"/>
      <c r="T76" s="4"/>
    </row>
    <row r="77" spans="12:20" x14ac:dyDescent="0.3">
      <c r="L77" s="1">
        <v>1999</v>
      </c>
      <c r="M77" s="4">
        <v>0.2089</v>
      </c>
      <c r="N77" s="4">
        <v>4.5100000000000001E-2</v>
      </c>
      <c r="O77" s="4">
        <v>-8.2500000000000004E-2</v>
      </c>
      <c r="S77" s="4"/>
      <c r="T77" s="4"/>
    </row>
    <row r="78" spans="12:20" x14ac:dyDescent="0.3">
      <c r="L78" s="1">
        <v>2000</v>
      </c>
      <c r="M78" s="4">
        <v>-9.0300000000000005E-2</v>
      </c>
      <c r="N78" s="4">
        <v>5.7599999999999998E-2</v>
      </c>
      <c r="O78" s="4">
        <v>0.1666</v>
      </c>
      <c r="S78" s="4"/>
      <c r="T78" s="4"/>
    </row>
    <row r="79" spans="12:20" x14ac:dyDescent="0.3">
      <c r="L79" s="1">
        <v>2001</v>
      </c>
      <c r="M79" s="4">
        <v>-0.11849999999999999</v>
      </c>
      <c r="N79" s="4">
        <v>3.6700000000000003E-2</v>
      </c>
      <c r="O79" s="4">
        <v>5.57E-2</v>
      </c>
      <c r="S79" s="4"/>
      <c r="T79" s="4"/>
    </row>
    <row r="80" spans="12:20" x14ac:dyDescent="0.3">
      <c r="L80" s="1">
        <v>2002</v>
      </c>
      <c r="M80" s="4">
        <v>-0.21970000000000001</v>
      </c>
      <c r="N80" s="4">
        <v>1.66E-2</v>
      </c>
      <c r="O80" s="4">
        <v>0.1512</v>
      </c>
      <c r="S80" s="4"/>
      <c r="T80" s="4"/>
    </row>
    <row r="81" spans="12:20" x14ac:dyDescent="0.3">
      <c r="L81" s="1">
        <v>2003</v>
      </c>
      <c r="M81" s="4">
        <v>0.28360000000000002</v>
      </c>
      <c r="N81" s="4">
        <v>1.03E-2</v>
      </c>
      <c r="O81" s="4">
        <v>3.8E-3</v>
      </c>
      <c r="S81" s="4"/>
      <c r="T81" s="4"/>
    </row>
    <row r="82" spans="12:20" x14ac:dyDescent="0.3">
      <c r="L82" s="1">
        <v>2004</v>
      </c>
      <c r="M82" s="4">
        <v>0.1074</v>
      </c>
      <c r="N82" s="4">
        <v>1.23E-2</v>
      </c>
      <c r="O82" s="4">
        <v>4.4900000000000002E-2</v>
      </c>
      <c r="S82" s="4"/>
      <c r="T82" s="4"/>
    </row>
    <row r="83" spans="12:20" x14ac:dyDescent="0.3">
      <c r="L83" s="1">
        <v>2005</v>
      </c>
      <c r="M83" s="4">
        <v>4.8300000000000003E-2</v>
      </c>
      <c r="N83" s="4">
        <v>3.0099999999999998E-2</v>
      </c>
      <c r="O83" s="4">
        <v>2.87E-2</v>
      </c>
      <c r="S83" s="4"/>
      <c r="T83" s="4"/>
    </row>
    <row r="84" spans="12:20" x14ac:dyDescent="0.3">
      <c r="L84" s="1">
        <v>2006</v>
      </c>
      <c r="M84" s="4">
        <v>0.15609999999999999</v>
      </c>
      <c r="N84" s="4">
        <v>4.6800000000000001E-2</v>
      </c>
      <c r="O84" s="4">
        <v>1.9599999999999999E-2</v>
      </c>
      <c r="S84" s="4"/>
      <c r="T84" s="4"/>
    </row>
    <row r="85" spans="12:20" x14ac:dyDescent="0.3">
      <c r="L85" s="1">
        <v>2007</v>
      </c>
      <c r="M85" s="4">
        <v>5.4800000000000001E-2</v>
      </c>
      <c r="N85" s="4">
        <v>4.6399999999999997E-2</v>
      </c>
      <c r="O85" s="4">
        <v>0.1021</v>
      </c>
      <c r="S85" s="4"/>
      <c r="T85" s="4"/>
    </row>
    <row r="86" spans="12:20" x14ac:dyDescent="0.3">
      <c r="L86" s="1">
        <v>2008</v>
      </c>
      <c r="M86" s="4">
        <v>-0.36549999999999999</v>
      </c>
      <c r="N86" s="4">
        <v>1.5900000000000001E-2</v>
      </c>
      <c r="O86" s="4">
        <v>0.20100000000000001</v>
      </c>
      <c r="S86" s="4"/>
      <c r="T86" s="4"/>
    </row>
    <row r="87" spans="12:20" x14ac:dyDescent="0.3">
      <c r="L87" s="1">
        <v>2009</v>
      </c>
      <c r="M87" s="4">
        <v>0.25940000000000002</v>
      </c>
      <c r="N87" s="4">
        <v>1.4E-3</v>
      </c>
      <c r="O87" s="4">
        <v>-0.11119999999999999</v>
      </c>
      <c r="S87" s="4"/>
      <c r="T87" s="4"/>
    </row>
    <row r="88" spans="12:20" x14ac:dyDescent="0.3">
      <c r="L88" s="1">
        <v>2010</v>
      </c>
      <c r="M88" s="4">
        <v>0.1482</v>
      </c>
      <c r="N88" s="4">
        <v>1.2999999999999999E-3</v>
      </c>
      <c r="O88" s="4">
        <v>8.4599999999999995E-2</v>
      </c>
      <c r="S88" s="4"/>
      <c r="T88" s="4"/>
    </row>
    <row r="89" spans="12:20" x14ac:dyDescent="0.3">
      <c r="L89" s="1">
        <v>2011</v>
      </c>
      <c r="M89" s="4">
        <v>2.1000000000000001E-2</v>
      </c>
      <c r="N89" s="4">
        <v>2.9999999999999997E-4</v>
      </c>
      <c r="O89" s="4">
        <v>0.16039999999999999</v>
      </c>
      <c r="S89" s="4"/>
      <c r="T89" s="4"/>
    </row>
    <row r="90" spans="12:20" x14ac:dyDescent="0.3">
      <c r="L90" s="1">
        <v>2012</v>
      </c>
      <c r="M90" s="4">
        <v>0.15890000000000001</v>
      </c>
      <c r="N90" s="4">
        <v>5.0000000000000001E-4</v>
      </c>
      <c r="O90" s="4">
        <v>2.9700000000000001E-2</v>
      </c>
      <c r="S90" s="4"/>
      <c r="T90" s="4"/>
    </row>
    <row r="91" spans="12:20" x14ac:dyDescent="0.3">
      <c r="L91" s="1">
        <v>2013</v>
      </c>
      <c r="M91" s="4">
        <v>0.32150000000000001</v>
      </c>
      <c r="N91" s="4">
        <v>6.9999999999999999E-4</v>
      </c>
      <c r="O91" s="4">
        <v>-9.0999999999999998E-2</v>
      </c>
      <c r="S91" s="4"/>
      <c r="T91" s="4"/>
    </row>
    <row r="92" spans="12:20" x14ac:dyDescent="0.3">
      <c r="L92" s="1">
        <v>2014</v>
      </c>
      <c r="M92" s="4">
        <v>0.13519999999999999</v>
      </c>
      <c r="N92" s="4">
        <v>5.0000000000000001E-4</v>
      </c>
      <c r="O92" s="4">
        <v>0.1075</v>
      </c>
      <c r="S92" s="4"/>
      <c r="T92" s="4"/>
    </row>
    <row r="93" spans="12:20" x14ac:dyDescent="0.3">
      <c r="L93" s="1">
        <v>2015</v>
      </c>
      <c r="M93" s="4">
        <v>1.38E-2</v>
      </c>
      <c r="N93" s="4">
        <v>2.0999999999999999E-3</v>
      </c>
      <c r="O93" s="4">
        <v>1.2800000000000001E-2</v>
      </c>
      <c r="S93" s="4"/>
      <c r="T93" s="4"/>
    </row>
    <row r="94" spans="12:20" x14ac:dyDescent="0.3">
      <c r="L94" s="1">
        <v>2016</v>
      </c>
      <c r="M94" s="4">
        <v>0.1177</v>
      </c>
      <c r="N94" s="4">
        <v>5.1000000000000004E-3</v>
      </c>
      <c r="O94" s="4">
        <v>6.8999999999999999E-3</v>
      </c>
      <c r="S94" s="4"/>
      <c r="T94" s="4"/>
    </row>
    <row r="95" spans="12:20" x14ac:dyDescent="0.3">
      <c r="L95" s="1">
        <v>2017</v>
      </c>
      <c r="M95" s="4">
        <v>0.21609999999999999</v>
      </c>
      <c r="N95" s="4">
        <v>1.3899999999999999E-2</v>
      </c>
      <c r="O95" s="4">
        <v>2.8000000000000001E-2</v>
      </c>
      <c r="S95" s="4"/>
      <c r="T95" s="4"/>
    </row>
    <row r="96" spans="12:20" x14ac:dyDescent="0.3">
      <c r="L96" s="1">
        <v>2018</v>
      </c>
      <c r="M96" s="4">
        <v>-4.2299999999999997E-2</v>
      </c>
      <c r="N96" s="4">
        <v>2.3699999999999999E-2</v>
      </c>
      <c r="O96" s="4">
        <v>-2.0000000000000001E-4</v>
      </c>
      <c r="S96" s="4"/>
      <c r="T96" s="4"/>
    </row>
  </sheetData>
  <hyperlinks>
    <hyperlink ref="B45" r:id="rId1" xr:uid="{810F6E36-CAF7-4D9D-B636-50B8B4AF734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96F01-5F23-4C3C-911D-D2F934B69923}">
  <dimension ref="C3:L23"/>
  <sheetViews>
    <sheetView topLeftCell="D1" zoomScale="160" zoomScaleNormal="160" workbookViewId="0">
      <selection activeCell="O17" sqref="O17"/>
    </sheetView>
  </sheetViews>
  <sheetFormatPr defaultRowHeight="14.4" x14ac:dyDescent="0.3"/>
  <cols>
    <col min="4" max="4" width="10.09765625" customWidth="1"/>
  </cols>
  <sheetData>
    <row r="3" spans="3:12" x14ac:dyDescent="0.3">
      <c r="D3" s="1"/>
      <c r="E3" s="1"/>
      <c r="F3" s="1"/>
      <c r="G3" s="1" t="s">
        <v>30</v>
      </c>
      <c r="H3" s="1"/>
      <c r="I3" s="1"/>
      <c r="J3" s="1"/>
      <c r="K3" s="1"/>
      <c r="L3" s="1"/>
    </row>
    <row r="4" spans="3:12" x14ac:dyDescent="0.3">
      <c r="D4" s="1"/>
      <c r="E4" s="1"/>
      <c r="F4" s="1">
        <v>5</v>
      </c>
      <c r="G4" s="1">
        <v>4</v>
      </c>
      <c r="H4" s="1">
        <v>3</v>
      </c>
      <c r="I4" s="1">
        <v>2</v>
      </c>
      <c r="J4" s="1">
        <v>1</v>
      </c>
      <c r="K4" s="1" t="s">
        <v>11</v>
      </c>
      <c r="L4" s="1" t="s">
        <v>12</v>
      </c>
    </row>
    <row r="5" spans="3:12" x14ac:dyDescent="0.3">
      <c r="D5" s="1"/>
      <c r="E5" s="1">
        <v>5</v>
      </c>
      <c r="F5" s="4">
        <v>0.14000000000000001</v>
      </c>
      <c r="G5" s="4">
        <v>0.25</v>
      </c>
      <c r="H5" s="4">
        <v>0.28999999999999998</v>
      </c>
      <c r="I5" s="4">
        <v>0.17</v>
      </c>
      <c r="J5" s="4">
        <v>0.1</v>
      </c>
      <c r="K5" s="4">
        <v>0.03</v>
      </c>
      <c r="L5" s="4">
        <v>0.02</v>
      </c>
    </row>
    <row r="6" spans="3:12" x14ac:dyDescent="0.3">
      <c r="D6" s="1"/>
      <c r="E6" s="1">
        <v>4</v>
      </c>
      <c r="F6" s="4">
        <v>0.09</v>
      </c>
      <c r="G6" s="4">
        <v>0.23</v>
      </c>
      <c r="H6" s="4">
        <v>0.34</v>
      </c>
      <c r="I6" s="4">
        <v>0.17</v>
      </c>
      <c r="J6" s="4">
        <v>0.08</v>
      </c>
      <c r="K6" s="4">
        <v>0.05</v>
      </c>
      <c r="L6" s="4">
        <v>0.04</v>
      </c>
    </row>
    <row r="7" spans="3:12" x14ac:dyDescent="0.3">
      <c r="D7" s="1" t="s">
        <v>28</v>
      </c>
      <c r="E7" s="1">
        <v>3</v>
      </c>
      <c r="F7" s="4">
        <v>0.06</v>
      </c>
      <c r="G7" s="4">
        <v>0.17</v>
      </c>
      <c r="H7" s="4">
        <v>0.33</v>
      </c>
      <c r="I7" s="4">
        <v>0.22</v>
      </c>
      <c r="J7" s="4">
        <v>7.0000000000000007E-2</v>
      </c>
      <c r="K7" s="4">
        <v>0.09</v>
      </c>
      <c r="L7" s="4">
        <v>0.06</v>
      </c>
    </row>
    <row r="8" spans="3:12" x14ac:dyDescent="0.3">
      <c r="D8" s="1" t="s">
        <v>29</v>
      </c>
      <c r="E8" s="1">
        <v>2</v>
      </c>
      <c r="F8" s="4">
        <v>0.04</v>
      </c>
      <c r="G8" s="4">
        <v>0.12</v>
      </c>
      <c r="H8" s="4">
        <v>0.25</v>
      </c>
      <c r="I8" s="4">
        <v>0.24</v>
      </c>
      <c r="J8" s="4">
        <v>0.11</v>
      </c>
      <c r="K8" s="4">
        <v>0.15</v>
      </c>
      <c r="L8" s="4">
        <v>0.09</v>
      </c>
    </row>
    <row r="9" spans="3:12" x14ac:dyDescent="0.3">
      <c r="D9" s="1"/>
      <c r="E9" s="1">
        <v>1</v>
      </c>
      <c r="F9" s="4">
        <v>0.05</v>
      </c>
      <c r="G9" s="4">
        <v>0.09</v>
      </c>
      <c r="H9" s="4">
        <v>0.17</v>
      </c>
      <c r="I9" s="4">
        <v>0.2</v>
      </c>
      <c r="J9" s="4">
        <v>0.15</v>
      </c>
      <c r="K9" s="4">
        <v>0.2</v>
      </c>
      <c r="L9" s="4">
        <v>0.14000000000000001</v>
      </c>
    </row>
    <row r="12" spans="3:12" x14ac:dyDescent="0.3">
      <c r="C12" t="s">
        <v>32</v>
      </c>
    </row>
    <row r="13" spans="3:12" x14ac:dyDescent="0.3">
      <c r="C13" s="3" t="s">
        <v>31</v>
      </c>
    </row>
    <row r="15" spans="3:12" x14ac:dyDescent="0.3">
      <c r="C15" t="s">
        <v>33</v>
      </c>
      <c r="D15" s="2">
        <v>0.1</v>
      </c>
    </row>
    <row r="16" spans="3:12" x14ac:dyDescent="0.3">
      <c r="C16" t="s">
        <v>34</v>
      </c>
      <c r="D16" s="2">
        <v>0.22500000000000001</v>
      </c>
    </row>
    <row r="17" spans="3:6" x14ac:dyDescent="0.3">
      <c r="C17" t="s">
        <v>35</v>
      </c>
      <c r="D17" s="2">
        <v>0.35</v>
      </c>
      <c r="F17" t="s">
        <v>13</v>
      </c>
    </row>
    <row r="18" spans="3:6" x14ac:dyDescent="0.3">
      <c r="C18" t="s">
        <v>36</v>
      </c>
      <c r="D18" s="2">
        <v>0.22500000000000001</v>
      </c>
      <c r="F18" t="s">
        <v>14</v>
      </c>
    </row>
    <row r="19" spans="3:6" x14ac:dyDescent="0.3">
      <c r="C19" t="s">
        <v>37</v>
      </c>
      <c r="D19" s="2">
        <v>0.1</v>
      </c>
    </row>
    <row r="20" spans="3:6" x14ac:dyDescent="0.3">
      <c r="D20" s="2"/>
      <c r="F20" t="s">
        <v>15</v>
      </c>
    </row>
    <row r="21" spans="3:6" x14ac:dyDescent="0.3">
      <c r="F21" t="s">
        <v>16</v>
      </c>
    </row>
    <row r="22" spans="3:6" x14ac:dyDescent="0.3">
      <c r="F22" t="s">
        <v>17</v>
      </c>
    </row>
    <row r="23" spans="3:6" x14ac:dyDescent="0.3">
      <c r="F23" t="s">
        <v>18</v>
      </c>
    </row>
  </sheetData>
  <phoneticPr fontId="3" type="noConversion"/>
  <hyperlinks>
    <hyperlink ref="C13" r:id="rId1" xr:uid="{422934C1-DDC6-46CD-9342-D2AD80E63F3E}"/>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24A92190D758C14CABA06EB5DDDCFAB6" ma:contentTypeVersion="9" ma:contentTypeDescription="Create a new document." ma:contentTypeScope="" ma:versionID="6d4d4151efdceb84e9b5f2f7e6aee3da">
  <xsd:schema xmlns:xsd="http://www.w3.org/2001/XMLSchema" xmlns:xs="http://www.w3.org/2001/XMLSchema" xmlns:p="http://schemas.microsoft.com/office/2006/metadata/properties" xmlns:ns2="9bdcab5d-de70-4d4a-a9b3-2de08f1afc7f" targetNamespace="http://schemas.microsoft.com/office/2006/metadata/properties" ma:root="true" ma:fieldsID="23ee0c930fb979ef27d10e53ad7fa985" ns2:_="">
    <xsd:import namespace="9bdcab5d-de70-4d4a-a9b3-2de08f1afc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dcab5d-de70-4d4a-a9b3-2de08f1afc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CF1AFBD-8E70-46E0-8AB7-A3313C8E3B07}">
  <ds:schemaRefs>
    <ds:schemaRef ds:uri="http://schemas.microsoft.com/DataMashup"/>
  </ds:schemaRefs>
</ds:datastoreItem>
</file>

<file path=customXml/itemProps2.xml><?xml version="1.0" encoding="utf-8"?>
<ds:datastoreItem xmlns:ds="http://schemas.openxmlformats.org/officeDocument/2006/customXml" ds:itemID="{D651A5DD-E4B9-4613-8240-09046BAED043}"/>
</file>

<file path=customXml/itemProps3.xml><?xml version="1.0" encoding="utf-8"?>
<ds:datastoreItem xmlns:ds="http://schemas.openxmlformats.org/officeDocument/2006/customXml" ds:itemID="{4AEEFEAF-8923-4BA0-8497-A404BAFED253}"/>
</file>

<file path=customXml/itemProps4.xml><?xml version="1.0" encoding="utf-8"?>
<ds:datastoreItem xmlns:ds="http://schemas.openxmlformats.org/officeDocument/2006/customXml" ds:itemID="{9EB9C587-A6D6-4C1F-B167-40FAAC4ED3E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SURVIVOR</vt:lpstr>
      <vt:lpstr>MGIAX</vt:lpstr>
      <vt:lpstr>Expense Ratio</vt:lpstr>
      <vt:lpstr>Renaissance</vt:lpstr>
      <vt:lpstr>Beta</vt:lpstr>
      <vt:lpstr>Outflows</vt:lpstr>
      <vt:lpstr>Sortino</vt:lpstr>
      <vt:lpstr>3 Years Stars</vt:lpstr>
      <vt:lpstr>adjustedannreturn</vt:lpstr>
      <vt:lpstr>adjustedmonthly</vt:lpstr>
      <vt:lpstr>annreturn</vt:lpstr>
      <vt:lpstr>fee</vt:lpstr>
      <vt:lpstr>target</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tsadmin</dc:creator>
  <cp:lastModifiedBy>Owner</cp:lastModifiedBy>
  <dcterms:created xsi:type="dcterms:W3CDTF">2015-01-02T14:11:22Z</dcterms:created>
  <dcterms:modified xsi:type="dcterms:W3CDTF">2020-06-16T18:52:39Z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0x01010024A92190D758C14CABA06EB5DDDCFAB6</vt:lpwstr>
  </property>
</Properties>
</file>