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lter/Desktop/SCRATCH_CODE/analytics-stories/Chapter 29 - Netflix Recommendations/"/>
    </mc:Choice>
  </mc:AlternateContent>
  <xr:revisionPtr revIDLastSave="0" documentId="13_ncr:1_{2CCB912E-A106-2642-909F-8FA0AE7CC03D}" xr6:coauthVersionLast="47" xr6:coauthVersionMax="47" xr10:uidLastSave="{00000000-0000-0000-0000-000000000000}"/>
  <bookViews>
    <workbookView xWindow="56980" yWindow="500" windowWidth="40100" windowHeight="24520" xr2:uid="{00000000-000D-0000-FFFF-FFFF00000000}"/>
  </bookViews>
  <sheets>
    <sheet name="Model" sheetId="4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Claudia">Model!$D$11:$I$11</definedName>
    <definedName name="common">Model!$D$21</definedName>
    <definedName name="correl">Model!$D$29</definedName>
    <definedName name="correlations">Model!$I$24:$O$30</definedName>
    <definedName name="den">Model!$D$28</definedName>
    <definedName name="Dupree">Model!$H$8:$H$14</definedName>
    <definedName name="Gene">Model!$D$9:$I$9</definedName>
    <definedName name="Jack">Model!$D$13:$I$13</definedName>
    <definedName name="Lady">Model!$D$8:$D$14</definedName>
    <definedName name="Lisa">Model!$D$8:$I$8</definedName>
    <definedName name="Listener">Model!$I$8:$I$14</definedName>
    <definedName name="Luck">Model!$F$8:$F$14</definedName>
    <definedName name="Mike">Model!$D$10:$I$10</definedName>
    <definedName name="Nick">Model!$D$12:$I$12</definedName>
    <definedName name="num">Model!$D$27</definedName>
    <definedName name="psum">Model!$D$26</definedName>
    <definedName name="ratings">Model!$D$8:$J$14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nakes">Model!$E$8:$E$14</definedName>
    <definedName name="sum1_">Model!$D$22</definedName>
    <definedName name="sum1sq">Model!$D$24</definedName>
    <definedName name="sum2_">Model!$D$23</definedName>
    <definedName name="sum2sq">Model!$D$25</definedName>
    <definedName name="Superman">Model!$G$8:$G$14</definedName>
    <definedName name="Toby">Model!$D$14:$I$14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1" i="4" l="1"/>
  <c r="U44" i="4" s="1"/>
  <c r="V44" i="4" s="1"/>
  <c r="U41" i="4"/>
  <c r="U35" i="4"/>
  <c r="U36" i="4"/>
  <c r="U37" i="4"/>
  <c r="U38" i="4"/>
  <c r="U39" i="4"/>
  <c r="U40" i="4"/>
  <c r="U34" i="4"/>
  <c r="T21" i="4"/>
  <c r="F21" i="4"/>
  <c r="Q35" i="4" l="1"/>
  <c r="Q36" i="4"/>
  <c r="S36" i="4" s="1"/>
  <c r="Q37" i="4"/>
  <c r="Q38" i="4"/>
  <c r="S38" i="4" s="1"/>
  <c r="Q39" i="4"/>
  <c r="Q40" i="4"/>
  <c r="Q34" i="4"/>
  <c r="P35" i="4"/>
  <c r="P36" i="4"/>
  <c r="P37" i="4"/>
  <c r="P38" i="4"/>
  <c r="P39" i="4"/>
  <c r="P40" i="4"/>
  <c r="P34" i="4"/>
  <c r="J9" i="4"/>
  <c r="O35" i="4" s="1"/>
  <c r="J10" i="4"/>
  <c r="O36" i="4" s="1"/>
  <c r="J11" i="4"/>
  <c r="O37" i="4" s="1"/>
  <c r="J12" i="4"/>
  <c r="O38" i="4" s="1"/>
  <c r="J13" i="4"/>
  <c r="O39" i="4" s="1"/>
  <c r="J14" i="4"/>
  <c r="O40" i="4" s="1"/>
  <c r="J8" i="4"/>
  <c r="O34" i="4" s="1"/>
  <c r="S34" i="4" l="1"/>
  <c r="S37" i="4"/>
  <c r="R40" i="4"/>
  <c r="S40" i="4"/>
  <c r="R39" i="4"/>
  <c r="S39" i="4"/>
  <c r="S35" i="4"/>
  <c r="J34" i="4"/>
  <c r="R34" i="4"/>
  <c r="R37" i="4"/>
  <c r="R35" i="4"/>
  <c r="R38" i="4"/>
  <c r="R36" i="4"/>
  <c r="O42" i="4" l="1"/>
  <c r="O43" i="4" s="1"/>
  <c r="C19" i="4"/>
  <c r="C18" i="4"/>
  <c r="I17" i="4"/>
  <c r="H17" i="4"/>
  <c r="G17" i="4"/>
  <c r="F17" i="4"/>
  <c r="E17" i="4"/>
  <c r="D17" i="4"/>
  <c r="I16" i="4"/>
  <c r="H16" i="4"/>
  <c r="G16" i="4"/>
  <c r="F16" i="4"/>
  <c r="E16" i="4"/>
  <c r="D16" i="4"/>
  <c r="H19" i="4" l="1"/>
  <c r="F18" i="4"/>
  <c r="F19" i="4"/>
  <c r="G18" i="4"/>
  <c r="G19" i="4"/>
  <c r="D19" i="4"/>
  <c r="E19" i="4"/>
  <c r="I19" i="4"/>
  <c r="D18" i="4"/>
  <c r="H18" i="4"/>
  <c r="E18" i="4"/>
  <c r="I18" i="4"/>
  <c r="E21" i="4" l="1"/>
  <c r="M19" i="4"/>
  <c r="H23" i="4"/>
</calcChain>
</file>

<file path=xl/sharedStrings.xml><?xml version="1.0" encoding="utf-8"?>
<sst xmlns="http://schemas.openxmlformats.org/spreadsheetml/2006/main" count="61" uniqueCount="29">
  <si>
    <t>Superman</t>
  </si>
  <si>
    <t>Person1</t>
  </si>
  <si>
    <t>Person2</t>
  </si>
  <si>
    <t>Correlations</t>
  </si>
  <si>
    <t>Person</t>
  </si>
  <si>
    <t>Mean</t>
  </si>
  <si>
    <t>Predict rating for</t>
  </si>
  <si>
    <t>Movie Rating</t>
  </si>
  <si>
    <t>Adjustment</t>
  </si>
  <si>
    <t>Total Adjustment</t>
  </si>
  <si>
    <t>Final Rating</t>
  </si>
  <si>
    <t>_</t>
  </si>
  <si>
    <t>-</t>
  </si>
  <si>
    <t>Lana</t>
  </si>
  <si>
    <t>Manuel</t>
  </si>
  <si>
    <t>Charles</t>
  </si>
  <si>
    <t>Noel</t>
  </si>
  <si>
    <t>James</t>
  </si>
  <si>
    <t>Theresa</t>
  </si>
  <si>
    <t>Sixth Sense</t>
  </si>
  <si>
    <t>George</t>
  </si>
  <si>
    <t>Correlation</t>
  </si>
  <si>
    <t>Similarity</t>
  </si>
  <si>
    <t>Sully</t>
  </si>
  <si>
    <t>Parasite</t>
  </si>
  <si>
    <t>Lana  Theresa Correlation</t>
  </si>
  <si>
    <t>DodgeBall</t>
  </si>
  <si>
    <t>Still Alice</t>
  </si>
  <si>
    <t>numerator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</si>
</sst>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2" fontId="1" fillId="0" borderId="0" xfId="0" applyNumberFormat="1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7:V48"/>
  <sheetViews>
    <sheetView tabSelected="1" topLeftCell="D12" zoomScale="150" zoomScaleNormal="150" workbookViewId="0">
      <selection activeCell="X36" sqref="X36"/>
    </sheetView>
  </sheetViews>
  <sheetFormatPr baseColWidth="10" defaultColWidth="9.1640625" defaultRowHeight="15" x14ac:dyDescent="0.2"/>
  <cols>
    <col min="1" max="3" width="9.1640625" style="1"/>
    <col min="4" max="4" width="12.6640625" style="1" customWidth="1"/>
    <col min="5" max="5" width="7.33203125" style="1" customWidth="1"/>
    <col min="6" max="7" width="8.83203125" style="1" bestFit="1" customWidth="1"/>
    <col min="8" max="8" width="14.5" style="1" bestFit="1" customWidth="1"/>
    <col min="9" max="9" width="6.6640625" style="1" customWidth="1"/>
    <col min="10" max="10" width="6.6640625" style="1" bestFit="1" customWidth="1"/>
    <col min="11" max="11" width="6.83203125" style="1" hidden="1" customWidth="1"/>
    <col min="12" max="12" width="4.33203125" style="1" hidden="1" customWidth="1"/>
    <col min="13" max="13" width="11.83203125" style="1" hidden="1" customWidth="1"/>
    <col min="14" max="14" width="14.83203125" style="1" bestFit="1" customWidth="1"/>
    <col min="15" max="15" width="7.1640625" style="1" bestFit="1" customWidth="1"/>
    <col min="16" max="16" width="8.5" style="1" bestFit="1" customWidth="1"/>
    <col min="17" max="17" width="12.33203125" style="1" customWidth="1"/>
    <col min="18" max="18" width="10.33203125" style="1" bestFit="1" customWidth="1"/>
    <col min="19" max="19" width="9.83203125" style="1" bestFit="1" customWidth="1"/>
    <col min="20" max="16384" width="9.1640625" style="1"/>
  </cols>
  <sheetData>
    <row r="7" spans="2:10" x14ac:dyDescent="0.2">
      <c r="D7" s="1" t="s">
        <v>19</v>
      </c>
      <c r="E7" s="1" t="s">
        <v>23</v>
      </c>
      <c r="F7" s="1" t="s">
        <v>27</v>
      </c>
      <c r="G7" s="1" t="s">
        <v>0</v>
      </c>
      <c r="H7" s="1" t="s">
        <v>26</v>
      </c>
      <c r="I7" s="1" t="s">
        <v>24</v>
      </c>
      <c r="J7" s="1" t="s">
        <v>5</v>
      </c>
    </row>
    <row r="8" spans="2:10" x14ac:dyDescent="0.2">
      <c r="C8" s="1" t="s">
        <v>13</v>
      </c>
      <c r="D8" s="1">
        <v>2.5</v>
      </c>
      <c r="E8" s="1">
        <v>3.5</v>
      </c>
      <c r="F8" s="1">
        <v>3</v>
      </c>
      <c r="G8" s="1">
        <v>3.5</v>
      </c>
      <c r="H8" s="1">
        <v>2.5</v>
      </c>
      <c r="J8" s="3">
        <f>AVERAGE(D8:I8)</f>
        <v>3</v>
      </c>
    </row>
    <row r="9" spans="2:10" x14ac:dyDescent="0.2">
      <c r="C9" s="1" t="s">
        <v>20</v>
      </c>
      <c r="D9" s="1">
        <v>3</v>
      </c>
      <c r="E9" s="1">
        <v>3.5</v>
      </c>
      <c r="F9" s="1">
        <v>1.5</v>
      </c>
      <c r="G9" s="1">
        <v>5</v>
      </c>
      <c r="H9" s="1">
        <v>3.5</v>
      </c>
      <c r="I9" s="1">
        <v>3</v>
      </c>
      <c r="J9" s="3">
        <f t="shared" ref="J9:J14" si="0">AVERAGE(D9:I9)</f>
        <v>3.25</v>
      </c>
    </row>
    <row r="10" spans="2:10" x14ac:dyDescent="0.2">
      <c r="C10" s="1" t="s">
        <v>14</v>
      </c>
      <c r="D10" s="1">
        <v>2.5</v>
      </c>
      <c r="E10" s="1">
        <v>3</v>
      </c>
      <c r="G10" s="1">
        <v>3.5</v>
      </c>
      <c r="I10" s="1">
        <v>4</v>
      </c>
      <c r="J10" s="3">
        <f t="shared" si="0"/>
        <v>3.25</v>
      </c>
    </row>
    <row r="11" spans="2:10" x14ac:dyDescent="0.2">
      <c r="C11" s="1" t="s">
        <v>15</v>
      </c>
      <c r="E11" s="1">
        <v>3.5</v>
      </c>
      <c r="F11" s="1">
        <v>3</v>
      </c>
      <c r="G11" s="1">
        <v>4</v>
      </c>
      <c r="H11" s="1">
        <v>2.5</v>
      </c>
      <c r="I11" s="1">
        <v>4.5</v>
      </c>
      <c r="J11" s="3">
        <f t="shared" si="0"/>
        <v>3.5</v>
      </c>
    </row>
    <row r="12" spans="2:10" x14ac:dyDescent="0.2">
      <c r="C12" s="1" t="s">
        <v>16</v>
      </c>
      <c r="D12" s="1">
        <v>3</v>
      </c>
      <c r="E12" s="1">
        <v>4</v>
      </c>
      <c r="F12" s="1">
        <v>2</v>
      </c>
      <c r="G12" s="1">
        <v>3</v>
      </c>
      <c r="H12" s="1">
        <v>2</v>
      </c>
      <c r="I12" s="1">
        <v>3</v>
      </c>
      <c r="J12" s="3">
        <f t="shared" si="0"/>
        <v>2.8333333333333335</v>
      </c>
    </row>
    <row r="13" spans="2:10" x14ac:dyDescent="0.2">
      <c r="C13" s="1" t="s">
        <v>17</v>
      </c>
      <c r="D13" s="1">
        <v>3</v>
      </c>
      <c r="E13" s="1">
        <v>4</v>
      </c>
      <c r="G13" s="1">
        <v>5</v>
      </c>
      <c r="H13" s="1">
        <v>3.5</v>
      </c>
      <c r="I13" s="1">
        <v>3</v>
      </c>
      <c r="J13" s="3">
        <f t="shared" si="0"/>
        <v>3.7</v>
      </c>
    </row>
    <row r="14" spans="2:10" x14ac:dyDescent="0.2">
      <c r="C14" s="1" t="s">
        <v>18</v>
      </c>
      <c r="E14" s="1">
        <v>4.5</v>
      </c>
      <c r="G14" s="1">
        <v>4</v>
      </c>
      <c r="H14" s="1">
        <v>1</v>
      </c>
      <c r="J14" s="3">
        <f t="shared" si="0"/>
        <v>3.1666666666666665</v>
      </c>
    </row>
    <row r="15" spans="2:10" x14ac:dyDescent="0.2">
      <c r="D15" s="1">
        <v>1</v>
      </c>
      <c r="E15" s="1">
        <v>2</v>
      </c>
      <c r="F15" s="1">
        <v>3</v>
      </c>
      <c r="G15" s="1">
        <v>4</v>
      </c>
      <c r="H15" s="1">
        <v>5</v>
      </c>
      <c r="I15" s="1">
        <v>6</v>
      </c>
    </row>
    <row r="16" spans="2:10" x14ac:dyDescent="0.2">
      <c r="B16" s="1" t="s">
        <v>1</v>
      </c>
      <c r="C16" s="4" t="s">
        <v>13</v>
      </c>
      <c r="D16" s="4">
        <f>INDEX($D$8:$I$14,MATCH($C16,$C$8:$C$14,0),D$15)</f>
        <v>2.5</v>
      </c>
      <c r="E16" s="4">
        <f t="shared" ref="E16:I17" si="1">INDEX($D$8:$I$14,MATCH($C16,$C$8:$C$14,0),E$15)</f>
        <v>3.5</v>
      </c>
      <c r="F16" s="4">
        <f t="shared" si="1"/>
        <v>3</v>
      </c>
      <c r="G16" s="4">
        <f t="shared" si="1"/>
        <v>3.5</v>
      </c>
      <c r="H16" s="4">
        <f t="shared" si="1"/>
        <v>2.5</v>
      </c>
      <c r="I16" s="4">
        <f t="shared" si="1"/>
        <v>0</v>
      </c>
    </row>
    <row r="17" spans="2:20" x14ac:dyDescent="0.2">
      <c r="B17" s="1" t="s">
        <v>2</v>
      </c>
      <c r="C17" s="4" t="s">
        <v>18</v>
      </c>
      <c r="D17" s="4">
        <f>INDEX($D$8:$I$14,MATCH($C17,$C$8:$C$14,0),D$15)</f>
        <v>0</v>
      </c>
      <c r="E17" s="4">
        <f t="shared" si="1"/>
        <v>4.5</v>
      </c>
      <c r="F17" s="4">
        <f t="shared" si="1"/>
        <v>0</v>
      </c>
      <c r="G17" s="4">
        <f t="shared" si="1"/>
        <v>4</v>
      </c>
      <c r="H17" s="4">
        <f t="shared" si="1"/>
        <v>1</v>
      </c>
      <c r="I17" s="4">
        <f t="shared" si="1"/>
        <v>0</v>
      </c>
    </row>
    <row r="18" spans="2:20" x14ac:dyDescent="0.2">
      <c r="C18" s="4" t="str">
        <f>C16</f>
        <v>Lana</v>
      </c>
      <c r="D18" s="4" t="str">
        <f>IF(COUNTIF(D$16:D$17,"&gt;0")=2,D16,"_ ")</f>
        <v xml:space="preserve">_ </v>
      </c>
      <c r="E18" s="4">
        <f t="shared" ref="E18:I18" si="2">IF(COUNTIF(E$16:E$17,"&gt;0")=2,E16,"_ ")</f>
        <v>3.5</v>
      </c>
      <c r="F18" s="4" t="str">
        <f t="shared" si="2"/>
        <v xml:space="preserve">_ </v>
      </c>
      <c r="G18" s="4">
        <f t="shared" si="2"/>
        <v>3.5</v>
      </c>
      <c r="H18" s="4">
        <f t="shared" si="2"/>
        <v>2.5</v>
      </c>
      <c r="I18" s="4" t="str">
        <f t="shared" si="2"/>
        <v xml:space="preserve">_ </v>
      </c>
      <c r="L18" s="1">
        <v>2.5</v>
      </c>
      <c r="M18" s="1" t="s">
        <v>21</v>
      </c>
      <c r="O18" s="2" t="s">
        <v>11</v>
      </c>
      <c r="P18" s="1">
        <v>3.5</v>
      </c>
      <c r="Q18" s="2" t="s">
        <v>11</v>
      </c>
      <c r="R18" s="1">
        <v>3.5</v>
      </c>
      <c r="S18" s="2" t="s">
        <v>12</v>
      </c>
      <c r="T18" s="1">
        <v>2.5</v>
      </c>
    </row>
    <row r="19" spans="2:20" x14ac:dyDescent="0.2">
      <c r="C19" s="4" t="str">
        <f>C17</f>
        <v>Theresa</v>
      </c>
      <c r="D19" s="4" t="str">
        <f>IF(COUNTIF(D$16:D$17,"&gt;0")=2,D17,"_ ")</f>
        <v xml:space="preserve">_ </v>
      </c>
      <c r="E19" s="4">
        <f t="shared" ref="E19:I19" si="3">IF(COUNTIF(E$16:E$17,"&gt;0")=2,E17,"_ ")</f>
        <v>4.5</v>
      </c>
      <c r="F19" s="4" t="str">
        <f t="shared" si="3"/>
        <v xml:space="preserve">_ </v>
      </c>
      <c r="G19" s="4">
        <f t="shared" si="3"/>
        <v>4</v>
      </c>
      <c r="H19" s="4">
        <f t="shared" si="3"/>
        <v>1</v>
      </c>
      <c r="I19" s="4" t="str">
        <f t="shared" si="3"/>
        <v xml:space="preserve">_ </v>
      </c>
      <c r="L19" s="1">
        <v>1</v>
      </c>
      <c r="M19" s="1">
        <f>CORREL(D18:I18,D19:I19)</f>
        <v>0.99124070716193036</v>
      </c>
      <c r="O19" s="2" t="s">
        <v>11</v>
      </c>
      <c r="P19" s="1">
        <v>4.5</v>
      </c>
      <c r="Q19" s="2" t="s">
        <v>11</v>
      </c>
      <c r="R19" s="1">
        <v>4</v>
      </c>
      <c r="S19" s="2" t="s">
        <v>12</v>
      </c>
      <c r="T19" s="1">
        <v>1</v>
      </c>
    </row>
    <row r="20" spans="2:20" x14ac:dyDescent="0.2">
      <c r="C20" s="4"/>
      <c r="D20" s="4"/>
      <c r="E20" s="4"/>
      <c r="F20" s="4"/>
      <c r="G20" s="4"/>
      <c r="H20" s="4"/>
      <c r="I20" s="4"/>
    </row>
    <row r="21" spans="2:20" ht="32" x14ac:dyDescent="0.2">
      <c r="C21" s="4"/>
      <c r="D21" s="5" t="s">
        <v>25</v>
      </c>
      <c r="E21" s="6">
        <f>CORREL(D18:I18,D19:I19)</f>
        <v>0.99124070716193036</v>
      </c>
      <c r="F21" s="4" t="str">
        <f ca="1">_xlfn.FORMULATEXT(E21)</f>
        <v>=CORREL(D18:I18,D19:I19)</v>
      </c>
      <c r="G21" s="4"/>
      <c r="H21" s="4"/>
      <c r="I21" s="4"/>
      <c r="T21" s="1">
        <f>CORREL(O18:T18,O19:T19)</f>
        <v>0.99124070716193036</v>
      </c>
    </row>
    <row r="22" spans="2:20" x14ac:dyDescent="0.2">
      <c r="H22" s="1" t="s">
        <v>3</v>
      </c>
    </row>
    <row r="23" spans="2:20" x14ac:dyDescent="0.2">
      <c r="H23" s="1">
        <f>CORREL(D18:I18,D19:I19)</f>
        <v>0.99124070716193036</v>
      </c>
      <c r="I23" s="1" t="s">
        <v>13</v>
      </c>
      <c r="J23" s="1" t="s">
        <v>20</v>
      </c>
      <c r="K23" s="1" t="s">
        <v>14</v>
      </c>
      <c r="L23" s="1" t="s">
        <v>15</v>
      </c>
      <c r="M23" s="1" t="s">
        <v>16</v>
      </c>
      <c r="N23" s="1" t="s">
        <v>17</v>
      </c>
      <c r="O23" s="1" t="s">
        <v>18</v>
      </c>
    </row>
    <row r="24" spans="2:20" x14ac:dyDescent="0.2">
      <c r="H24" s="1" t="s">
        <v>13</v>
      </c>
      <c r="I24" s="3">
        <f t="dataTable" ref="I24:O30" dt2D="1" dtr="1" r1="C16" r2="C17"/>
        <v>1.0000000000000002</v>
      </c>
      <c r="J24" s="3">
        <v>0.39840953644479793</v>
      </c>
      <c r="K24" s="3">
        <v>0.8660254037844386</v>
      </c>
      <c r="L24" s="3">
        <v>0.94387980744853894</v>
      </c>
      <c r="M24" s="3">
        <v>0.597614304667197</v>
      </c>
      <c r="N24" s="3">
        <v>0.84515425472851657</v>
      </c>
      <c r="O24" s="3">
        <v>0.99124070716193036</v>
      </c>
    </row>
    <row r="25" spans="2:20" x14ac:dyDescent="0.2">
      <c r="H25" s="1" t="s">
        <v>20</v>
      </c>
      <c r="I25" s="3">
        <v>0.39840953644479793</v>
      </c>
      <c r="J25" s="3">
        <v>1</v>
      </c>
      <c r="K25" s="3">
        <v>0.20459830184114206</v>
      </c>
      <c r="L25" s="3">
        <v>0.31497039417435596</v>
      </c>
      <c r="M25" s="3">
        <v>0.41176470588235292</v>
      </c>
      <c r="N25" s="3">
        <v>0.96379568187563303</v>
      </c>
      <c r="O25" s="3">
        <v>0.38124642583151169</v>
      </c>
    </row>
    <row r="26" spans="2:20" x14ac:dyDescent="0.2">
      <c r="H26" s="1" t="s">
        <v>14</v>
      </c>
      <c r="I26" s="3">
        <v>0.8660254037844386</v>
      </c>
      <c r="J26" s="3">
        <v>0.20459830184114206</v>
      </c>
      <c r="K26" s="3">
        <v>0.99999999999999978</v>
      </c>
      <c r="L26" s="3">
        <v>1</v>
      </c>
      <c r="M26" s="3">
        <v>-0.2581988897471611</v>
      </c>
      <c r="N26" s="3">
        <v>0.13483997249264842</v>
      </c>
      <c r="O26" s="3">
        <v>-1</v>
      </c>
    </row>
    <row r="27" spans="2:20" x14ac:dyDescent="0.2">
      <c r="H27" s="1" t="s">
        <v>15</v>
      </c>
      <c r="I27" s="3">
        <v>0.94387980744853894</v>
      </c>
      <c r="J27" s="3">
        <v>0.31497039417435596</v>
      </c>
      <c r="K27" s="3">
        <v>1</v>
      </c>
      <c r="L27" s="3">
        <v>0.99999999999999978</v>
      </c>
      <c r="M27" s="3">
        <v>0.56694670951384074</v>
      </c>
      <c r="N27" s="3">
        <v>2.8571428571428571E-2</v>
      </c>
      <c r="O27" s="3">
        <v>0.89340514744156441</v>
      </c>
    </row>
    <row r="28" spans="2:20" x14ac:dyDescent="0.2">
      <c r="H28" s="1" t="s">
        <v>16</v>
      </c>
      <c r="I28" s="3">
        <v>0.597614304667197</v>
      </c>
      <c r="J28" s="3">
        <v>0.41176470588235292</v>
      </c>
      <c r="K28" s="3">
        <v>-0.2581988897471611</v>
      </c>
      <c r="L28" s="3">
        <v>0.56694670951384074</v>
      </c>
      <c r="M28" s="3">
        <v>0.99999999999999989</v>
      </c>
      <c r="N28" s="3">
        <v>0.21128856368212917</v>
      </c>
      <c r="O28" s="3">
        <v>0.92447345164190509</v>
      </c>
    </row>
    <row r="29" spans="2:20" x14ac:dyDescent="0.2">
      <c r="H29" s="1" t="s">
        <v>17</v>
      </c>
      <c r="I29" s="3">
        <v>0.84515425472851657</v>
      </c>
      <c r="J29" s="3">
        <v>0.96379568187563303</v>
      </c>
      <c r="K29" s="3">
        <v>0.13483997249264842</v>
      </c>
      <c r="L29" s="3">
        <v>2.8571428571428571E-2</v>
      </c>
      <c r="M29" s="3">
        <v>0.21128856368212917</v>
      </c>
      <c r="N29" s="3">
        <v>1</v>
      </c>
      <c r="O29" s="3">
        <v>0.66284898035987039</v>
      </c>
    </row>
    <row r="30" spans="2:20" x14ac:dyDescent="0.2">
      <c r="H30" s="1" t="s">
        <v>18</v>
      </c>
      <c r="I30" s="3">
        <v>0.99124070716193036</v>
      </c>
      <c r="J30" s="3">
        <v>0.38124642583151169</v>
      </c>
      <c r="K30" s="3">
        <v>-1</v>
      </c>
      <c r="L30" s="3">
        <v>0.89340514744156441</v>
      </c>
      <c r="M30" s="3">
        <v>0.92447345164190509</v>
      </c>
      <c r="N30" s="3">
        <v>0.66284898035987039</v>
      </c>
      <c r="O30" s="3">
        <v>1</v>
      </c>
    </row>
    <row r="33" spans="8:22" x14ac:dyDescent="0.2">
      <c r="H33" s="1" t="s">
        <v>6</v>
      </c>
      <c r="I33" s="1" t="s">
        <v>4</v>
      </c>
      <c r="J33" s="1" t="s">
        <v>5</v>
      </c>
      <c r="O33" s="1" t="s">
        <v>5</v>
      </c>
      <c r="P33" s="1" t="s">
        <v>22</v>
      </c>
      <c r="Q33" s="1" t="s">
        <v>7</v>
      </c>
      <c r="R33" s="1" t="s">
        <v>8</v>
      </c>
      <c r="S33" s="1" t="s">
        <v>21</v>
      </c>
    </row>
    <row r="34" spans="8:22" x14ac:dyDescent="0.2">
      <c r="H34" s="1" t="s">
        <v>27</v>
      </c>
      <c r="I34" s="1" t="s">
        <v>18</v>
      </c>
      <c r="J34" s="3">
        <f>VLOOKUP(I34,$C$8:$J$14,8,FALSE)</f>
        <v>3.1666666666666665</v>
      </c>
      <c r="N34" s="1" t="s">
        <v>13</v>
      </c>
      <c r="O34" s="3">
        <f>VLOOKUP(N34,$C$8:$J$14,8,FALSE)</f>
        <v>3</v>
      </c>
      <c r="P34" s="3">
        <f t="shared" ref="P34:P40" si="4">INDEX(correlations,MATCH($I$34,$H$24:$H$30,0),MATCH(N34,$I$23:$O$23,0))</f>
        <v>0.99124070716193036</v>
      </c>
      <c r="Q34" s="3">
        <f t="shared" ref="Q34:Q40" si="5">INDEX(ratings,MATCH(N34,$N$34:$N$40,0),MATCH($H$34,$D$7:$I$7,0))</f>
        <v>3</v>
      </c>
      <c r="R34" s="3">
        <f>IF(AND(N34&lt;&gt;$I$34,Q34&gt;0),(Q34-O34),0)</f>
        <v>0</v>
      </c>
      <c r="S34" s="3">
        <f>IF(AND(N34&lt;&gt;$I$34,Q34&gt;0),P34,0)</f>
        <v>0.99124070716193036</v>
      </c>
      <c r="U34" s="1">
        <f>P34*R34</f>
        <v>0</v>
      </c>
    </row>
    <row r="35" spans="8:22" x14ac:dyDescent="0.2">
      <c r="N35" s="1" t="s">
        <v>20</v>
      </c>
      <c r="O35" s="3">
        <f t="shared" ref="O35:O40" si="6">VLOOKUP(N35,$C$8:$J$14,8,FALSE)</f>
        <v>3.25</v>
      </c>
      <c r="P35" s="3">
        <f t="shared" si="4"/>
        <v>0.38124642583151169</v>
      </c>
      <c r="Q35" s="3">
        <f t="shared" si="5"/>
        <v>1.5</v>
      </c>
      <c r="R35" s="3">
        <f t="shared" ref="R35:R40" si="7">IF(AND(N35&lt;&gt;$I$34,Q35&gt;0),(Q35-O35),0)</f>
        <v>-1.75</v>
      </c>
      <c r="S35" s="3">
        <f t="shared" ref="S35:S40" si="8">IF(AND(N35&lt;&gt;$I$34,Q35&gt;0),P35,0)</f>
        <v>0.38124642583151169</v>
      </c>
      <c r="U35" s="1">
        <f t="shared" ref="U35:U40" si="9">P35*R35</f>
        <v>-0.66718124520514543</v>
      </c>
    </row>
    <row r="36" spans="8:22" x14ac:dyDescent="0.2">
      <c r="N36" s="1" t="s">
        <v>14</v>
      </c>
      <c r="O36" s="3">
        <f t="shared" si="6"/>
        <v>3.25</v>
      </c>
      <c r="P36" s="3">
        <f t="shared" si="4"/>
        <v>-1</v>
      </c>
      <c r="Q36" s="3">
        <f t="shared" si="5"/>
        <v>0</v>
      </c>
      <c r="R36" s="3">
        <f t="shared" si="7"/>
        <v>0</v>
      </c>
      <c r="S36" s="3">
        <f t="shared" si="8"/>
        <v>0</v>
      </c>
      <c r="U36" s="1">
        <f t="shared" si="9"/>
        <v>0</v>
      </c>
    </row>
    <row r="37" spans="8:22" x14ac:dyDescent="0.2">
      <c r="N37" s="1" t="s">
        <v>15</v>
      </c>
      <c r="O37" s="3">
        <f t="shared" si="6"/>
        <v>3.5</v>
      </c>
      <c r="P37" s="3">
        <f t="shared" si="4"/>
        <v>0.89340514744156441</v>
      </c>
      <c r="Q37" s="3">
        <f t="shared" si="5"/>
        <v>3</v>
      </c>
      <c r="R37" s="3">
        <f t="shared" si="7"/>
        <v>-0.5</v>
      </c>
      <c r="S37" s="3">
        <f t="shared" si="8"/>
        <v>0.89340514744156441</v>
      </c>
      <c r="U37" s="1">
        <f t="shared" si="9"/>
        <v>-0.4467025737207822</v>
      </c>
    </row>
    <row r="38" spans="8:22" x14ac:dyDescent="0.2">
      <c r="N38" s="1" t="s">
        <v>16</v>
      </c>
      <c r="O38" s="3">
        <f t="shared" si="6"/>
        <v>2.8333333333333335</v>
      </c>
      <c r="P38" s="3">
        <f t="shared" si="4"/>
        <v>0.92447345164190509</v>
      </c>
      <c r="Q38" s="3">
        <f t="shared" si="5"/>
        <v>2</v>
      </c>
      <c r="R38" s="3">
        <f t="shared" si="7"/>
        <v>-0.83333333333333348</v>
      </c>
      <c r="S38" s="3">
        <f t="shared" si="8"/>
        <v>0.92447345164190509</v>
      </c>
      <c r="U38" s="1">
        <f t="shared" si="9"/>
        <v>-0.77039454303492105</v>
      </c>
    </row>
    <row r="39" spans="8:22" x14ac:dyDescent="0.2">
      <c r="N39" s="1" t="s">
        <v>17</v>
      </c>
      <c r="O39" s="3">
        <f t="shared" si="6"/>
        <v>3.7</v>
      </c>
      <c r="P39" s="3">
        <f t="shared" si="4"/>
        <v>0.66284898035987039</v>
      </c>
      <c r="Q39" s="3">
        <f t="shared" si="5"/>
        <v>0</v>
      </c>
      <c r="R39" s="3">
        <f t="shared" si="7"/>
        <v>0</v>
      </c>
      <c r="S39" s="3">
        <f t="shared" si="8"/>
        <v>0</v>
      </c>
      <c r="U39" s="1">
        <f t="shared" si="9"/>
        <v>0</v>
      </c>
    </row>
    <row r="40" spans="8:22" x14ac:dyDescent="0.2">
      <c r="N40" s="1" t="s">
        <v>18</v>
      </c>
      <c r="O40" s="3">
        <f t="shared" si="6"/>
        <v>3.1666666666666665</v>
      </c>
      <c r="P40" s="3">
        <f t="shared" si="4"/>
        <v>1</v>
      </c>
      <c r="Q40" s="3">
        <f t="shared" si="5"/>
        <v>0</v>
      </c>
      <c r="R40" s="3">
        <f t="shared" si="7"/>
        <v>0</v>
      </c>
      <c r="S40" s="3">
        <f t="shared" si="8"/>
        <v>0</v>
      </c>
      <c r="U40" s="1">
        <f t="shared" si="9"/>
        <v>0</v>
      </c>
    </row>
    <row r="41" spans="8:22" x14ac:dyDescent="0.2">
      <c r="T41" s="1" t="s">
        <v>28</v>
      </c>
      <c r="U41" s="1">
        <f>SUM(U34:U40)</f>
        <v>-1.8842783619608487</v>
      </c>
      <c r="V41" s="3">
        <f>SUM(P34:P40)-P36-P40-P39</f>
        <v>3.1903657320769114</v>
      </c>
    </row>
    <row r="42" spans="8:22" x14ac:dyDescent="0.2">
      <c r="N42" s="1" t="s">
        <v>9</v>
      </c>
      <c r="O42" s="3">
        <f>SUMPRODUCT(R34:R40,P34:P40)/SUM(S34:S40)</f>
        <v>-0.59061515832361744</v>
      </c>
    </row>
    <row r="43" spans="8:22" x14ac:dyDescent="0.2">
      <c r="N43" s="1" t="s">
        <v>10</v>
      </c>
      <c r="O43" s="3">
        <f>J34+O42</f>
        <v>2.5760515083430491</v>
      </c>
    </row>
    <row r="44" spans="8:22" x14ac:dyDescent="0.2">
      <c r="U44" s="1">
        <f>U41/V41</f>
        <v>-0.59061515832361744</v>
      </c>
      <c r="V44" s="3">
        <f>U44+J34</f>
        <v>2.5760515083430491</v>
      </c>
    </row>
    <row r="47" spans="8:22" x14ac:dyDescent="0.2">
      <c r="H47" s="1">
        <v>0.99</v>
      </c>
    </row>
    <row r="48" spans="8:22" x14ac:dyDescent="0.2">
      <c r="H48" s="1">
        <v>0.38</v>
      </c>
    </row>
  </sheetData>
  <dataValidations count="2">
    <dataValidation type="list" allowBlank="1" showInputMessage="1" showErrorMessage="1" sqref="I34" xr:uid="{00000000-0002-0000-0100-000000000000}">
      <formula1>$H$24:$H$30</formula1>
    </dataValidation>
    <dataValidation type="list" allowBlank="1" showInputMessage="1" showErrorMessage="1" sqref="H34" xr:uid="{00000000-0002-0000-0100-000001000000}">
      <formula1>$D$7:$I$7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A92190D758C14CABA06EB5DDDCFAB6" ma:contentTypeVersion="9" ma:contentTypeDescription="Create a new document." ma:contentTypeScope="" ma:versionID="6d4d4151efdceb84e9b5f2f7e6aee3da">
  <xsd:schema xmlns:xsd="http://www.w3.org/2001/XMLSchema" xmlns:xs="http://www.w3.org/2001/XMLSchema" xmlns:p="http://schemas.microsoft.com/office/2006/metadata/properties" xmlns:ns2="9bdcab5d-de70-4d4a-a9b3-2de08f1afc7f" targetNamespace="http://schemas.microsoft.com/office/2006/metadata/properties" ma:root="true" ma:fieldsID="23ee0c930fb979ef27d10e53ad7fa985" ns2:_="">
    <xsd:import namespace="9bdcab5d-de70-4d4a-a9b3-2de08f1afc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cab5d-de70-4d4a-a9b3-2de08f1afc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262ED1-8690-49A2-92F0-996D419F0F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20281F-2DCE-48AC-822B-3DF41FC3A0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D1004A-2F60-4166-BC84-DD26B3789C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dcab5d-de70-4d4a-a9b3-2de08f1afc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24</vt:i4>
      </vt:variant>
    </vt:vector>
  </HeadingPairs>
  <TitlesOfParts>
    <vt:vector size="27" baseType="lpstr">
      <vt:lpstr>Model</vt:lpstr>
      <vt:lpstr>Sheet2</vt:lpstr>
      <vt:lpstr>Sheet3</vt:lpstr>
      <vt:lpstr>Claudia</vt:lpstr>
      <vt:lpstr>common</vt:lpstr>
      <vt:lpstr>correl</vt:lpstr>
      <vt:lpstr>correlations</vt:lpstr>
      <vt:lpstr>den</vt:lpstr>
      <vt:lpstr>Dupree</vt:lpstr>
      <vt:lpstr>Gene</vt:lpstr>
      <vt:lpstr>Jack</vt:lpstr>
      <vt:lpstr>Lady</vt:lpstr>
      <vt:lpstr>Lisa</vt:lpstr>
      <vt:lpstr>Listener</vt:lpstr>
      <vt:lpstr>Luck</vt:lpstr>
      <vt:lpstr>Mike</vt:lpstr>
      <vt:lpstr>Nick</vt:lpstr>
      <vt:lpstr>num</vt:lpstr>
      <vt:lpstr>psum</vt:lpstr>
      <vt:lpstr>ratings</vt:lpstr>
      <vt:lpstr>Snakes</vt:lpstr>
      <vt:lpstr>sum1_</vt:lpstr>
      <vt:lpstr>sum1sq</vt:lpstr>
      <vt:lpstr>sum2_</vt:lpstr>
      <vt:lpstr>sum2sq</vt:lpstr>
      <vt:lpstr>Superman</vt:lpstr>
      <vt:lpstr>Toby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Walter Ullon</cp:lastModifiedBy>
  <dcterms:created xsi:type="dcterms:W3CDTF">2011-08-24T01:10:00Z</dcterms:created>
  <dcterms:modified xsi:type="dcterms:W3CDTF">2022-03-31T19:24:37Z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0x01010024A92190D758C14CABA06EB5DDDCFAB6</vt:lpwstr>
  </property>
</Properties>
</file>