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ebextensions/webextension2.xml" ContentType="application/vnd.ms-office.webextension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webextensions/webextension3.xml" ContentType="application/vnd.ms-office.webextension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webextensions/webextension4.xml" ContentType="application/vnd.ms-office.webextension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webextensions/webextension5.xml" ContentType="application/vnd.ms-office.webextension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webextensions/webextension6.xml" ContentType="application/vnd.ms-office.webextension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webextensions/webextension7.xml" ContentType="application/vnd.ms-office.webextension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webextensions/webextension8.xml" ContentType="application/vnd.ms-office.webextension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webextensions/webextension9.xml" ContentType="application/vnd.ms-office.webextension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webextensions/webextension10.xml" ContentType="application/vnd.ms-office.webextension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webextensions/webextension11.xml" ContentType="application/vnd.ms-office.webextension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webextensions/webextension12.xml" ContentType="application/vnd.ms-office.webextension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webextensions/webextension13.xml" ContentType="application/vnd.ms-office.webextension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webextensions/webextension14.xml" ContentType="application/vnd.ms-office.webextension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webextensions/webextension15.xml" ContentType="application/vnd.ms-office.webextension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webextensions/webextension16.xml" ContentType="application/vnd.ms-office.webextension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ndi\Desktop\"/>
    </mc:Choice>
  </mc:AlternateContent>
  <xr:revisionPtr revIDLastSave="0" documentId="13_ncr:1_{63AEBD72-2293-492B-AE62-7C1C264D6B6A}" xr6:coauthVersionLast="47" xr6:coauthVersionMax="47" xr10:uidLastSave="{00000000-0000-0000-0000-000000000000}"/>
  <bookViews>
    <workbookView xWindow="-120" yWindow="-120" windowWidth="20730" windowHeight="11040" tabRatio="920" xr2:uid="{11AB7986-BBB9-4543-95D2-460B58E9407F}"/>
  </bookViews>
  <sheets>
    <sheet name="Summary" sheetId="18" r:id="rId1"/>
    <sheet name="KAC 328E" sheetId="1" r:id="rId2"/>
    <sheet name="KAC 354E" sheetId="2" r:id="rId3"/>
    <sheet name="KBD 129P" sheetId="3" r:id="rId4"/>
    <sheet name="KBD 130P" sheetId="4" r:id="rId5"/>
    <sheet name="KBK 734Q" sheetId="14" r:id="rId6"/>
    <sheet name="KBR 449P" sheetId="15" r:id="rId7"/>
    <sheet name="KBW 306M" sheetId="5" r:id="rId8"/>
    <sheet name="KBW 334B" sheetId="6" r:id="rId9"/>
    <sheet name="KCA 330Z" sheetId="7" r:id="rId10"/>
    <sheet name="KCK 806Z" sheetId="10" r:id="rId11"/>
    <sheet name="KCV 353L" sheetId="8" r:id="rId12"/>
    <sheet name="KCV 355E" sheetId="17" r:id="rId13"/>
    <sheet name="KDB 063U" sheetId="9" r:id="rId14"/>
    <sheet name="KDE 903R" sheetId="12" r:id="rId15"/>
    <sheet name="KDH 268N" sheetId="11" r:id="rId16"/>
    <sheet name="KDN 295D" sheetId="13" r:id="rId17"/>
    <sheet name="Generator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3" l="1"/>
  <c r="I66" i="11"/>
  <c r="E66" i="11"/>
  <c r="E45" i="12"/>
  <c r="E55" i="9"/>
  <c r="E7" i="17"/>
  <c r="E94" i="8"/>
  <c r="E67" i="10"/>
  <c r="E58" i="7" l="1"/>
  <c r="E57" i="6"/>
  <c r="E78" i="5"/>
  <c r="E37" i="15"/>
  <c r="E28" i="14"/>
  <c r="E52" i="4"/>
  <c r="E53" i="3"/>
  <c r="E56" i="2"/>
  <c r="E68" i="20"/>
  <c r="I19" i="18" s="1"/>
  <c r="G4" i="20"/>
  <c r="G3" i="20"/>
  <c r="G65" i="20"/>
  <c r="G67" i="20"/>
  <c r="G61" i="20"/>
  <c r="G59" i="20"/>
  <c r="G53" i="20"/>
  <c r="G54" i="20"/>
  <c r="G55" i="20"/>
  <c r="G56" i="20"/>
  <c r="G45" i="20"/>
  <c r="G46" i="20"/>
  <c r="G48" i="20"/>
  <c r="G41" i="20"/>
  <c r="G42" i="20"/>
  <c r="G35" i="20"/>
  <c r="G36" i="20"/>
  <c r="G37" i="20"/>
  <c r="G39" i="20"/>
  <c r="G30" i="20"/>
  <c r="G31" i="20"/>
  <c r="G32" i="20"/>
  <c r="G22" i="20"/>
  <c r="G24" i="20"/>
  <c r="G25" i="20"/>
  <c r="G27" i="20"/>
  <c r="G20" i="20"/>
  <c r="G21" i="20"/>
  <c r="G15" i="20"/>
  <c r="G17" i="20"/>
  <c r="G10" i="20"/>
  <c r="G12" i="20"/>
  <c r="G8" i="20"/>
  <c r="G7" i="20"/>
  <c r="G2" i="20"/>
  <c r="G64" i="20"/>
  <c r="G13" i="20" l="1"/>
  <c r="G14" i="20"/>
  <c r="G16" i="20"/>
  <c r="G9" i="20"/>
  <c r="G11" i="20"/>
  <c r="G5" i="20"/>
  <c r="G6" i="20"/>
  <c r="G29" i="20" l="1"/>
  <c r="G33" i="20"/>
  <c r="G18" i="20"/>
  <c r="G19" i="20"/>
  <c r="G23" i="20"/>
  <c r="G26" i="20"/>
  <c r="G63" i="20" l="1"/>
  <c r="G66" i="20"/>
  <c r="G60" i="20"/>
  <c r="G58" i="20"/>
  <c r="G49" i="20"/>
  <c r="G50" i="20"/>
  <c r="G51" i="20"/>
  <c r="G52" i="20"/>
  <c r="G57" i="20"/>
  <c r="G40" i="20"/>
  <c r="G43" i="20"/>
  <c r="G44" i="20"/>
  <c r="G47" i="20"/>
  <c r="G34" i="20"/>
  <c r="G38" i="20"/>
  <c r="G28" i="20"/>
  <c r="G62" i="20"/>
  <c r="I48" i="1"/>
  <c r="H2" i="18" s="1"/>
  <c r="I17" i="18"/>
  <c r="I45" i="12"/>
  <c r="H15" i="18" s="1"/>
  <c r="I12" i="18"/>
  <c r="I94" i="8"/>
  <c r="H12" i="18" s="1"/>
  <c r="I11" i="18"/>
  <c r="I67" i="10"/>
  <c r="H11" i="18" s="1"/>
  <c r="I10" i="18"/>
  <c r="I58" i="7"/>
  <c r="H10" i="18" s="1"/>
  <c r="I57" i="6"/>
  <c r="H9" i="18" s="1"/>
  <c r="I78" i="5"/>
  <c r="H8" i="18" s="1"/>
  <c r="I7" i="18"/>
  <c r="I37" i="15"/>
  <c r="H7" i="18" s="1"/>
  <c r="I28" i="14"/>
  <c r="H6" i="18" s="1"/>
  <c r="I52" i="4"/>
  <c r="H5" i="18" s="1"/>
  <c r="I4" i="18"/>
  <c r="I53" i="3"/>
  <c r="H4" i="18" s="1"/>
  <c r="I3" i="18"/>
  <c r="I87" i="13"/>
  <c r="H17" i="18" s="1"/>
  <c r="H16" i="18"/>
  <c r="I16" i="18"/>
  <c r="I15" i="18"/>
  <c r="I7" i="17"/>
  <c r="H13" i="18" s="1"/>
  <c r="I55" i="9"/>
  <c r="H14" i="18" s="1"/>
  <c r="I14" i="18"/>
  <c r="I13" i="18"/>
  <c r="I9" i="18"/>
  <c r="I8" i="18"/>
  <c r="I6" i="18"/>
  <c r="I5" i="18"/>
  <c r="E48" i="1"/>
  <c r="I2" i="18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56" i="2"/>
  <c r="H3" i="18" s="1"/>
  <c r="G3" i="17"/>
  <c r="J3" i="17"/>
  <c r="G81" i="13"/>
  <c r="J81" i="13"/>
  <c r="G82" i="13"/>
  <c r="J82" i="13"/>
  <c r="G85" i="13"/>
  <c r="J85" i="13"/>
  <c r="G80" i="13"/>
  <c r="J80" i="13"/>
  <c r="G60" i="11"/>
  <c r="G61" i="11"/>
  <c r="G62" i="11"/>
  <c r="G63" i="11"/>
  <c r="G64" i="11"/>
  <c r="G65" i="11"/>
  <c r="J64" i="11"/>
  <c r="J60" i="11"/>
  <c r="J63" i="11"/>
  <c r="J62" i="11"/>
  <c r="G44" i="12"/>
  <c r="J44" i="12"/>
  <c r="G41" i="12"/>
  <c r="J41" i="12"/>
  <c r="G92" i="8"/>
  <c r="J92" i="8"/>
  <c r="G65" i="10"/>
  <c r="J65" i="10"/>
  <c r="G64" i="10"/>
  <c r="J64" i="10"/>
  <c r="G26" i="14"/>
  <c r="J26" i="14"/>
  <c r="G27" i="14"/>
  <c r="J27" i="14"/>
  <c r="G50" i="3"/>
  <c r="J50" i="3"/>
  <c r="G51" i="3"/>
  <c r="J51" i="3"/>
  <c r="G53" i="2"/>
  <c r="J53" i="2"/>
  <c r="G76" i="13"/>
  <c r="J76" i="13"/>
  <c r="G48" i="11"/>
  <c r="G49" i="11"/>
  <c r="G50" i="11"/>
  <c r="G51" i="11"/>
  <c r="G52" i="11"/>
  <c r="G53" i="11"/>
  <c r="G54" i="11"/>
  <c r="G55" i="11"/>
  <c r="G56" i="11"/>
  <c r="G57" i="11"/>
  <c r="G58" i="11"/>
  <c r="G59" i="11"/>
  <c r="J56" i="11"/>
  <c r="J54" i="11"/>
  <c r="J57" i="11"/>
  <c r="J52" i="11"/>
  <c r="J50" i="11"/>
  <c r="J48" i="11"/>
  <c r="G38" i="12"/>
  <c r="J38" i="12"/>
  <c r="G37" i="12"/>
  <c r="J37" i="12"/>
  <c r="G53" i="9"/>
  <c r="J53" i="9"/>
  <c r="G52" i="9"/>
  <c r="J52" i="9"/>
  <c r="G86" i="8"/>
  <c r="J86" i="8"/>
  <c r="G85" i="8"/>
  <c r="J85" i="8"/>
  <c r="G62" i="10"/>
  <c r="J62" i="10"/>
  <c r="G56" i="10"/>
  <c r="J56" i="10"/>
  <c r="G54" i="10"/>
  <c r="J54" i="10"/>
  <c r="G51" i="10"/>
  <c r="J51" i="10"/>
  <c r="G55" i="7"/>
  <c r="J55" i="7"/>
  <c r="G54" i="7"/>
  <c r="J54" i="7"/>
  <c r="G73" i="5"/>
  <c r="J73" i="5"/>
  <c r="G74" i="5"/>
  <c r="J74" i="5"/>
  <c r="G76" i="5"/>
  <c r="J76" i="5"/>
  <c r="G36" i="15"/>
  <c r="J36" i="15"/>
  <c r="G49" i="4"/>
  <c r="J49" i="4"/>
  <c r="G48" i="4"/>
  <c r="J48" i="4"/>
  <c r="G48" i="3"/>
  <c r="J48" i="3"/>
  <c r="G47" i="3"/>
  <c r="J47" i="3"/>
  <c r="G46" i="3"/>
  <c r="J46" i="3"/>
  <c r="G51" i="2"/>
  <c r="J51" i="2"/>
  <c r="G49" i="2"/>
  <c r="J49" i="2"/>
  <c r="J42" i="1"/>
  <c r="J41" i="1"/>
  <c r="G74" i="13"/>
  <c r="J74" i="13"/>
  <c r="G73" i="13"/>
  <c r="J73" i="13"/>
  <c r="G71" i="13"/>
  <c r="J71" i="13"/>
  <c r="G69" i="13"/>
  <c r="J69" i="13"/>
  <c r="G43" i="11"/>
  <c r="G44" i="11"/>
  <c r="G45" i="11"/>
  <c r="G46" i="11"/>
  <c r="G47" i="11"/>
  <c r="J47" i="11"/>
  <c r="J45" i="11"/>
  <c r="J43" i="11"/>
  <c r="G35" i="12"/>
  <c r="J35" i="12"/>
  <c r="G36" i="12"/>
  <c r="J36" i="12"/>
  <c r="G33" i="12"/>
  <c r="J33" i="12"/>
  <c r="G46" i="9"/>
  <c r="J46" i="9"/>
  <c r="G82" i="8"/>
  <c r="J82" i="8"/>
  <c r="G2" i="17"/>
  <c r="G4" i="17"/>
  <c r="G5" i="17"/>
  <c r="G6" i="17"/>
  <c r="G74" i="8"/>
  <c r="J74" i="8"/>
  <c r="G50" i="10"/>
  <c r="J50" i="10"/>
  <c r="G48" i="10"/>
  <c r="J48" i="10"/>
  <c r="G47" i="10"/>
  <c r="J47" i="10"/>
  <c r="G46" i="10"/>
  <c r="J46" i="10"/>
  <c r="G53" i="7"/>
  <c r="J53" i="7"/>
  <c r="G52" i="7"/>
  <c r="J52" i="7"/>
  <c r="G51" i="7"/>
  <c r="J51" i="7"/>
  <c r="G47" i="6"/>
  <c r="J47" i="6"/>
  <c r="G49" i="6"/>
  <c r="J49" i="6"/>
  <c r="G70" i="5"/>
  <c r="J70" i="5"/>
  <c r="G25" i="14"/>
  <c r="J25" i="14"/>
  <c r="G37" i="4"/>
  <c r="J37" i="4"/>
  <c r="G44" i="3"/>
  <c r="J44" i="3"/>
  <c r="G44" i="2"/>
  <c r="J44" i="2"/>
  <c r="J45" i="2"/>
  <c r="G45" i="2"/>
  <c r="J40" i="1"/>
  <c r="G66" i="13"/>
  <c r="J66" i="13"/>
  <c r="G41" i="11"/>
  <c r="G42" i="11"/>
  <c r="J41" i="11"/>
  <c r="J42" i="11"/>
  <c r="G29" i="12"/>
  <c r="J29" i="12"/>
  <c r="G41" i="9"/>
  <c r="J41" i="9"/>
  <c r="G42" i="9"/>
  <c r="J42" i="9"/>
  <c r="G73" i="8"/>
  <c r="J73" i="8"/>
  <c r="G71" i="8"/>
  <c r="J71" i="8"/>
  <c r="G67" i="8"/>
  <c r="J67" i="8"/>
  <c r="G65" i="8"/>
  <c r="J65" i="8"/>
  <c r="G69" i="8"/>
  <c r="J69" i="8"/>
  <c r="G47" i="7"/>
  <c r="J47" i="7"/>
  <c r="G46" i="7"/>
  <c r="J46" i="7"/>
  <c r="G44" i="7"/>
  <c r="J44" i="7"/>
  <c r="G68" i="5"/>
  <c r="J68" i="5"/>
  <c r="G66" i="5"/>
  <c r="J66" i="5"/>
  <c r="G61" i="5"/>
  <c r="J61" i="5"/>
  <c r="G29" i="15"/>
  <c r="J29" i="15"/>
  <c r="G27" i="15"/>
  <c r="J27" i="15"/>
  <c r="G21" i="14"/>
  <c r="J21" i="14"/>
  <c r="G38" i="4"/>
  <c r="J38" i="4"/>
  <c r="G39" i="4"/>
  <c r="J39" i="4"/>
  <c r="G40" i="3"/>
  <c r="J40" i="3"/>
  <c r="G41" i="3"/>
  <c r="J41" i="3"/>
  <c r="G40" i="2"/>
  <c r="J40" i="2"/>
  <c r="J34" i="1"/>
  <c r="G62" i="13"/>
  <c r="J62" i="13"/>
  <c r="G61" i="13"/>
  <c r="J61" i="13"/>
  <c r="G55" i="13"/>
  <c r="J55" i="13"/>
  <c r="G35" i="11"/>
  <c r="G36" i="11"/>
  <c r="G37" i="11"/>
  <c r="G38" i="11"/>
  <c r="G39" i="11"/>
  <c r="G40" i="11"/>
  <c r="J39" i="11"/>
  <c r="J37" i="11"/>
  <c r="J35" i="11"/>
  <c r="G27" i="12"/>
  <c r="J27" i="12"/>
  <c r="G25" i="12"/>
  <c r="J25" i="12"/>
  <c r="G39" i="9"/>
  <c r="J39" i="9"/>
  <c r="G38" i="9"/>
  <c r="J38" i="9"/>
  <c r="G36" i="9"/>
  <c r="J36" i="9"/>
  <c r="G62" i="8"/>
  <c r="J62" i="8"/>
  <c r="G61" i="8"/>
  <c r="J61" i="8"/>
  <c r="G59" i="8"/>
  <c r="J59" i="8"/>
  <c r="G37" i="10"/>
  <c r="J37" i="10"/>
  <c r="G58" i="5"/>
  <c r="J58" i="5"/>
  <c r="G24" i="15"/>
  <c r="J24" i="15"/>
  <c r="G23" i="15"/>
  <c r="J23" i="15"/>
  <c r="G19" i="14"/>
  <c r="J19" i="14"/>
  <c r="G20" i="14"/>
  <c r="J20" i="14"/>
  <c r="G36" i="4"/>
  <c r="J36" i="4"/>
  <c r="G34" i="4"/>
  <c r="J34" i="4"/>
  <c r="G30" i="4"/>
  <c r="J30" i="4"/>
  <c r="G31" i="4"/>
  <c r="J31" i="4"/>
  <c r="G38" i="3"/>
  <c r="J38" i="3"/>
  <c r="G37" i="3"/>
  <c r="J37" i="3"/>
  <c r="G36" i="3"/>
  <c r="J36" i="3"/>
  <c r="G34" i="3"/>
  <c r="J34" i="3"/>
  <c r="G37" i="2"/>
  <c r="J37" i="2"/>
  <c r="G38" i="2"/>
  <c r="J38" i="2"/>
  <c r="G35" i="2"/>
  <c r="J35" i="2"/>
  <c r="J31" i="1"/>
  <c r="G52" i="13"/>
  <c r="J52" i="13"/>
  <c r="G50" i="13"/>
  <c r="J50" i="13"/>
  <c r="G49" i="13"/>
  <c r="J49" i="13"/>
  <c r="G48" i="13"/>
  <c r="J48" i="13"/>
  <c r="G46" i="13"/>
  <c r="J46" i="13"/>
  <c r="G31" i="11"/>
  <c r="G32" i="11"/>
  <c r="G33" i="11"/>
  <c r="G34" i="11"/>
  <c r="J33" i="11"/>
  <c r="J31" i="11"/>
  <c r="G29" i="11"/>
  <c r="G30" i="11"/>
  <c r="J29" i="11"/>
  <c r="G23" i="12"/>
  <c r="J23" i="12"/>
  <c r="G55" i="8"/>
  <c r="J55" i="8"/>
  <c r="G58" i="8"/>
  <c r="J58" i="8"/>
  <c r="G53" i="8"/>
  <c r="J53" i="8"/>
  <c r="G52" i="8"/>
  <c r="J52" i="8"/>
  <c r="G51" i="8"/>
  <c r="J51" i="8"/>
  <c r="G39" i="7"/>
  <c r="J39" i="7"/>
  <c r="G38" i="7"/>
  <c r="J38" i="7"/>
  <c r="G36" i="7"/>
  <c r="J36" i="7"/>
  <c r="G34" i="7"/>
  <c r="J34" i="7"/>
  <c r="G42" i="6"/>
  <c r="J42" i="6"/>
  <c r="G40" i="6"/>
  <c r="J40" i="6"/>
  <c r="G38" i="6"/>
  <c r="J38" i="6"/>
  <c r="G37" i="6"/>
  <c r="J37" i="6"/>
  <c r="G36" i="6"/>
  <c r="J36" i="6"/>
  <c r="G57" i="5"/>
  <c r="J57" i="5"/>
  <c r="G55" i="5"/>
  <c r="J55" i="5"/>
  <c r="G54" i="5"/>
  <c r="J54" i="5"/>
  <c r="G52" i="5"/>
  <c r="J52" i="5"/>
  <c r="G51" i="5"/>
  <c r="J51" i="5"/>
  <c r="G21" i="15"/>
  <c r="J21" i="15"/>
  <c r="G17" i="14"/>
  <c r="J17" i="14"/>
  <c r="G18" i="14"/>
  <c r="J18" i="14"/>
  <c r="G26" i="4"/>
  <c r="J26" i="4"/>
  <c r="G33" i="3"/>
  <c r="J33" i="3"/>
  <c r="G33" i="2"/>
  <c r="J33" i="2"/>
  <c r="G34" i="2"/>
  <c r="J34" i="2"/>
  <c r="G31" i="2"/>
  <c r="J31" i="2"/>
  <c r="J30" i="1"/>
  <c r="J28" i="1"/>
  <c r="J26" i="1"/>
  <c r="G45" i="13"/>
  <c r="J45" i="13"/>
  <c r="G43" i="13"/>
  <c r="J43" i="13"/>
  <c r="G40" i="13"/>
  <c r="J40" i="13"/>
  <c r="G38" i="13"/>
  <c r="J38" i="13"/>
  <c r="G27" i="11"/>
  <c r="J27" i="11"/>
  <c r="G27" i="9"/>
  <c r="J27" i="9"/>
  <c r="G28" i="9"/>
  <c r="J28" i="9"/>
  <c r="G49" i="8"/>
  <c r="J49" i="8"/>
  <c r="G48" i="8"/>
  <c r="J48" i="8"/>
  <c r="G47" i="8"/>
  <c r="J47" i="8"/>
  <c r="G41" i="8"/>
  <c r="J41" i="8"/>
  <c r="G45" i="8"/>
  <c r="J45" i="8"/>
  <c r="G33" i="10"/>
  <c r="J33" i="10"/>
  <c r="G31" i="7"/>
  <c r="J31" i="7"/>
  <c r="G30" i="7"/>
  <c r="J30" i="7"/>
  <c r="G27" i="7"/>
  <c r="J27" i="7"/>
  <c r="G26" i="7"/>
  <c r="J26" i="7"/>
  <c r="G32" i="6"/>
  <c r="J32" i="6"/>
  <c r="G48" i="5"/>
  <c r="J48" i="5"/>
  <c r="G49" i="5"/>
  <c r="J49" i="5"/>
  <c r="G50" i="5"/>
  <c r="J50" i="5"/>
  <c r="G18" i="15"/>
  <c r="J18" i="15"/>
  <c r="G15" i="15"/>
  <c r="J15" i="15"/>
  <c r="G16" i="15"/>
  <c r="J16" i="15"/>
  <c r="G14" i="14"/>
  <c r="J14" i="14"/>
  <c r="G23" i="4"/>
  <c r="J23" i="4"/>
  <c r="G22" i="4"/>
  <c r="J22" i="4"/>
  <c r="G21" i="4"/>
  <c r="J21" i="4"/>
  <c r="G28" i="3"/>
  <c r="J28" i="3"/>
  <c r="G27" i="3"/>
  <c r="J27" i="3"/>
  <c r="G26" i="3"/>
  <c r="J26" i="3"/>
  <c r="G27" i="2"/>
  <c r="J27" i="2"/>
  <c r="G25" i="2"/>
  <c r="J25" i="2"/>
  <c r="G23" i="2"/>
  <c r="J23" i="2"/>
  <c r="J22" i="1"/>
  <c r="J18" i="1"/>
  <c r="J19" i="1"/>
  <c r="J20" i="1"/>
  <c r="G36" i="13"/>
  <c r="J36" i="13"/>
  <c r="G33" i="13"/>
  <c r="J33" i="13"/>
  <c r="G34" i="13"/>
  <c r="J34" i="13"/>
  <c r="G25" i="11"/>
  <c r="J25" i="11"/>
  <c r="G23" i="9"/>
  <c r="J23" i="9"/>
  <c r="G24" i="9"/>
  <c r="J24" i="9"/>
  <c r="G25" i="9"/>
  <c r="J25" i="9"/>
  <c r="G37" i="8"/>
  <c r="J37" i="8"/>
  <c r="G38" i="8"/>
  <c r="J38" i="8"/>
  <c r="G34" i="8"/>
  <c r="J34" i="8"/>
  <c r="G33" i="8"/>
  <c r="J33" i="8"/>
  <c r="G30" i="8"/>
  <c r="J30" i="8"/>
  <c r="G29" i="8"/>
  <c r="J29" i="8"/>
  <c r="G28" i="8"/>
  <c r="J28" i="8"/>
  <c r="G29" i="10"/>
  <c r="J29" i="10"/>
  <c r="G30" i="6"/>
  <c r="J30" i="6"/>
  <c r="G29" i="6"/>
  <c r="J29" i="6"/>
  <c r="G26" i="6"/>
  <c r="J26" i="6"/>
  <c r="G39" i="5"/>
  <c r="J39" i="5"/>
  <c r="G37" i="5"/>
  <c r="J37" i="5"/>
  <c r="G36" i="5"/>
  <c r="J36" i="5"/>
  <c r="G34" i="5"/>
  <c r="J34" i="5"/>
  <c r="G14" i="15"/>
  <c r="J14" i="15"/>
  <c r="G11" i="15"/>
  <c r="J11" i="15"/>
  <c r="G12" i="14"/>
  <c r="J12" i="14"/>
  <c r="G20" i="4"/>
  <c r="J20" i="4"/>
  <c r="G19" i="4"/>
  <c r="J19" i="4"/>
  <c r="G25" i="3"/>
  <c r="J25" i="3"/>
  <c r="G22" i="3"/>
  <c r="J22" i="3"/>
  <c r="G20" i="3"/>
  <c r="J20" i="3"/>
  <c r="G20" i="2"/>
  <c r="J20" i="2"/>
  <c r="G19" i="2"/>
  <c r="J19" i="2"/>
  <c r="G17" i="2"/>
  <c r="J17" i="2"/>
  <c r="J16" i="1"/>
  <c r="G27" i="13"/>
  <c r="J27" i="13"/>
  <c r="G25" i="13"/>
  <c r="J25" i="13"/>
  <c r="G24" i="13"/>
  <c r="J24" i="13"/>
  <c r="G18" i="11"/>
  <c r="G19" i="11"/>
  <c r="G20" i="11"/>
  <c r="G21" i="11"/>
  <c r="G22" i="11"/>
  <c r="G23" i="11"/>
  <c r="J22" i="11"/>
  <c r="J20" i="11"/>
  <c r="J18" i="11"/>
  <c r="G16" i="12"/>
  <c r="J16" i="12"/>
  <c r="G17" i="12"/>
  <c r="J17" i="12"/>
  <c r="G22" i="9"/>
  <c r="J22" i="9"/>
  <c r="G24" i="8"/>
  <c r="J24" i="8"/>
  <c r="G22" i="10"/>
  <c r="J22" i="10"/>
  <c r="G23" i="10"/>
  <c r="J23" i="10"/>
  <c r="G17" i="7"/>
  <c r="J17" i="7"/>
  <c r="G18" i="7"/>
  <c r="J18" i="7"/>
  <c r="G23" i="6"/>
  <c r="J23" i="6"/>
  <c r="G31" i="5"/>
  <c r="J31" i="5"/>
  <c r="G10" i="14"/>
  <c r="J10" i="14"/>
  <c r="G16" i="2"/>
  <c r="J16" i="2"/>
  <c r="J15" i="1"/>
  <c r="G21" i="13"/>
  <c r="J21" i="13"/>
  <c r="G22" i="13"/>
  <c r="J22" i="13"/>
  <c r="G18" i="13"/>
  <c r="J18" i="13"/>
  <c r="G19" i="13"/>
  <c r="J19" i="13"/>
  <c r="G12" i="11"/>
  <c r="G13" i="11"/>
  <c r="G14" i="11"/>
  <c r="G15" i="11"/>
  <c r="G16" i="11"/>
  <c r="G17" i="11"/>
  <c r="J16" i="11"/>
  <c r="J14" i="11"/>
  <c r="J12" i="11"/>
  <c r="G7" i="17" l="1"/>
  <c r="J13" i="18" s="1"/>
  <c r="M13" i="18" s="1"/>
  <c r="N13" i="18" s="1"/>
  <c r="G48" i="1"/>
  <c r="J2" i="18" s="1"/>
  <c r="M2" i="18" s="1"/>
  <c r="N2" i="18" s="1"/>
  <c r="G68" i="20"/>
  <c r="J19" i="18" s="1"/>
  <c r="K3" i="18"/>
  <c r="K17" i="18"/>
  <c r="K14" i="18"/>
  <c r="K2" i="18"/>
  <c r="K16" i="18"/>
  <c r="K15" i="18"/>
  <c r="K9" i="18"/>
  <c r="K11" i="18"/>
  <c r="K7" i="18"/>
  <c r="K13" i="18"/>
  <c r="K12" i="18"/>
  <c r="K10" i="18"/>
  <c r="K8" i="18"/>
  <c r="K6" i="18"/>
  <c r="K5" i="18"/>
  <c r="K4" i="18"/>
  <c r="G14" i="12"/>
  <c r="J14" i="12"/>
  <c r="G13" i="12"/>
  <c r="J13" i="12"/>
  <c r="G8" i="12"/>
  <c r="J8" i="12"/>
  <c r="G9" i="12"/>
  <c r="J9" i="12"/>
  <c r="G16" i="9"/>
  <c r="J16" i="9"/>
  <c r="G22" i="8"/>
  <c r="J22" i="8"/>
  <c r="G17" i="8"/>
  <c r="J17" i="8"/>
  <c r="G18" i="8"/>
  <c r="J18" i="8"/>
  <c r="G17" i="10"/>
  <c r="J17" i="10"/>
  <c r="G18" i="10"/>
  <c r="J18" i="10"/>
  <c r="G19" i="10"/>
  <c r="J19" i="10"/>
  <c r="G14" i="7"/>
  <c r="J14" i="7"/>
  <c r="G13" i="7"/>
  <c r="J13" i="7"/>
  <c r="G21" i="6"/>
  <c r="J21" i="6"/>
  <c r="G22" i="6"/>
  <c r="J22" i="6"/>
  <c r="G17" i="6"/>
  <c r="J17" i="6"/>
  <c r="G26" i="5"/>
  <c r="J26" i="5"/>
  <c r="G27" i="5"/>
  <c r="J27" i="5"/>
  <c r="G30" i="5"/>
  <c r="J30" i="5"/>
  <c r="G29" i="5"/>
  <c r="J29" i="5"/>
  <c r="G23" i="5"/>
  <c r="J23" i="5"/>
  <c r="G19" i="5"/>
  <c r="J19" i="5"/>
  <c r="G17" i="5"/>
  <c r="J17" i="5"/>
  <c r="G4" i="15"/>
  <c r="J4" i="15"/>
  <c r="G2" i="15"/>
  <c r="J2" i="15"/>
  <c r="G8" i="14"/>
  <c r="J8" i="14"/>
  <c r="G13" i="4"/>
  <c r="J13" i="4"/>
  <c r="G14" i="4"/>
  <c r="J14" i="4"/>
  <c r="G15" i="4"/>
  <c r="J15" i="4"/>
  <c r="G11" i="2"/>
  <c r="J11" i="2"/>
  <c r="J3" i="1"/>
  <c r="J4" i="1"/>
  <c r="J5" i="1"/>
  <c r="J6" i="1"/>
  <c r="J7" i="1"/>
  <c r="J8" i="1"/>
  <c r="J9" i="1"/>
  <c r="J10" i="1"/>
  <c r="J11" i="1"/>
  <c r="J12" i="1"/>
  <c r="J13" i="1"/>
  <c r="J14" i="1"/>
  <c r="J17" i="1"/>
  <c r="J21" i="1"/>
  <c r="J23" i="1"/>
  <c r="J24" i="1"/>
  <c r="J25" i="1"/>
  <c r="J27" i="1"/>
  <c r="J29" i="1"/>
  <c r="J32" i="1"/>
  <c r="J33" i="1"/>
  <c r="J35" i="1"/>
  <c r="J36" i="1"/>
  <c r="G13" i="13"/>
  <c r="G11" i="13"/>
  <c r="G9" i="13"/>
  <c r="G7" i="13"/>
  <c r="G6" i="13"/>
  <c r="G3" i="11"/>
  <c r="G4" i="11"/>
  <c r="G5" i="11"/>
  <c r="G6" i="11"/>
  <c r="G7" i="11"/>
  <c r="G8" i="11"/>
  <c r="G9" i="11"/>
  <c r="G10" i="11"/>
  <c r="G11" i="11"/>
  <c r="G24" i="11"/>
  <c r="G26" i="11"/>
  <c r="G28" i="11"/>
  <c r="G5" i="12"/>
  <c r="G13" i="9"/>
  <c r="G8" i="9"/>
  <c r="G12" i="9"/>
  <c r="G5" i="9"/>
  <c r="G6" i="9"/>
  <c r="G7" i="9"/>
  <c r="G9" i="9"/>
  <c r="G9" i="8"/>
  <c r="G14" i="8"/>
  <c r="G13" i="8"/>
  <c r="G12" i="8"/>
  <c r="G16" i="10"/>
  <c r="G13" i="10"/>
  <c r="G11" i="10"/>
  <c r="G10" i="10"/>
  <c r="G11" i="7"/>
  <c r="G7" i="7"/>
  <c r="G13" i="6"/>
  <c r="G11" i="6"/>
  <c r="G6" i="6"/>
  <c r="G14" i="5"/>
  <c r="G9" i="5"/>
  <c r="G8" i="5"/>
  <c r="G7" i="5"/>
  <c r="G6" i="5"/>
  <c r="G3" i="14"/>
  <c r="G4" i="14"/>
  <c r="G5" i="14"/>
  <c r="G6" i="14"/>
  <c r="G7" i="14"/>
  <c r="G9" i="14"/>
  <c r="G11" i="14"/>
  <c r="G13" i="14"/>
  <c r="G15" i="14"/>
  <c r="G16" i="14"/>
  <c r="G22" i="14"/>
  <c r="G23" i="14"/>
  <c r="G24" i="14"/>
  <c r="G3" i="4"/>
  <c r="G4" i="4"/>
  <c r="G5" i="4"/>
  <c r="G6" i="4"/>
  <c r="G7" i="4"/>
  <c r="G8" i="4"/>
  <c r="G9" i="4"/>
  <c r="G10" i="4"/>
  <c r="G11" i="4"/>
  <c r="G12" i="4"/>
  <c r="G16" i="4"/>
  <c r="G17" i="4"/>
  <c r="G18" i="4"/>
  <c r="G24" i="4"/>
  <c r="G25" i="4"/>
  <c r="G27" i="4"/>
  <c r="G7" i="3"/>
  <c r="G11" i="3"/>
  <c r="G6" i="3"/>
  <c r="G9" i="2"/>
  <c r="G6" i="2"/>
  <c r="G4" i="13"/>
  <c r="G2" i="11"/>
  <c r="G66" i="11" s="1"/>
  <c r="G3" i="12"/>
  <c r="G6" i="8"/>
  <c r="G7" i="8"/>
  <c r="G8" i="8"/>
  <c r="G10" i="8"/>
  <c r="G2" i="8"/>
  <c r="G3" i="8"/>
  <c r="G4" i="8"/>
  <c r="G4" i="10"/>
  <c r="G5" i="10"/>
  <c r="G6" i="10"/>
  <c r="G7" i="10"/>
  <c r="G8" i="10"/>
  <c r="G9" i="10"/>
  <c r="G12" i="10"/>
  <c r="G14" i="10"/>
  <c r="G2" i="10"/>
  <c r="G4" i="5"/>
  <c r="G5" i="5"/>
  <c r="G2" i="14"/>
  <c r="G4" i="9"/>
  <c r="G5" i="3"/>
  <c r="G3" i="7"/>
  <c r="G4" i="7"/>
  <c r="J83" i="13"/>
  <c r="J84" i="13"/>
  <c r="J86" i="13"/>
  <c r="G83" i="13"/>
  <c r="G84" i="13"/>
  <c r="G86" i="13"/>
  <c r="J43" i="12"/>
  <c r="G43" i="12"/>
  <c r="J58" i="11"/>
  <c r="J59" i="11"/>
  <c r="J61" i="11"/>
  <c r="J65" i="11"/>
  <c r="J63" i="10"/>
  <c r="J66" i="10"/>
  <c r="G63" i="10"/>
  <c r="G66" i="10"/>
  <c r="J93" i="8"/>
  <c r="G93" i="8"/>
  <c r="J56" i="6"/>
  <c r="G56" i="6"/>
  <c r="J52" i="2"/>
  <c r="J54" i="2"/>
  <c r="J55" i="2"/>
  <c r="G52" i="2"/>
  <c r="G54" i="2"/>
  <c r="G55" i="2"/>
  <c r="J53" i="10"/>
  <c r="J55" i="10"/>
  <c r="J57" i="10"/>
  <c r="J58" i="10"/>
  <c r="J59" i="10"/>
  <c r="J60" i="10"/>
  <c r="J61" i="10"/>
  <c r="G53" i="10"/>
  <c r="G55" i="10"/>
  <c r="G57" i="10"/>
  <c r="G58" i="10"/>
  <c r="G59" i="10"/>
  <c r="G60" i="10"/>
  <c r="G61" i="10"/>
  <c r="G54" i="9"/>
  <c r="J49" i="9"/>
  <c r="J50" i="9"/>
  <c r="J51" i="9"/>
  <c r="J54" i="9"/>
  <c r="J87" i="8"/>
  <c r="J88" i="8"/>
  <c r="J89" i="8"/>
  <c r="J90" i="8"/>
  <c r="J91" i="8"/>
  <c r="G87" i="8"/>
  <c r="G88" i="8"/>
  <c r="G89" i="8"/>
  <c r="G90" i="8"/>
  <c r="G91" i="8"/>
  <c r="J53" i="6"/>
  <c r="J54" i="6"/>
  <c r="J55" i="6"/>
  <c r="G53" i="6"/>
  <c r="G54" i="6"/>
  <c r="G55" i="6"/>
  <c r="J47" i="4"/>
  <c r="J50" i="4"/>
  <c r="J51" i="4"/>
  <c r="G47" i="4"/>
  <c r="G50" i="4"/>
  <c r="G51" i="4"/>
  <c r="J16" i="18" l="1"/>
  <c r="M16" i="18" s="1"/>
  <c r="N16" i="18" s="1"/>
  <c r="G28" i="14"/>
  <c r="J6" i="18" s="1"/>
  <c r="M6" i="18" s="1"/>
  <c r="N6" i="18" s="1"/>
  <c r="G79" i="13"/>
  <c r="J75" i="13"/>
  <c r="J77" i="13"/>
  <c r="J78" i="13"/>
  <c r="J79" i="13"/>
  <c r="G72" i="13"/>
  <c r="G75" i="13"/>
  <c r="G77" i="13"/>
  <c r="G78" i="13"/>
  <c r="J31" i="12"/>
  <c r="J32" i="12"/>
  <c r="J34" i="12"/>
  <c r="J39" i="12"/>
  <c r="J40" i="12"/>
  <c r="J42" i="12"/>
  <c r="G31" i="12"/>
  <c r="G32" i="12"/>
  <c r="G34" i="12"/>
  <c r="G39" i="12"/>
  <c r="G40" i="12"/>
  <c r="G42" i="12"/>
  <c r="J44" i="11"/>
  <c r="J46" i="11"/>
  <c r="J49" i="11"/>
  <c r="J51" i="11"/>
  <c r="J53" i="11"/>
  <c r="J55" i="11"/>
  <c r="J43" i="10"/>
  <c r="J44" i="10"/>
  <c r="J45" i="10"/>
  <c r="J49" i="10"/>
  <c r="J52" i="10"/>
  <c r="G43" i="10"/>
  <c r="G44" i="10"/>
  <c r="G45" i="10"/>
  <c r="G49" i="10"/>
  <c r="G52" i="10"/>
  <c r="G44" i="9"/>
  <c r="G45" i="9"/>
  <c r="G47" i="9"/>
  <c r="G48" i="9"/>
  <c r="G49" i="9"/>
  <c r="G50" i="9"/>
  <c r="G51" i="9"/>
  <c r="J76" i="8"/>
  <c r="J77" i="8"/>
  <c r="J78" i="8"/>
  <c r="J79" i="8"/>
  <c r="J80" i="8"/>
  <c r="J81" i="8"/>
  <c r="J83" i="8"/>
  <c r="J84" i="8"/>
  <c r="G76" i="8"/>
  <c r="G77" i="8"/>
  <c r="G78" i="8"/>
  <c r="G79" i="8"/>
  <c r="G80" i="8"/>
  <c r="G81" i="8"/>
  <c r="G83" i="8"/>
  <c r="G84" i="8"/>
  <c r="J50" i="7"/>
  <c r="J56" i="7"/>
  <c r="J57" i="7"/>
  <c r="G50" i="7"/>
  <c r="G56" i="7"/>
  <c r="G57" i="7"/>
  <c r="J69" i="5"/>
  <c r="J71" i="5"/>
  <c r="J72" i="5"/>
  <c r="J75" i="5"/>
  <c r="J77" i="5"/>
  <c r="G69" i="5"/>
  <c r="G71" i="5"/>
  <c r="G72" i="5"/>
  <c r="G75" i="5"/>
  <c r="G77" i="5"/>
  <c r="J38" i="1"/>
  <c r="J39" i="1"/>
  <c r="J43" i="1"/>
  <c r="J44" i="1"/>
  <c r="J45" i="1"/>
  <c r="J46" i="1"/>
  <c r="J47" i="1"/>
  <c r="J40" i="11" l="1"/>
  <c r="J40" i="10"/>
  <c r="J41" i="10"/>
  <c r="J42" i="10"/>
  <c r="G40" i="10"/>
  <c r="G41" i="10"/>
  <c r="G42" i="10"/>
  <c r="J40" i="9"/>
  <c r="J43" i="9"/>
  <c r="J44" i="9"/>
  <c r="J45" i="9"/>
  <c r="J47" i="9"/>
  <c r="J48" i="9"/>
  <c r="G40" i="9"/>
  <c r="G43" i="9"/>
  <c r="J63" i="8"/>
  <c r="J64" i="8"/>
  <c r="J66" i="8"/>
  <c r="J68" i="8"/>
  <c r="J70" i="8"/>
  <c r="J72" i="8"/>
  <c r="J75" i="8"/>
  <c r="G63" i="8"/>
  <c r="G64" i="8"/>
  <c r="G66" i="8"/>
  <c r="G68" i="8"/>
  <c r="G70" i="8"/>
  <c r="G72" i="8"/>
  <c r="G75" i="8"/>
  <c r="J63" i="5"/>
  <c r="J64" i="5"/>
  <c r="J65" i="5"/>
  <c r="J67" i="5"/>
  <c r="G63" i="5"/>
  <c r="G64" i="5"/>
  <c r="G65" i="5"/>
  <c r="G67" i="5"/>
  <c r="G63" i="13" l="1"/>
  <c r="G64" i="13"/>
  <c r="G65" i="13"/>
  <c r="G67" i="13"/>
  <c r="G68" i="13"/>
  <c r="G70" i="13"/>
  <c r="J53" i="13"/>
  <c r="J54" i="13"/>
  <c r="J56" i="13"/>
  <c r="J57" i="13"/>
  <c r="J58" i="13"/>
  <c r="J59" i="13"/>
  <c r="J60" i="13"/>
  <c r="J63" i="13"/>
  <c r="J64" i="13"/>
  <c r="J65" i="13"/>
  <c r="J67" i="13"/>
  <c r="J68" i="13"/>
  <c r="J70" i="13"/>
  <c r="J72" i="13"/>
  <c r="G60" i="13"/>
  <c r="G59" i="13"/>
  <c r="G58" i="13"/>
  <c r="G57" i="13"/>
  <c r="G56" i="13"/>
  <c r="G54" i="13"/>
  <c r="G53" i="13"/>
  <c r="J39" i="10"/>
  <c r="J38" i="10"/>
  <c r="J36" i="10"/>
  <c r="G39" i="10"/>
  <c r="G38" i="10"/>
  <c r="G36" i="10"/>
  <c r="J37" i="9"/>
  <c r="G37" i="9"/>
  <c r="J41" i="7"/>
  <c r="J42" i="7"/>
  <c r="J43" i="7"/>
  <c r="J45" i="7"/>
  <c r="J48" i="7"/>
  <c r="J49" i="7"/>
  <c r="G41" i="7"/>
  <c r="G42" i="7"/>
  <c r="G43" i="7"/>
  <c r="G45" i="7"/>
  <c r="G48" i="7"/>
  <c r="G49" i="7"/>
  <c r="J41" i="4"/>
  <c r="J42" i="4"/>
  <c r="J43" i="4"/>
  <c r="J44" i="4"/>
  <c r="J45" i="4"/>
  <c r="J46" i="4"/>
  <c r="G41" i="4"/>
  <c r="G42" i="4"/>
  <c r="G43" i="4"/>
  <c r="G44" i="4"/>
  <c r="G45" i="4"/>
  <c r="G46" i="4"/>
  <c r="J35" i="3"/>
  <c r="J39" i="3"/>
  <c r="J42" i="3"/>
  <c r="J43" i="3"/>
  <c r="J45" i="3"/>
  <c r="J49" i="3"/>
  <c r="J52" i="3"/>
  <c r="G35" i="3"/>
  <c r="G39" i="3"/>
  <c r="G42" i="3"/>
  <c r="G43" i="3"/>
  <c r="G45" i="3"/>
  <c r="G49" i="3"/>
  <c r="G52" i="3"/>
  <c r="J36" i="2"/>
  <c r="J39" i="2"/>
  <c r="J41" i="2"/>
  <c r="J42" i="2"/>
  <c r="J43" i="2"/>
  <c r="J46" i="2"/>
  <c r="J47" i="2"/>
  <c r="J48" i="2"/>
  <c r="J50" i="2"/>
  <c r="G36" i="2"/>
  <c r="G39" i="2"/>
  <c r="G41" i="2"/>
  <c r="G42" i="2"/>
  <c r="G43" i="2"/>
  <c r="G46" i="2"/>
  <c r="G47" i="2"/>
  <c r="G48" i="2"/>
  <c r="G50" i="2"/>
  <c r="J51" i="13" l="1"/>
  <c r="G51" i="13"/>
  <c r="J35" i="10"/>
  <c r="G35" i="10"/>
  <c r="J35" i="9"/>
  <c r="J34" i="9"/>
  <c r="J33" i="9"/>
  <c r="J32" i="9"/>
  <c r="G35" i="9"/>
  <c r="G34" i="9"/>
  <c r="G33" i="9"/>
  <c r="G32" i="9"/>
  <c r="J46" i="8" l="1"/>
  <c r="J50" i="8"/>
  <c r="J54" i="8"/>
  <c r="J56" i="8"/>
  <c r="J57" i="8"/>
  <c r="J60" i="8"/>
  <c r="G46" i="8"/>
  <c r="G50" i="8"/>
  <c r="G54" i="8"/>
  <c r="G56" i="8"/>
  <c r="G57" i="8"/>
  <c r="G60" i="8"/>
  <c r="J31" i="6"/>
  <c r="J33" i="6"/>
  <c r="J34" i="6"/>
  <c r="J35" i="6"/>
  <c r="J39" i="6"/>
  <c r="J41" i="6"/>
  <c r="J43" i="6"/>
  <c r="J44" i="6"/>
  <c r="J45" i="6"/>
  <c r="J46" i="6"/>
  <c r="J48" i="6"/>
  <c r="J50" i="6"/>
  <c r="J51" i="6"/>
  <c r="J52" i="6"/>
  <c r="G31" i="6"/>
  <c r="G33" i="6"/>
  <c r="G34" i="6"/>
  <c r="G35" i="6"/>
  <c r="G39" i="6"/>
  <c r="G41" i="6"/>
  <c r="G43" i="6"/>
  <c r="G44" i="6"/>
  <c r="G45" i="6"/>
  <c r="G46" i="6"/>
  <c r="G48" i="6"/>
  <c r="G50" i="6"/>
  <c r="G51" i="6"/>
  <c r="G52" i="6"/>
  <c r="J38" i="5"/>
  <c r="J40" i="5"/>
  <c r="J41" i="5"/>
  <c r="J42" i="5"/>
  <c r="J43" i="5"/>
  <c r="J44" i="5"/>
  <c r="J45" i="5"/>
  <c r="J46" i="5"/>
  <c r="J47" i="5"/>
  <c r="J53" i="5"/>
  <c r="J56" i="5"/>
  <c r="J59" i="5"/>
  <c r="J60" i="5"/>
  <c r="J62" i="5"/>
  <c r="G38" i="5"/>
  <c r="G40" i="5"/>
  <c r="G41" i="5"/>
  <c r="G42" i="5"/>
  <c r="G43" i="5"/>
  <c r="G44" i="5"/>
  <c r="G45" i="5"/>
  <c r="G46" i="5"/>
  <c r="G47" i="5"/>
  <c r="G53" i="5"/>
  <c r="G56" i="5"/>
  <c r="G59" i="5"/>
  <c r="G60" i="5"/>
  <c r="G62" i="5"/>
  <c r="J35" i="13" l="1"/>
  <c r="J37" i="13"/>
  <c r="J39" i="13"/>
  <c r="J41" i="13"/>
  <c r="J42" i="13"/>
  <c r="J44" i="13"/>
  <c r="J47" i="13"/>
  <c r="G35" i="13"/>
  <c r="G37" i="13"/>
  <c r="G39" i="13"/>
  <c r="G41" i="13"/>
  <c r="G42" i="13"/>
  <c r="G44" i="13"/>
  <c r="G47" i="13"/>
  <c r="G6" i="15" l="1"/>
  <c r="G7" i="15"/>
  <c r="G8" i="15"/>
  <c r="G9" i="15"/>
  <c r="G10" i="15"/>
  <c r="G12" i="15"/>
  <c r="G13" i="15"/>
  <c r="G17" i="15"/>
  <c r="G19" i="15"/>
  <c r="G20" i="15"/>
  <c r="G22" i="15"/>
  <c r="G25" i="15"/>
  <c r="G26" i="15"/>
  <c r="G28" i="15"/>
  <c r="G30" i="15"/>
  <c r="G31" i="15"/>
  <c r="G32" i="15"/>
  <c r="G33" i="15"/>
  <c r="G34" i="15"/>
  <c r="G35" i="15"/>
  <c r="J5" i="15"/>
  <c r="J6" i="15"/>
  <c r="J7" i="15"/>
  <c r="J8" i="15"/>
  <c r="J9" i="15"/>
  <c r="J10" i="15"/>
  <c r="J12" i="15"/>
  <c r="J13" i="15"/>
  <c r="J17" i="15"/>
  <c r="J19" i="15"/>
  <c r="J20" i="15"/>
  <c r="J22" i="15"/>
  <c r="J25" i="15"/>
  <c r="J26" i="15"/>
  <c r="J28" i="15"/>
  <c r="J30" i="15"/>
  <c r="J31" i="15"/>
  <c r="J32" i="15"/>
  <c r="J33" i="15"/>
  <c r="J34" i="15"/>
  <c r="J35" i="15"/>
  <c r="G5" i="15"/>
  <c r="J3" i="15"/>
  <c r="G3" i="15"/>
  <c r="J40" i="4"/>
  <c r="G40" i="4"/>
  <c r="G37" i="15" l="1"/>
  <c r="J7" i="18" s="1"/>
  <c r="M7" i="18" s="1"/>
  <c r="N7" i="18" s="1"/>
  <c r="J5" i="13"/>
  <c r="J8" i="13"/>
  <c r="J10" i="13"/>
  <c r="J12" i="13"/>
  <c r="J14" i="13"/>
  <c r="J15" i="13"/>
  <c r="J16" i="13"/>
  <c r="J17" i="13"/>
  <c r="J20" i="13"/>
  <c r="J23" i="13"/>
  <c r="J26" i="13"/>
  <c r="J28" i="13"/>
  <c r="J29" i="13"/>
  <c r="J30" i="13"/>
  <c r="J31" i="13"/>
  <c r="J32" i="13"/>
  <c r="G5" i="13"/>
  <c r="G8" i="13"/>
  <c r="G10" i="13"/>
  <c r="G12" i="13"/>
  <c r="G14" i="13"/>
  <c r="G15" i="13"/>
  <c r="G16" i="13"/>
  <c r="G17" i="13"/>
  <c r="G20" i="13"/>
  <c r="G23" i="13"/>
  <c r="G26" i="13"/>
  <c r="G28" i="13"/>
  <c r="G29" i="13"/>
  <c r="G30" i="13"/>
  <c r="G31" i="13"/>
  <c r="G32" i="13"/>
  <c r="J4" i="12"/>
  <c r="J6" i="12"/>
  <c r="J7" i="12"/>
  <c r="J10" i="12"/>
  <c r="J11" i="12"/>
  <c r="J12" i="12"/>
  <c r="J15" i="12"/>
  <c r="J18" i="12"/>
  <c r="J19" i="12"/>
  <c r="J20" i="12"/>
  <c r="J21" i="12"/>
  <c r="J22" i="12"/>
  <c r="J24" i="12"/>
  <c r="J26" i="12"/>
  <c r="J28" i="12"/>
  <c r="J30" i="12"/>
  <c r="G4" i="12"/>
  <c r="G6" i="12"/>
  <c r="G7" i="12"/>
  <c r="G10" i="12"/>
  <c r="G11" i="12"/>
  <c r="G12" i="12"/>
  <c r="G15" i="12"/>
  <c r="G18" i="12"/>
  <c r="G19" i="12"/>
  <c r="G20" i="12"/>
  <c r="G21" i="12"/>
  <c r="G22" i="12"/>
  <c r="G24" i="12"/>
  <c r="G26" i="12"/>
  <c r="G28" i="12"/>
  <c r="G30" i="12"/>
  <c r="J6" i="11"/>
  <c r="J8" i="11"/>
  <c r="J10" i="11"/>
  <c r="J11" i="11"/>
  <c r="J13" i="11"/>
  <c r="J15" i="11"/>
  <c r="J17" i="11"/>
  <c r="J19" i="11"/>
  <c r="J21" i="11"/>
  <c r="J23" i="11"/>
  <c r="J24" i="11"/>
  <c r="J26" i="11"/>
  <c r="J28" i="11"/>
  <c r="J30" i="11"/>
  <c r="J32" i="11"/>
  <c r="J34" i="11"/>
  <c r="J36" i="11"/>
  <c r="J38" i="11"/>
  <c r="J8" i="10"/>
  <c r="J12" i="10"/>
  <c r="J14" i="10"/>
  <c r="J15" i="10"/>
  <c r="J20" i="10"/>
  <c r="J21" i="10"/>
  <c r="J24" i="10"/>
  <c r="J25" i="10"/>
  <c r="J26" i="10"/>
  <c r="J27" i="10"/>
  <c r="J28" i="10"/>
  <c r="J30" i="10"/>
  <c r="J31" i="10"/>
  <c r="J32" i="10"/>
  <c r="J34" i="10"/>
  <c r="G15" i="10"/>
  <c r="G20" i="10"/>
  <c r="G21" i="10"/>
  <c r="G24" i="10"/>
  <c r="G25" i="10"/>
  <c r="G26" i="10"/>
  <c r="G27" i="10"/>
  <c r="G28" i="10"/>
  <c r="G30" i="10"/>
  <c r="G31" i="10"/>
  <c r="G32" i="10"/>
  <c r="G34" i="10"/>
  <c r="J6" i="9"/>
  <c r="J7" i="9"/>
  <c r="J9" i="9"/>
  <c r="J10" i="9"/>
  <c r="J11" i="9"/>
  <c r="J14" i="9"/>
  <c r="J15" i="9"/>
  <c r="J17" i="9"/>
  <c r="J18" i="9"/>
  <c r="J19" i="9"/>
  <c r="J20" i="9"/>
  <c r="J21" i="9"/>
  <c r="J26" i="9"/>
  <c r="J29" i="9"/>
  <c r="J30" i="9"/>
  <c r="J31" i="9"/>
  <c r="G10" i="9"/>
  <c r="G11" i="9"/>
  <c r="G14" i="9"/>
  <c r="G15" i="9"/>
  <c r="G17" i="9"/>
  <c r="G18" i="9"/>
  <c r="G19" i="9"/>
  <c r="G20" i="9"/>
  <c r="G21" i="9"/>
  <c r="G26" i="9"/>
  <c r="G29" i="9"/>
  <c r="G30" i="9"/>
  <c r="G31" i="9"/>
  <c r="J24" i="14"/>
  <c r="J23" i="14"/>
  <c r="J22" i="14"/>
  <c r="J16" i="14"/>
  <c r="J15" i="14"/>
  <c r="J13" i="14"/>
  <c r="J11" i="14"/>
  <c r="J9" i="14"/>
  <c r="J7" i="14"/>
  <c r="J6" i="14"/>
  <c r="J5" i="14"/>
  <c r="J4" i="14"/>
  <c r="J3" i="13" l="1"/>
  <c r="J2" i="13"/>
  <c r="G3" i="13"/>
  <c r="J2" i="12"/>
  <c r="J4" i="11"/>
  <c r="J3" i="11"/>
  <c r="J4" i="10"/>
  <c r="J5" i="10"/>
  <c r="J3" i="10"/>
  <c r="J3" i="9"/>
  <c r="J2" i="9"/>
  <c r="G3" i="9"/>
  <c r="J8" i="8"/>
  <c r="J10" i="8"/>
  <c r="J11" i="8"/>
  <c r="J15" i="8"/>
  <c r="J16" i="8"/>
  <c r="J19" i="8"/>
  <c r="J20" i="8"/>
  <c r="J21" i="8"/>
  <c r="J23" i="8"/>
  <c r="J25" i="8"/>
  <c r="J26" i="8"/>
  <c r="J27" i="8"/>
  <c r="J31" i="8"/>
  <c r="J32" i="8"/>
  <c r="J35" i="8"/>
  <c r="J36" i="8"/>
  <c r="J39" i="8"/>
  <c r="J40" i="8"/>
  <c r="J42" i="8"/>
  <c r="J43" i="8"/>
  <c r="J44" i="8"/>
  <c r="G11" i="8"/>
  <c r="G15" i="8"/>
  <c r="G16" i="8"/>
  <c r="G19" i="8"/>
  <c r="G20" i="8"/>
  <c r="G21" i="8"/>
  <c r="G23" i="8"/>
  <c r="G25" i="8"/>
  <c r="G26" i="8"/>
  <c r="G27" i="8"/>
  <c r="G31" i="8"/>
  <c r="G32" i="8"/>
  <c r="G35" i="8"/>
  <c r="G36" i="8"/>
  <c r="G39" i="8"/>
  <c r="G40" i="8"/>
  <c r="G42" i="8"/>
  <c r="G43" i="8"/>
  <c r="G44" i="8"/>
  <c r="J5" i="7"/>
  <c r="J6" i="7"/>
  <c r="J8" i="7"/>
  <c r="J9" i="7"/>
  <c r="J10" i="7"/>
  <c r="J12" i="7"/>
  <c r="J15" i="7"/>
  <c r="J16" i="7"/>
  <c r="J19" i="7"/>
  <c r="J20" i="7"/>
  <c r="J21" i="7"/>
  <c r="J22" i="7"/>
  <c r="J23" i="7"/>
  <c r="J24" i="7"/>
  <c r="J25" i="7"/>
  <c r="J28" i="7"/>
  <c r="J29" i="7"/>
  <c r="J32" i="7"/>
  <c r="J33" i="7"/>
  <c r="J35" i="7"/>
  <c r="J37" i="7"/>
  <c r="J40" i="7"/>
  <c r="G5" i="7"/>
  <c r="G6" i="7"/>
  <c r="G8" i="7"/>
  <c r="G9" i="7"/>
  <c r="G10" i="7"/>
  <c r="G12" i="7"/>
  <c r="G15" i="7"/>
  <c r="G16" i="7"/>
  <c r="G19" i="7"/>
  <c r="G20" i="7"/>
  <c r="G21" i="7"/>
  <c r="G22" i="7"/>
  <c r="G23" i="7"/>
  <c r="G24" i="7"/>
  <c r="G25" i="7"/>
  <c r="G28" i="7"/>
  <c r="G29" i="7"/>
  <c r="G32" i="7"/>
  <c r="G33" i="7"/>
  <c r="G35" i="7"/>
  <c r="G37" i="7"/>
  <c r="G40" i="7"/>
  <c r="J4" i="6"/>
  <c r="J5" i="6"/>
  <c r="J7" i="6"/>
  <c r="J8" i="6"/>
  <c r="J9" i="6"/>
  <c r="J10" i="6"/>
  <c r="J12" i="6"/>
  <c r="J14" i="6"/>
  <c r="J15" i="6"/>
  <c r="J16" i="6"/>
  <c r="J18" i="6"/>
  <c r="J19" i="6"/>
  <c r="J20" i="6"/>
  <c r="J24" i="6"/>
  <c r="J25" i="6"/>
  <c r="J27" i="6"/>
  <c r="J28" i="6"/>
  <c r="G4" i="6"/>
  <c r="G5" i="6"/>
  <c r="G7" i="6"/>
  <c r="G8" i="6"/>
  <c r="G9" i="6"/>
  <c r="G10" i="6"/>
  <c r="G12" i="6"/>
  <c r="G14" i="6"/>
  <c r="G15" i="6"/>
  <c r="G16" i="6"/>
  <c r="G18" i="6"/>
  <c r="G19" i="6"/>
  <c r="G20" i="6"/>
  <c r="G24" i="6"/>
  <c r="G25" i="6"/>
  <c r="G27" i="6"/>
  <c r="G28" i="6"/>
  <c r="J10" i="5"/>
  <c r="J11" i="5"/>
  <c r="J12" i="5"/>
  <c r="J13" i="5"/>
  <c r="J15" i="5"/>
  <c r="J16" i="5"/>
  <c r="J18" i="5"/>
  <c r="J20" i="5"/>
  <c r="J21" i="5"/>
  <c r="J22" i="5"/>
  <c r="J24" i="5"/>
  <c r="J25" i="5"/>
  <c r="J28" i="5"/>
  <c r="J32" i="5"/>
  <c r="J33" i="5"/>
  <c r="J35" i="5"/>
  <c r="G10" i="5"/>
  <c r="G11" i="5"/>
  <c r="G12" i="5"/>
  <c r="G13" i="5"/>
  <c r="G15" i="5"/>
  <c r="G16" i="5"/>
  <c r="G18" i="5"/>
  <c r="G20" i="5"/>
  <c r="G21" i="5"/>
  <c r="G22" i="5"/>
  <c r="G24" i="5"/>
  <c r="G25" i="5"/>
  <c r="G28" i="5"/>
  <c r="G32" i="5"/>
  <c r="G33" i="5"/>
  <c r="G35" i="5"/>
  <c r="J8" i="3"/>
  <c r="J9" i="3"/>
  <c r="J10" i="3"/>
  <c r="J12" i="3"/>
  <c r="J13" i="3"/>
  <c r="J14" i="3"/>
  <c r="J15" i="3"/>
  <c r="J16" i="3"/>
  <c r="J17" i="3"/>
  <c r="J18" i="3"/>
  <c r="J19" i="3"/>
  <c r="J21" i="3"/>
  <c r="J23" i="3"/>
  <c r="J24" i="3"/>
  <c r="J29" i="3"/>
  <c r="J30" i="3"/>
  <c r="J31" i="3"/>
  <c r="J32" i="3"/>
  <c r="G4" i="3"/>
  <c r="G8" i="3"/>
  <c r="G9" i="3"/>
  <c r="G10" i="3"/>
  <c r="G12" i="3"/>
  <c r="G13" i="3"/>
  <c r="G14" i="3"/>
  <c r="G15" i="3"/>
  <c r="G16" i="3"/>
  <c r="G17" i="3"/>
  <c r="G18" i="3"/>
  <c r="G19" i="3"/>
  <c r="G21" i="3"/>
  <c r="G23" i="3"/>
  <c r="G24" i="3"/>
  <c r="G29" i="3"/>
  <c r="G30" i="3"/>
  <c r="G31" i="3"/>
  <c r="G32" i="3"/>
  <c r="J3" i="2"/>
  <c r="J4" i="2"/>
  <c r="J5" i="2"/>
  <c r="J7" i="2"/>
  <c r="J8" i="2"/>
  <c r="J10" i="2"/>
  <c r="J12" i="2"/>
  <c r="J13" i="2"/>
  <c r="J14" i="2"/>
  <c r="J15" i="2"/>
  <c r="J18" i="2"/>
  <c r="J21" i="2"/>
  <c r="J22" i="2"/>
  <c r="J24" i="2"/>
  <c r="J26" i="2"/>
  <c r="J28" i="2"/>
  <c r="J29" i="2"/>
  <c r="J30" i="2"/>
  <c r="J32" i="2"/>
  <c r="G3" i="2"/>
  <c r="G4" i="2"/>
  <c r="G5" i="2"/>
  <c r="G7" i="2"/>
  <c r="G8" i="2"/>
  <c r="G10" i="2"/>
  <c r="G12" i="2"/>
  <c r="G13" i="2"/>
  <c r="G14" i="2"/>
  <c r="G15" i="2"/>
  <c r="G18" i="2"/>
  <c r="G21" i="2"/>
  <c r="G22" i="2"/>
  <c r="G24" i="2"/>
  <c r="G26" i="2"/>
  <c r="G28" i="2"/>
  <c r="G29" i="2"/>
  <c r="G30" i="2"/>
  <c r="G32" i="2"/>
  <c r="J37" i="1"/>
  <c r="J6" i="8"/>
  <c r="J5" i="8"/>
  <c r="J4" i="7"/>
  <c r="J2" i="7"/>
  <c r="J3" i="6"/>
  <c r="J2" i="6"/>
  <c r="G3" i="6"/>
  <c r="J3" i="5"/>
  <c r="J2" i="5"/>
  <c r="G3" i="5"/>
  <c r="G28" i="4"/>
  <c r="G29" i="4"/>
  <c r="G32" i="4"/>
  <c r="G33" i="4"/>
  <c r="G35" i="4"/>
  <c r="J7" i="4"/>
  <c r="J8" i="4"/>
  <c r="J9" i="4"/>
  <c r="J12" i="4"/>
  <c r="J16" i="4"/>
  <c r="J17" i="4"/>
  <c r="J18" i="4"/>
  <c r="J24" i="4"/>
  <c r="J25" i="4"/>
  <c r="J27" i="4"/>
  <c r="J28" i="4"/>
  <c r="J29" i="4"/>
  <c r="J32" i="4"/>
  <c r="J33" i="4"/>
  <c r="J35" i="4"/>
  <c r="J3" i="4"/>
  <c r="J2" i="4"/>
  <c r="J3" i="3"/>
  <c r="J4" i="3"/>
  <c r="J2" i="3"/>
  <c r="G3" i="3"/>
  <c r="J2" i="1"/>
  <c r="J2" i="2"/>
  <c r="G2" i="13"/>
  <c r="G87" i="13" s="1"/>
  <c r="J17" i="18" s="1"/>
  <c r="M17" i="18" s="1"/>
  <c r="N17" i="18" s="1"/>
  <c r="G2" i="12"/>
  <c r="G45" i="12" s="1"/>
  <c r="J15" i="18" s="1"/>
  <c r="M15" i="18" s="1"/>
  <c r="N15" i="18" s="1"/>
  <c r="G3" i="10"/>
  <c r="G67" i="10" s="1"/>
  <c r="J11" i="18" s="1"/>
  <c r="M11" i="18" s="1"/>
  <c r="N11" i="18" s="1"/>
  <c r="G2" i="9"/>
  <c r="G55" i="9" s="1"/>
  <c r="J14" i="18" s="1"/>
  <c r="M14" i="18" s="1"/>
  <c r="N14" i="18" s="1"/>
  <c r="G5" i="8"/>
  <c r="G2" i="7"/>
  <c r="G2" i="6"/>
  <c r="G2" i="5"/>
  <c r="G2" i="4"/>
  <c r="G52" i="4" s="1"/>
  <c r="J5" i="18" s="1"/>
  <c r="M5" i="18" s="1"/>
  <c r="N5" i="18" s="1"/>
  <c r="G2" i="3"/>
  <c r="G53" i="3" s="1"/>
  <c r="J4" i="18" s="1"/>
  <c r="M4" i="18" s="1"/>
  <c r="N4" i="18" s="1"/>
  <c r="G2" i="2"/>
  <c r="G56" i="2" s="1"/>
  <c r="J3" i="18" s="1"/>
  <c r="M3" i="18" s="1"/>
  <c r="N3" i="18" s="1"/>
  <c r="G94" i="8" l="1"/>
  <c r="J12" i="18" s="1"/>
  <c r="M12" i="18" s="1"/>
  <c r="N12" i="18" s="1"/>
  <c r="G58" i="7"/>
  <c r="J10" i="18" s="1"/>
  <c r="M10" i="18" s="1"/>
  <c r="N10" i="18" s="1"/>
  <c r="G57" i="6"/>
  <c r="J9" i="18" s="1"/>
  <c r="M9" i="18" s="1"/>
  <c r="N9" i="18" s="1"/>
  <c r="G78" i="5"/>
  <c r="J8" i="18" s="1"/>
  <c r="M8" i="18" s="1"/>
  <c r="N8" i="18" s="1"/>
</calcChain>
</file>

<file path=xl/sharedStrings.xml><?xml version="1.0" encoding="utf-8"?>
<sst xmlns="http://schemas.openxmlformats.org/spreadsheetml/2006/main" count="2079" uniqueCount="64">
  <si>
    <t xml:space="preserve">Diesel </t>
  </si>
  <si>
    <t>Shell</t>
  </si>
  <si>
    <t>Station</t>
  </si>
  <si>
    <t>Fuel</t>
  </si>
  <si>
    <t>Quantity</t>
  </si>
  <si>
    <t>Rate</t>
  </si>
  <si>
    <t>Amount</t>
  </si>
  <si>
    <t>Prev odo reading</t>
  </si>
  <si>
    <t>Curr odo reading</t>
  </si>
  <si>
    <t>Distance travelled</t>
  </si>
  <si>
    <t>Petrol</t>
  </si>
  <si>
    <t>Date</t>
  </si>
  <si>
    <t>Total</t>
  </si>
  <si>
    <t>Registration</t>
  </si>
  <si>
    <t>KAC 328E</t>
  </si>
  <si>
    <t>KAC 354E</t>
  </si>
  <si>
    <t>KBD 129P</t>
  </si>
  <si>
    <t>KBD 130P</t>
  </si>
  <si>
    <t>KBK 734Q</t>
  </si>
  <si>
    <t>KBR 449P</t>
  </si>
  <si>
    <t>KBW 306M</t>
  </si>
  <si>
    <t>KBW 334B</t>
  </si>
  <si>
    <t>KCA 330Z</t>
  </si>
  <si>
    <t>KCK 806Z</t>
  </si>
  <si>
    <t>KCV 353L</t>
  </si>
  <si>
    <t>KCV 355E</t>
  </si>
  <si>
    <t>KDB 063U</t>
  </si>
  <si>
    <t>KDE 903R</t>
  </si>
  <si>
    <t>KDH 268N</t>
  </si>
  <si>
    <t>KDN 295D</t>
  </si>
  <si>
    <t>Annual Mileage (km)</t>
  </si>
  <si>
    <t>Annual Fuel Consumption (litres)</t>
  </si>
  <si>
    <t>Annual Fuel Costs (KES)</t>
  </si>
  <si>
    <t>Fuel efficiency (km/litre)</t>
  </si>
  <si>
    <t>Operational costs (KES)</t>
  </si>
  <si>
    <t>Total Operational costs (KES)</t>
  </si>
  <si>
    <t>TOYOTA HILUX</t>
  </si>
  <si>
    <t>TOYOTA FIELDER</t>
  </si>
  <si>
    <t>TOYOTA HIACE</t>
  </si>
  <si>
    <t>NISSAN XTRAIL</t>
  </si>
  <si>
    <t>Make and Model</t>
  </si>
  <si>
    <t>Vehicle type</t>
  </si>
  <si>
    <t>BUS</t>
  </si>
  <si>
    <t>PICK-UP</t>
  </si>
  <si>
    <t>STATION WAGON</t>
  </si>
  <si>
    <t>VAN</t>
  </si>
  <si>
    <t>MID-SUV</t>
  </si>
  <si>
    <t>TOYOTA FORTUNER</t>
  </si>
  <si>
    <t>TOYOTA RAV4</t>
  </si>
  <si>
    <t>DOUBLE-CAB</t>
  </si>
  <si>
    <t>SUV</t>
  </si>
  <si>
    <t>ISUZU FRR</t>
  </si>
  <si>
    <t>SUBARU FORESTER</t>
  </si>
  <si>
    <t>KDS 033Q</t>
  </si>
  <si>
    <t>ISUZU MV128</t>
  </si>
  <si>
    <t>Diesel</t>
  </si>
  <si>
    <t>Diesel Generator</t>
  </si>
  <si>
    <t>CAT</t>
  </si>
  <si>
    <t>Passanger capacity</t>
  </si>
  <si>
    <t>ISUZU MV118</t>
  </si>
  <si>
    <t>Fuel type</t>
  </si>
  <si>
    <t>Engine Capacity (cc)</t>
  </si>
  <si>
    <t>Total Cost (KES/km)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</si>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</sst>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\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 applyFill="1"/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right"/>
    </xf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43" fontId="1" fillId="0" borderId="0" xfId="1" applyFont="1"/>
    <xf numFmtId="164" fontId="1" fillId="0" borderId="0" xfId="1" applyNumberFormat="1" applyFont="1"/>
    <xf numFmtId="43" fontId="0" fillId="0" borderId="0" xfId="1" applyFont="1" applyAlignment="1">
      <alignment horizontal="right"/>
    </xf>
    <xf numFmtId="164" fontId="1" fillId="0" borderId="0" xfId="1" applyNumberFormat="1" applyFont="1" applyFill="1" applyAlignment="1">
      <alignment horizontal="right"/>
    </xf>
    <xf numFmtId="43" fontId="0" fillId="0" borderId="0" xfId="0" applyNumberFormat="1"/>
    <xf numFmtId="43" fontId="1" fillId="0" borderId="0" xfId="1" applyFon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3" fontId="2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 readingOrder="1"/>
    </xf>
    <xf numFmtId="1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2" fontId="0" fillId="0" borderId="0" xfId="1" applyNumberFormat="1" applyFont="1" applyFill="1" applyAlignment="1">
      <alignment horizontal="left" vertical="top"/>
    </xf>
    <xf numFmtId="43" fontId="0" fillId="0" borderId="0" xfId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2" xfId="0" applyFont="1" applyFill="1" applyBorder="1"/>
    <xf numFmtId="43" fontId="3" fillId="2" borderId="2" xfId="1" applyFont="1" applyFill="1" applyBorder="1"/>
    <xf numFmtId="14" fontId="4" fillId="0" borderId="0" xfId="0" applyNumberFormat="1" applyFont="1" applyAlignment="1">
      <alignment horizontal="left" vertical="top" readingOrder="1"/>
    </xf>
    <xf numFmtId="14" fontId="3" fillId="2" borderId="1" xfId="0" applyNumberFormat="1" applyFont="1" applyFill="1" applyBorder="1"/>
    <xf numFmtId="43" fontId="1" fillId="0" borderId="0" xfId="0" applyNumberFormat="1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43" fontId="0" fillId="0" borderId="0" xfId="0" applyNumberFormat="1" applyAlignment="1">
      <alignment horizontal="left" vertical="top"/>
    </xf>
    <xf numFmtId="43" fontId="5" fillId="0" borderId="0" xfId="1" applyFont="1" applyAlignment="1">
      <alignment horizontal="right"/>
    </xf>
    <xf numFmtId="43" fontId="5" fillId="0" borderId="0" xfId="1" applyFon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290"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dd/mm/yyyy\ 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dd/mm/yyyy\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9" formatCode="dd/mm/yy"/>
      <alignment horizontal="left" vertical="top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9" formatCode="dd/mm/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1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5" formatCode="_(* #,##0.00_);_(* \(#,##0.00\);_(* &quot;-&quot;??_);_(@_)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microsoft.com/office/2011/relationships/webextension" Target="../webextensions/webextension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microsoft.com/office/2011/relationships/webextension" Target="../webextensions/webextension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microsoft.com/office/2011/relationships/webextension" Target="../webextensions/webextension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microsoft.com/office/2011/relationships/webextension" Target="../webextensions/webextension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microsoft.com/office/2011/relationships/webextension" Target="../webextensions/webextension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microsoft.com/office/2011/relationships/webextension" Target="../webextensions/webextension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microsoft.com/office/2011/relationships/webextension" Target="../webextensions/webextension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1/relationships/webextension" Target="../webextensions/webextension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microsoft.com/office/2011/relationships/webextension" Target="../webextensions/webextension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microsoft.com/office/2011/relationships/webextension" Target="../webextensions/webextension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microsoft.com/office/2011/relationships/webextension" Target="../webextensions/webextension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microsoft.com/office/2011/relationships/webextension" Target="../webextensions/webextension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249117</xdr:colOff>
      <xdr:row>31</xdr:row>
      <xdr:rowOff>72170</xdr:rowOff>
    </xdr:from>
    <xdr:to>
      <xdr:col>16</xdr:col>
      <xdr:colOff>96716</xdr:colOff>
      <xdr:row>42</xdr:row>
      <xdr:rowOff>102578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3FA391F-7033-7BE8-1F1B-611364D4020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3FA391F-7033-7BE8-1F1B-611364D402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257907</xdr:colOff>
      <xdr:row>45</xdr:row>
      <xdr:rowOff>25277</xdr:rowOff>
    </xdr:from>
    <xdr:to>
      <xdr:col>15</xdr:col>
      <xdr:colOff>106972</xdr:colOff>
      <xdr:row>58</xdr:row>
      <xdr:rowOff>161193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AA184EA0-27A0-8B1D-6AE4-F2EBE1AD84F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AA184EA0-27A0-8B1D-6AE4-F2EBE1AD84F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470388</xdr:colOff>
      <xdr:row>68</xdr:row>
      <xdr:rowOff>58250</xdr:rowOff>
    </xdr:from>
    <xdr:to>
      <xdr:col>15</xdr:col>
      <xdr:colOff>317988</xdr:colOff>
      <xdr:row>79</xdr:row>
      <xdr:rowOff>131885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D72A9B29-0241-3CF2-81EE-29EFF25F5DB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D72A9B29-0241-3CF2-81EE-29EFF25F5D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1465</xdr:colOff>
      <xdr:row>1</xdr:row>
      <xdr:rowOff>116865</xdr:rowOff>
    </xdr:from>
    <xdr:to>
      <xdr:col>15</xdr:col>
      <xdr:colOff>457200</xdr:colOff>
      <xdr:row>6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A2F365ED-A23D-4E78-A9CC-E7BF82FB1D5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A2F365ED-A23D-4E78-A9CC-E7BF82FB1D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493835</xdr:colOff>
      <xdr:row>37</xdr:row>
      <xdr:rowOff>57516</xdr:rowOff>
    </xdr:from>
    <xdr:to>
      <xdr:col>15</xdr:col>
      <xdr:colOff>341435</xdr:colOff>
      <xdr:row>46</xdr:row>
      <xdr:rowOff>153866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DAA4EC1F-D9EC-26BD-65D6-BACE23C0DB0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DAA4EC1F-D9EC-26BD-65D6-BACE23C0DB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17</xdr:row>
      <xdr:rowOff>42862</xdr:rowOff>
    </xdr:from>
    <xdr:to>
      <xdr:col>15</xdr:col>
      <xdr:colOff>57150</xdr:colOff>
      <xdr:row>33</xdr:row>
      <xdr:rowOff>42862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B63E4648-3B81-458F-05A4-E1656C732DA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B63E4648-3B81-458F-05A4-E1656C732D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43</xdr:row>
      <xdr:rowOff>50799</xdr:rowOff>
    </xdr:from>
    <xdr:to>
      <xdr:col>15</xdr:col>
      <xdr:colOff>290513</xdr:colOff>
      <xdr:row>65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7B295D99-58A5-31C5-6320-ECACCDD32A6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7B295D99-58A5-31C5-6320-ECACCDD32A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132618</xdr:colOff>
      <xdr:row>57</xdr:row>
      <xdr:rowOff>28208</xdr:rowOff>
    </xdr:from>
    <xdr:to>
      <xdr:col>15</xdr:col>
      <xdr:colOff>588353</xdr:colOff>
      <xdr:row>67</xdr:row>
      <xdr:rowOff>7327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3EBE550C-6A5A-E0E5-1607-AB51CC00A62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3EBE550C-6A5A-E0E5-1607-AB51CC00A6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1466</xdr:colOff>
      <xdr:row>40</xdr:row>
      <xdr:rowOff>126389</xdr:rowOff>
    </xdr:from>
    <xdr:to>
      <xdr:col>15</xdr:col>
      <xdr:colOff>457201</xdr:colOff>
      <xdr:row>53</xdr:row>
      <xdr:rowOff>29309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79BD52DE-E981-97CD-20AB-0A39492E875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79BD52DE-E981-97CD-20AB-0A39492E875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36635</xdr:colOff>
      <xdr:row>29</xdr:row>
      <xdr:rowOff>38466</xdr:rowOff>
    </xdr:from>
    <xdr:to>
      <xdr:col>15</xdr:col>
      <xdr:colOff>493834</xdr:colOff>
      <xdr:row>39</xdr:row>
      <xdr:rowOff>29308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15E84B27-C1AA-B79B-006B-55BFE556793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15E84B27-C1AA-B79B-006B-55BFE5567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316524</xdr:colOff>
      <xdr:row>35</xdr:row>
      <xdr:rowOff>43595</xdr:rowOff>
    </xdr:from>
    <xdr:to>
      <xdr:col>15</xdr:col>
      <xdr:colOff>164124</xdr:colOff>
      <xdr:row>45</xdr:row>
      <xdr:rowOff>124558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5910AB0-013C-B771-A0B3-5DBCC58FF34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5910AB0-013C-B771-A0B3-5DBCC58FF3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42862</xdr:rowOff>
    </xdr:from>
    <xdr:to>
      <xdr:col>15</xdr:col>
      <xdr:colOff>266700</xdr:colOff>
      <xdr:row>12</xdr:row>
      <xdr:rowOff>119063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6BBC610F-7328-43F8-8C53-84209B1AF75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6BBC610F-7328-43F8-8C53-84209B1AF7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359752</xdr:colOff>
      <xdr:row>22</xdr:row>
      <xdr:rowOff>173282</xdr:rowOff>
    </xdr:from>
    <xdr:to>
      <xdr:col>15</xdr:col>
      <xdr:colOff>207352</xdr:colOff>
      <xdr:row>33</xdr:row>
      <xdr:rowOff>29308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4CCDAA9-BB0B-45FD-A1F9-1BCB498FE33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4CCDAA9-BB0B-45FD-A1F9-1BCB498FE3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329711</xdr:colOff>
      <xdr:row>63</xdr:row>
      <xdr:rowOff>78764</xdr:rowOff>
    </xdr:from>
    <xdr:to>
      <xdr:col>15</xdr:col>
      <xdr:colOff>177311</xdr:colOff>
      <xdr:row>77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24F4C16-028E-49A9-EC97-734EA8051207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24F4C16-028E-49A9-EC97-734EA805120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326780</xdr:colOff>
      <xdr:row>24</xdr:row>
      <xdr:rowOff>125657</xdr:rowOff>
    </xdr:from>
    <xdr:to>
      <xdr:col>15</xdr:col>
      <xdr:colOff>174380</xdr:colOff>
      <xdr:row>34</xdr:row>
      <xdr:rowOff>43962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7A89265-9BED-A7E3-60AD-2EE36C0B084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7A89265-9BED-A7E3-60AD-2EE36C0B084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39</xdr:row>
      <xdr:rowOff>182806</xdr:rowOff>
    </xdr:from>
    <xdr:to>
      <xdr:col>15</xdr:col>
      <xdr:colOff>533400</xdr:colOff>
      <xdr:row>49</xdr:row>
      <xdr:rowOff>183173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856FB44-A69F-4B8C-54D5-C07B60D93D5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856FB44-A69F-4B8C-54D5-C07B60D93D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EB0A16B-1921-44B2-A829-68C3FD448CB6}" name="Table18" displayName="Table18" ref="A1:N19" totalsRowShown="0" headerRowDxfId="289">
  <autoFilter ref="A1:N19" xr:uid="{6EB0A16B-1921-44B2-A829-68C3FD448CB6}"/>
  <sortState xmlns:xlrd2="http://schemas.microsoft.com/office/spreadsheetml/2017/richdata2" ref="A2:N18">
    <sortCondition ref="A1:A18"/>
  </sortState>
  <tableColumns count="14">
    <tableColumn id="1" xr3:uid="{F5A5D407-3687-49B4-8EB1-9014C6685D52}" name="ID"/>
    <tableColumn id="2" xr3:uid="{19F5688E-0832-438E-9679-664F5C85A29B}" name="Make and Model"/>
    <tableColumn id="14" xr3:uid="{CA061787-1CAE-4D16-8B7F-0B74B4042E02}" name="Engine Capacity (cc)" dataDxfId="0" dataCellStyle="Comma"/>
    <tableColumn id="3" xr3:uid="{38A1CCED-928E-490A-92FC-C2532FA662AD}" name="Vehicle type"/>
    <tableColumn id="4" xr3:uid="{6080F109-A085-439D-A7B0-67D32C072A19}" name="Registration"/>
    <tableColumn id="12" xr3:uid="{9ED460A5-E1D9-4F88-995C-C8E3FDF92252}" name="Passanger capacity"/>
    <tableColumn id="13" xr3:uid="{1D4255EA-22CE-462C-A5E1-364D33EC635B}" name="Fuel type"/>
    <tableColumn id="5" xr3:uid="{4DD1B1B8-32EB-4521-9E5A-980A40BAA3C4}" name="Annual Mileage (km)" dataDxfId="288" totalsRowDxfId="287"/>
    <tableColumn id="6" xr3:uid="{5E9E4AEF-8EE2-4755-9C6A-7CB1075D1CCD}" name="Annual Fuel Consumption (litres)" dataDxfId="286" totalsRowDxfId="285"/>
    <tableColumn id="7" xr3:uid="{49A04D93-8D01-4CE0-85F1-E01B011EB1C6}" name="Annual Fuel Costs (KES)" dataDxfId="284" totalsRowDxfId="283"/>
    <tableColumn id="8" xr3:uid="{50B4260E-B7FF-4432-AC05-0F700F0476E1}" name="Fuel efficiency (km/litre)" dataDxfId="282" totalsRowDxfId="281" dataCellStyle="Comma"/>
    <tableColumn id="9" xr3:uid="{01517A17-23B6-4963-A6FE-39D48E9FEFEF}" name="Operational costs (KES)"/>
    <tableColumn id="10" xr3:uid="{FE7D9646-E594-433F-9E5A-FEE2D8F6EFDA}" name="Total Operational costs (KES)" dataDxfId="280" totalsRowDxfId="279"/>
    <tableColumn id="11" xr3:uid="{7D9F5D9F-A6E6-4A84-996E-AB5710E70861}" name="Total Cost (KES/km)" dataDxfId="278" totalsRowDxfId="277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A9BC94-0B05-42E1-A02D-59683739FF46}" name="Table11" displayName="Table11" ref="B1:J58" totalsRowCount="1" headerRowDxfId="144">
  <autoFilter ref="B1:J57" xr:uid="{04A9BC94-0B05-42E1-A02D-59683739FF46}"/>
  <tableColumns count="9">
    <tableColumn id="1" xr3:uid="{17539E96-A3E3-4089-AE87-0029F9B89F4D}" name="Date" dataDxfId="143" totalsRowDxfId="142"/>
    <tableColumn id="2" xr3:uid="{8AC7D934-5BD2-4EEE-B608-23415FFFFE30}" name="Station"/>
    <tableColumn id="3" xr3:uid="{FD00A0F7-97E0-4F9A-9F84-A6022367D16D}" name="Fuel"/>
    <tableColumn id="4" xr3:uid="{5D3E076D-76C8-4728-8CF5-955F77CB9280}" name="Quantity" totalsRowFunction="sum"/>
    <tableColumn id="5" xr3:uid="{CA4EF277-5016-492A-A743-2D4A30489AEA}" name="Rate"/>
    <tableColumn id="6" xr3:uid="{36009178-10B0-4F1E-A280-4E5FC1A7663B}" name="Amount" totalsRowFunction="sum" dataDxfId="141" totalsRowDxfId="140" dataCellStyle="Comma" totalsRowCellStyle="Comma">
      <calculatedColumnFormula>E2*F2</calculatedColumnFormula>
    </tableColumn>
    <tableColumn id="7" xr3:uid="{214737A0-D9B0-46B0-A33D-0443477B35C3}" name="Prev odo reading" dataDxfId="139" totalsRowDxfId="138" dataCellStyle="Comma" totalsRowCellStyle="Comma"/>
    <tableColumn id="8" xr3:uid="{D77462FF-F692-4E81-B41D-4D1E9DCE2D05}" name="Curr odo reading" totalsRowFunction="custom" dataDxfId="137" totalsRowDxfId="136" dataCellStyle="Comma" totalsRowCellStyle="Comma">
      <totalsRowFormula>I57-I2</totalsRowFormula>
    </tableColumn>
    <tableColumn id="9" xr3:uid="{D4512AE8-DD17-49AD-B58E-D54F8A2D6DBA}" name="Distance travelled" dataDxfId="135" totalsRowDxfId="134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A6E6999-CDB7-45FD-A98B-8DF8EE9E480D}" name="Table12" displayName="Table12" ref="B1:J67" totalsRowCount="1" headerRowDxfId="133" dataDxfId="132" headerRowCellStyle="Comma" dataCellStyle="Comma">
  <autoFilter ref="B1:J66" xr:uid="{FA6E6999-CDB7-45FD-A98B-8DF8EE9E480D}"/>
  <tableColumns count="9">
    <tableColumn id="1" xr3:uid="{80DC9773-9547-43C1-A4BC-591AD66F715D}" name="Date" dataDxfId="131" totalsRowDxfId="130"/>
    <tableColumn id="2" xr3:uid="{7B21E140-DF3D-4EC8-B2E4-96ECA0B8B7EA}" name="Station"/>
    <tableColumn id="3" xr3:uid="{F0D9AAE5-3885-426C-BFF8-DAFC3FD3C3B3}" name="Fuel"/>
    <tableColumn id="4" xr3:uid="{832C7F3D-5552-4804-A02E-682376DF1923}" name="Quantity" totalsRowFunction="sum" dataDxfId="129" totalsRowDxfId="128" dataCellStyle="Comma" totalsRowCellStyle="Comma"/>
    <tableColumn id="5" xr3:uid="{819FA04E-8BD5-43DB-A9C7-7AFD9BA8F6D2}" name="Rate" dataDxfId="127" totalsRowDxfId="126" dataCellStyle="Comma" totalsRowCellStyle="Comma"/>
    <tableColumn id="6" xr3:uid="{E74DAACD-DAD2-4219-9AFF-A78B8F858FE9}" name="Amount" totalsRowFunction="sum" dataDxfId="125" totalsRowDxfId="124" dataCellStyle="Comma" totalsRowCellStyle="Comma">
      <calculatedColumnFormula>E2*F2</calculatedColumnFormula>
    </tableColumn>
    <tableColumn id="7" xr3:uid="{DE0EC700-555F-4188-84C2-A9C46E219C23}" name="Prev odo reading" dataDxfId="123" totalsRowDxfId="122" dataCellStyle="Comma" totalsRowCellStyle="Comma"/>
    <tableColumn id="8" xr3:uid="{2DA79C25-A812-48BC-9E52-BA0B471C33E7}" name="Curr odo reading" totalsRowFunction="custom" dataDxfId="121" totalsRowDxfId="120" dataCellStyle="Comma" totalsRowCellStyle="Comma">
      <totalsRowFormula>I66-I2</totalsRowFormula>
    </tableColumn>
    <tableColumn id="9" xr3:uid="{D369F145-6E09-474B-AB95-691402016564}" name="Distance travelled" dataDxfId="119" totalsRowDxfId="118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C479D0-553C-4DF6-97F3-EDD4D3890268}" name="Table13" displayName="Table13" ref="B1:J94" totalsRowCount="1" headerRowDxfId="117" dataDxfId="116" headerRowCellStyle="Comma" dataCellStyle="Comma">
  <autoFilter ref="B1:J93" xr:uid="{FAC479D0-553C-4DF6-97F3-EDD4D3890268}"/>
  <tableColumns count="9">
    <tableColumn id="1" xr3:uid="{1FAB5BE5-0C44-40E3-B638-1268528F502D}" name="Date" dataDxfId="115" totalsRowDxfId="114"/>
    <tableColumn id="2" xr3:uid="{B0EEAD66-8CBA-4715-9950-60798D8DFA31}" name="Station" dataDxfId="113" totalsRowDxfId="112"/>
    <tableColumn id="3" xr3:uid="{C2AC2BB7-AA8A-4DD7-AA29-E992171EDC0F}" name="Fuel"/>
    <tableColumn id="4" xr3:uid="{6617378A-1A51-441C-BAEF-085551B82BD5}" name="Quantity" totalsRowFunction="sum" dataDxfId="111" totalsRowDxfId="110" dataCellStyle="Comma" totalsRowCellStyle="Comma"/>
    <tableColumn id="5" xr3:uid="{94F000C1-E36C-42A9-9277-CBA44601EC56}" name="Rate" dataDxfId="109" totalsRowDxfId="108" dataCellStyle="Comma" totalsRowCellStyle="Comma"/>
    <tableColumn id="6" xr3:uid="{2BA7B8E3-C121-4526-91E3-6F21D838F10D}" name="Amount" totalsRowFunction="sum" dataDxfId="107" totalsRowDxfId="106" dataCellStyle="Comma" totalsRowCellStyle="Comma">
      <calculatedColumnFormula>E2*F2</calculatedColumnFormula>
    </tableColumn>
    <tableColumn id="7" xr3:uid="{DBDA7691-A879-4641-96FD-D81654FD8233}" name="Prev odo reading" dataDxfId="105" totalsRowDxfId="104" dataCellStyle="Comma" totalsRowCellStyle="Comma"/>
    <tableColumn id="8" xr3:uid="{A5D60A2E-282C-4E8A-9441-0A2C4D7C43D5}" name="Curr odo reading" totalsRowFunction="custom" dataDxfId="103" totalsRowDxfId="102" dataCellStyle="Comma" totalsRowCellStyle="Comma">
      <totalsRowFormula>I93-I2</totalsRowFormula>
    </tableColumn>
    <tableColumn id="9" xr3:uid="{74E716FE-B1B5-44B3-B463-7E05DC0D708E}" name="Distance travelled" dataDxfId="101" totalsRowDxfId="100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478813-1384-43EA-9680-EC40021A2C9C}" name="Table1317" displayName="Table1317" ref="B1:J7" totalsRowCount="1" headerRowDxfId="99" dataDxfId="98" headerRowCellStyle="Comma" dataCellStyle="Comma">
  <autoFilter ref="B1:J6" xr:uid="{FC478813-1384-43EA-9680-EC40021A2C9C}"/>
  <tableColumns count="9">
    <tableColumn id="1" xr3:uid="{570B70CC-7F7E-462F-A428-72EFF7A1CBAF}" name="Date" dataDxfId="97" totalsRowDxfId="96"/>
    <tableColumn id="2" xr3:uid="{B970612B-D2A4-4356-B853-2903F6A62B11}" name="Station" dataDxfId="95" totalsRowDxfId="94"/>
    <tableColumn id="3" xr3:uid="{A177C34C-A509-45B3-8489-E4123312BA25}" name="Fuel"/>
    <tableColumn id="4" xr3:uid="{2B572FBD-C904-4A59-8008-6D135098A90A}" name="Quantity" totalsRowFunction="sum" dataDxfId="93" totalsRowDxfId="92" dataCellStyle="Comma" totalsRowCellStyle="Comma"/>
    <tableColumn id="5" xr3:uid="{739C6B7C-FC94-4B65-B8AB-50BC6C24C6CD}" name="Rate" dataDxfId="91" totalsRowDxfId="90" dataCellStyle="Comma" totalsRowCellStyle="Comma"/>
    <tableColumn id="6" xr3:uid="{68616AAA-FD41-4B9E-81FE-42B6860A13DD}" name="Amount" totalsRowFunction="sum" dataDxfId="89" totalsRowDxfId="88" dataCellStyle="Comma" totalsRowCellStyle="Comma">
      <calculatedColumnFormula>Table1317[[#This Row],[Quantity]]*Table1317[[#This Row],[Rate]]</calculatedColumnFormula>
    </tableColumn>
    <tableColumn id="7" xr3:uid="{1A39A61F-AF63-4D85-B10E-D928215D6596}" name="Prev odo reading" dataDxfId="87" totalsRowDxfId="86" dataCellStyle="Comma" totalsRowCellStyle="Comma"/>
    <tableColumn id="8" xr3:uid="{D5D2D6F5-B5AC-4998-B729-E0984C89A191}" name="Curr odo reading" totalsRowFunction="custom" dataDxfId="85" totalsRowDxfId="84" dataCellStyle="Comma" totalsRowCellStyle="Comma">
      <totalsRowFormula>I6-I2</totalsRowFormula>
    </tableColumn>
    <tableColumn id="9" xr3:uid="{1F7761E9-3174-4E47-B716-4381020137AF}" name="Distance travelled" dataDxfId="83" totalsRowDxfId="82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8BE6AD-B1B9-4FC1-930B-7B8957EDFD79}" name="Table14" displayName="Table14" ref="B1:J55" totalsRowCount="1" headerRowDxfId="81" dataDxfId="80" headerRowCellStyle="Comma" dataCellStyle="Comma">
  <autoFilter ref="B1:J54" xr:uid="{DA8BE6AD-B1B9-4FC1-930B-7B8957EDFD79}"/>
  <tableColumns count="9">
    <tableColumn id="1" xr3:uid="{979B87F5-AA45-4030-B8FA-504C9188022B}" name="Date" dataDxfId="79" totalsRowDxfId="78"/>
    <tableColumn id="2" xr3:uid="{991B463E-6777-4EA9-A187-6AAF6D1E27E3}" name="Station"/>
    <tableColumn id="3" xr3:uid="{A426424A-B59A-4477-B281-0A0610AD6B9B}" name="Fuel"/>
    <tableColumn id="4" xr3:uid="{ACBC6A23-AD55-4070-9868-D88B50EF8C9C}" name="Quantity" totalsRowFunction="sum" dataDxfId="77" totalsRowDxfId="76" dataCellStyle="Comma" totalsRowCellStyle="Comma"/>
    <tableColumn id="5" xr3:uid="{05F56DAD-148A-47E9-8981-5580F9C8AD0B}" name="Rate" dataDxfId="75" totalsRowDxfId="74" dataCellStyle="Comma" totalsRowCellStyle="Comma"/>
    <tableColumn id="6" xr3:uid="{21E8739B-2429-461B-8D53-C4A16252F2AE}" name="Amount" totalsRowFunction="sum" dataDxfId="73" totalsRowDxfId="72" dataCellStyle="Comma" totalsRowCellStyle="Comma">
      <calculatedColumnFormula>E2*F2</calculatedColumnFormula>
    </tableColumn>
    <tableColumn id="7" xr3:uid="{8DBAE060-5A57-427A-84A1-F7822E885E4B}" name="Prev odo reading" dataDxfId="71" totalsRowDxfId="70" dataCellStyle="Comma" totalsRowCellStyle="Comma"/>
    <tableColumn id="8" xr3:uid="{F2ECBCA8-EAAD-485C-B44C-B463450B69F6}" name="Curr odo reading" totalsRowFunction="custom" dataDxfId="69" totalsRowDxfId="68" dataCellStyle="Comma" totalsRowCellStyle="Comma">
      <totalsRowFormula>I54-I2</totalsRowFormula>
    </tableColumn>
    <tableColumn id="9" xr3:uid="{C9D78645-D568-4730-A8E9-8C4CB035B231}" name="Distance travelled" dataDxfId="67" totalsRowDxfId="66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0EDD98-5130-4EF0-8207-D78C60CF2D76}" name="Table15" displayName="Table15" ref="B1:J45" totalsRowCount="1" headerRowDxfId="65" dataDxfId="64" headerRowCellStyle="Comma" dataCellStyle="Comma">
  <autoFilter ref="B1:J44" xr:uid="{F10EDD98-5130-4EF0-8207-D78C60CF2D76}"/>
  <tableColumns count="9">
    <tableColumn id="1" xr3:uid="{16CA4210-F314-4BB2-8B5B-08E284A0FC07}" name="Date" dataDxfId="63" totalsRowDxfId="62"/>
    <tableColumn id="2" xr3:uid="{83C5CA3D-D28B-44B2-83B9-B66F9F633160}" name="Station" dataDxfId="61" totalsRowDxfId="60"/>
    <tableColumn id="3" xr3:uid="{327A86A8-DE70-45BB-94EE-98670A1A5E6D}" name="Fuel"/>
    <tableColumn id="4" xr3:uid="{8590ED29-890F-4AFF-8E6A-EDA1A492E4D1}" name="Quantity" totalsRowFunction="sum" dataDxfId="59" totalsRowDxfId="58" dataCellStyle="Comma" totalsRowCellStyle="Comma"/>
    <tableColumn id="5" xr3:uid="{ED19C719-2387-4BF0-8758-AF37FC0023B8}" name="Rate" dataDxfId="57" totalsRowDxfId="56" dataCellStyle="Comma" totalsRowCellStyle="Comma"/>
    <tableColumn id="6" xr3:uid="{86AE7A4B-E98F-4017-B56A-59C97ACC77E5}" name="Amount" totalsRowFunction="sum" dataDxfId="55" totalsRowDxfId="54" dataCellStyle="Comma" totalsRowCellStyle="Comma">
      <calculatedColumnFormula>E2*F2</calculatedColumnFormula>
    </tableColumn>
    <tableColumn id="7" xr3:uid="{87EED9B5-05CB-4E0C-B5F2-20EB2D1719C0}" name="Prev odo reading" dataDxfId="53" totalsRowDxfId="52" dataCellStyle="Comma" totalsRowCellStyle="Comma"/>
    <tableColumn id="8" xr3:uid="{5312D3CC-F454-4F03-9751-6AE6E2276482}" name="Curr odo reading" totalsRowFunction="custom" dataDxfId="51" totalsRowDxfId="50" dataCellStyle="Comma" totalsRowCellStyle="Comma">
      <totalsRowFormula>I43-I2</totalsRowFormula>
    </tableColumn>
    <tableColumn id="9" xr3:uid="{FB8E955D-888F-4F81-A0E9-DF0D5C7534AD}" name="Distance travelled" dataDxfId="49" totalsRowDxfId="48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8881BD-662F-4BA0-B74A-4A4F7945069A}" name="Table3" displayName="Table3" ref="B1:J66" totalsRowCount="1" headerRowDxfId="47" dataDxfId="46" headerRowCellStyle="Comma" dataCellStyle="Comma">
  <autoFilter ref="B1:J65" xr:uid="{238881BD-662F-4BA0-B74A-4A4F7945069A}"/>
  <tableColumns count="9">
    <tableColumn id="1" xr3:uid="{8A0E56ED-A782-4F73-AD58-C7BD9A3DFD05}" name="Date" dataDxfId="45" totalsRowDxfId="44"/>
    <tableColumn id="2" xr3:uid="{AAF12B1C-74F4-4941-ADAB-93ADE6077C95}" name="Station"/>
    <tableColumn id="3" xr3:uid="{24B85379-F69A-473F-9A57-A2FED0F903E2}" name="Fuel"/>
    <tableColumn id="4" xr3:uid="{ED8A7B77-CF16-4E15-BE86-3B2289C59E20}" name="Quantity" totalsRowFunction="sum" dataDxfId="43" totalsRowDxfId="42" dataCellStyle="Comma" totalsRowCellStyle="Comma"/>
    <tableColumn id="5" xr3:uid="{FD64479B-FF74-4063-BCA5-7395A01805F6}" name="Rate" dataDxfId="41" totalsRowDxfId="40" dataCellStyle="Comma" totalsRowCellStyle="Comma"/>
    <tableColumn id="6" xr3:uid="{FD06D4A4-E273-4D1D-8ED3-D295A698934F}" name="Amount" totalsRowFunction="sum" dataDxfId="39" totalsRowDxfId="38" dataCellStyle="Comma" totalsRowCellStyle="Comma"/>
    <tableColumn id="7" xr3:uid="{2ABBE871-783C-4455-9EE4-DA959AC1F8AA}" name="Prev odo reading" dataDxfId="37" totalsRowDxfId="36" dataCellStyle="Comma" totalsRowCellStyle="Comma"/>
    <tableColumn id="8" xr3:uid="{48049399-E5E7-4343-9BDA-8DB86915F22D}" name="Curr odo reading" totalsRowFunction="custom" dataDxfId="35" totalsRowDxfId="34" dataCellStyle="Comma" totalsRowCellStyle="Comma">
      <totalsRowFormula>I65-I2</totalsRowFormula>
    </tableColumn>
    <tableColumn id="9" xr3:uid="{6229A2C2-82FC-4983-A92F-C6E80E4AE05A}" name="Distance travelled" dataDxfId="33" totalsRowDxfId="32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F0BB0-9952-4D62-886F-FAE2ECABB5C3}" name="Table1" displayName="Table1" ref="B1:J87" totalsRowCount="1" headerRowDxfId="31" dataDxfId="30" headerRowCellStyle="Comma" dataCellStyle="Comma">
  <autoFilter ref="B1:J86" xr:uid="{A4BF0BB0-9952-4D62-886F-FAE2ECABB5C3}"/>
  <tableColumns count="9">
    <tableColumn id="1" xr3:uid="{B88FAB4F-1EA2-4384-BBC0-349D88AAA229}" name="Date" dataDxfId="29" totalsRowDxfId="28"/>
    <tableColumn id="2" xr3:uid="{8B55BE1D-0FAA-48C3-A77C-16A19D3DAB75}" name="Station"/>
    <tableColumn id="3" xr3:uid="{785C99FC-20EE-41DA-A759-78C96648EA31}" name="Fuel"/>
    <tableColumn id="4" xr3:uid="{907B7322-0A61-4215-8B25-9098E2307140}" name="Quantity" totalsRowFunction="sum" dataDxfId="27" totalsRowDxfId="26" dataCellStyle="Comma" totalsRowCellStyle="Comma"/>
    <tableColumn id="5" xr3:uid="{13D48D60-B977-4C2D-AF2B-99CB962A2860}" name="Rate" dataDxfId="25" totalsRowDxfId="24" dataCellStyle="Comma" totalsRowCellStyle="Comma"/>
    <tableColumn id="6" xr3:uid="{A97CAF36-9D49-4949-9CDB-D5D3E4346292}" name="Amount" totalsRowFunction="sum" dataDxfId="23" totalsRowDxfId="22" dataCellStyle="Comma" totalsRowCellStyle="Comma">
      <calculatedColumnFormula>E2*F2</calculatedColumnFormula>
    </tableColumn>
    <tableColumn id="7" xr3:uid="{0706936C-B7DE-4DBC-85B6-8C92C114BB0A}" name="Prev odo reading" dataDxfId="21" totalsRowDxfId="20" dataCellStyle="Comma" totalsRowCellStyle="Comma"/>
    <tableColumn id="8" xr3:uid="{ED4C457D-D2C9-4476-B08A-61D448185867}" name="Curr odo reading" totalsRowFunction="custom" dataDxfId="19" totalsRowDxfId="18" dataCellStyle="Comma" totalsRowCellStyle="Comma">
      <totalsRowFormula>I86-I2</totalsRowFormula>
    </tableColumn>
    <tableColumn id="9" xr3:uid="{74932F23-994F-4A36-9CCD-BA5C999147A3}" name="Distance travelled" dataDxfId="17" totalsRowDxfId="16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7BBA885-8D84-4C02-9A87-10AF96A9E110}" name="Table19" displayName="Table19" ref="B1:G68" totalsRowCount="1" headerRowDxfId="15" headerRowBorderDxfId="14" tableBorderDxfId="13" headerRowCellStyle="Comma">
  <autoFilter ref="B1:G67" xr:uid="{A7BBA885-8D84-4C02-9A87-10AF96A9E110}"/>
  <sortState xmlns:xlrd2="http://schemas.microsoft.com/office/spreadsheetml/2017/richdata2" ref="B2:G67">
    <sortCondition ref="B1:B67"/>
  </sortState>
  <tableColumns count="6">
    <tableColumn id="1" xr3:uid="{C3AD60E1-290F-4620-9645-2F83B0DEF512}" name="Date" dataDxfId="12" totalsRowDxfId="11"/>
    <tableColumn id="2" xr3:uid="{DA1F3C6A-C5AD-462B-966F-B5CEFF43821D}" name="Station" dataDxfId="10" totalsRowDxfId="9"/>
    <tableColumn id="3" xr3:uid="{226A9F9C-4668-44CE-97D5-75AB027B0B3E}" name="Fuel" dataDxfId="8" totalsRowDxfId="7"/>
    <tableColumn id="4" xr3:uid="{F5735D0C-B1CB-4615-B75F-BA4F64B4603D}" name="Quantity" totalsRowFunction="sum" dataDxfId="6" totalsRowDxfId="5" dataCellStyle="Comma"/>
    <tableColumn id="5" xr3:uid="{7EFFDF96-D21F-4DA6-B665-E86CBEE8FCC8}" name="Rate" dataDxfId="4" totalsRowDxfId="3" dataCellStyle="Comma"/>
    <tableColumn id="6" xr3:uid="{02584A1D-E3C0-494E-BA25-3F2F3B66D396}" name="Amount" totalsRowFunction="sum" dataDxfId="2" totalsRowDxfId="1" dataCellStyle="Comma">
      <calculatedColumnFormula>E2*F2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22B7FC-1DCC-493B-8877-A5EC1B66747E}" name="Table4" displayName="Table4" ref="B1:J48" totalsRowCount="1" headerRowDxfId="276" dataDxfId="275" dataCellStyle="Comma">
  <autoFilter ref="B1:J47" xr:uid="{CD22B7FC-1DCC-493B-8877-A5EC1B66747E}"/>
  <tableColumns count="9">
    <tableColumn id="1" xr3:uid="{9DD445AD-17A8-43EB-B861-B332E1D0875B}" name="Date" dataDxfId="274" totalsRowDxfId="273"/>
    <tableColumn id="2" xr3:uid="{C9387C1E-0A57-4281-B3FC-2CD38AA7720F}" name="Station" dataDxfId="272" totalsRowDxfId="271"/>
    <tableColumn id="3" xr3:uid="{7AEFE46E-EE80-4270-A516-46E5C3416379}" name="Fuel"/>
    <tableColumn id="4" xr3:uid="{99BE56BD-099A-4E06-888D-A3ED4BC3FA03}" name="Quantity" totalsRowFunction="sum" dataDxfId="270" totalsRowDxfId="269" dataCellStyle="Comma" totalsRowCellStyle="Comma"/>
    <tableColumn id="5" xr3:uid="{920C5332-E6FF-4B5E-8983-E6F1763D75B9}" name="Rate" dataDxfId="268" totalsRowDxfId="267" dataCellStyle="Comma" totalsRowCellStyle="Comma"/>
    <tableColumn id="6" xr3:uid="{E818C5E4-3615-4664-8917-EE74308746B4}" name="Amount" totalsRowFunction="sum" dataDxfId="266" totalsRowDxfId="265" dataCellStyle="Comma" totalsRowCellStyle="Comma">
      <calculatedColumnFormula>E2*F2</calculatedColumnFormula>
    </tableColumn>
    <tableColumn id="7" xr3:uid="{E2336F7D-42DF-480D-BA5C-92E3E88FAAD2}" name="Prev odo reading" dataDxfId="264" totalsRowDxfId="263" dataCellStyle="Comma" totalsRowCellStyle="Comma"/>
    <tableColumn id="8" xr3:uid="{5B3F8074-84EF-47EA-AAF6-CCE7D91FA2EA}" name="Curr odo reading" totalsRowFunction="custom" dataDxfId="262" totalsRowDxfId="261" dataCellStyle="Comma" totalsRowCellStyle="Comma">
      <totalsRowFormula>I47-H2</totalsRowFormula>
    </tableColumn>
    <tableColumn id="9" xr3:uid="{A6DC0831-E0DE-4AFD-A58F-AC0CE43D19CC}" name="Distance travelled" dataDxfId="260" totalsRowDxfId="259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F2871C-7BA0-44B3-8FB2-743F147D2469}" name="Table5" displayName="Table5" ref="B1:J56" totalsRowCount="1" headerRowDxfId="258" dataDxfId="257" dataCellStyle="Comma">
  <autoFilter ref="B1:J55" xr:uid="{81F2871C-7BA0-44B3-8FB2-743F147D2469}"/>
  <tableColumns count="9">
    <tableColumn id="1" xr3:uid="{DCC27FCF-6833-4F10-935D-9B4A7CD2E4DD}" name="Date" dataDxfId="256" totalsRowDxfId="255"/>
    <tableColumn id="2" xr3:uid="{31A83FEC-FE3C-474E-8F3F-00E883725CCB}" name="Station" dataDxfId="254" totalsRowDxfId="253"/>
    <tableColumn id="3" xr3:uid="{5F943BF1-2600-413C-A4C4-F2071387B5E8}" name="Fuel"/>
    <tableColumn id="4" xr3:uid="{A064A8CC-7C29-4985-8CB5-D2542F3E14CC}" name="Quantity" totalsRowFunction="sum" totalsRowDxfId="252" dataCellStyle="Comma" totalsRowCellStyle="Comma"/>
    <tableColumn id="5" xr3:uid="{EF09850D-833F-40D8-8DB4-AA09EE6B5EE2}" name="Rate"/>
    <tableColumn id="6" xr3:uid="{91F41727-9373-4EDA-A339-5988C7C1F34E}" name="Amount" totalsRowFunction="sum" dataDxfId="251" totalsRowDxfId="250" dataCellStyle="Comma" totalsRowCellStyle="Comma">
      <calculatedColumnFormula>E2*F2</calculatedColumnFormula>
    </tableColumn>
    <tableColumn id="7" xr3:uid="{8D0C9785-EE1B-4578-84BA-7D4C28683849}" name="Prev odo reading" dataDxfId="249" totalsRowDxfId="248" dataCellStyle="Comma" totalsRowCellStyle="Comma"/>
    <tableColumn id="8" xr3:uid="{B50D333F-6EA0-466A-A5F5-F6782542D55F}" name="Curr odo reading" totalsRowFunction="custom" dataDxfId="247" totalsRowDxfId="246" dataCellStyle="Comma" totalsRowCellStyle="Comma">
      <totalsRowFormula>I55-I2</totalsRowFormula>
    </tableColumn>
    <tableColumn id="9" xr3:uid="{36CD03F6-D519-4360-A9B8-6A81A871B38D}" name="Distance travelled" dataDxfId="245" totalsRowDxfId="244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4D5B4-3B6F-421F-B513-0678D82B67E6}" name="Table6" displayName="Table6" ref="B1:J53" totalsRowCount="1" headerRowDxfId="243" headerRowCellStyle="Comma">
  <autoFilter ref="B1:J52" xr:uid="{B864D5B4-3B6F-421F-B513-0678D82B67E6}"/>
  <tableColumns count="9">
    <tableColumn id="1" xr3:uid="{D92A8C55-724B-42D8-AB3A-6CA2865B8D02}" name="Date" dataDxfId="242" totalsRowDxfId="241"/>
    <tableColumn id="2" xr3:uid="{E7655116-1C37-4B28-AABC-8B70CF6E19E6}" name="Station" dataDxfId="240" totalsRowDxfId="239"/>
    <tableColumn id="3" xr3:uid="{61F2FC68-F942-48B3-B53E-E9FA812607EF}" name="Fuel"/>
    <tableColumn id="4" xr3:uid="{8DF962A8-3586-46BA-945F-19FB5774F957}" name="Quantity" totalsRowFunction="sum" dataDxfId="238" totalsRowDxfId="237" dataCellStyle="Comma" totalsRowCellStyle="Comma"/>
    <tableColumn id="5" xr3:uid="{DCA95485-8F44-4387-B3CD-14D27C38A252}" name="Rate" dataDxfId="236" totalsRowDxfId="235" dataCellStyle="Comma" totalsRowCellStyle="Comma"/>
    <tableColumn id="6" xr3:uid="{A6F35AD4-16F9-4E78-865D-A4694F5C4ABD}" name="Amount" totalsRowFunction="sum" dataDxfId="234" totalsRowDxfId="233" dataCellStyle="Comma" totalsRowCellStyle="Comma">
      <calculatedColumnFormula>E2*F2</calculatedColumnFormula>
    </tableColumn>
    <tableColumn id="7" xr3:uid="{47F4769C-C598-44CF-9DCD-67F686F141E3}" name="Prev odo reading" totalsRowDxfId="232" totalsRowCellStyle="Comma"/>
    <tableColumn id="8" xr3:uid="{EAFF6917-8FAF-4D9F-AC2D-4AE8469E370D}" name="Curr odo reading" totalsRowFunction="custom" totalsRowDxfId="231" totalsRowCellStyle="Comma">
      <totalsRowFormula>I52-I2</totalsRowFormula>
    </tableColumn>
    <tableColumn id="9" xr3:uid="{DC30E6AC-1B1D-4836-8F72-DC037D203B3B}" name="Distance travelled" dataDxfId="230" totalsRowDxfId="229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3E23C4-CDED-408F-A531-7654AC4AEDE7}" name="Table7" displayName="Table7" ref="B1:J52" totalsRowCount="1" headerRowDxfId="228" dataDxfId="227" headerRowCellStyle="Comma" dataCellStyle="Comma">
  <autoFilter ref="B1:J51" xr:uid="{443E23C4-CDED-408F-A531-7654AC4AEDE7}"/>
  <tableColumns count="9">
    <tableColumn id="1" xr3:uid="{927F34CB-EB59-4AAE-B71E-DFFFD39A190E}" name="Date" dataDxfId="226" totalsRowDxfId="225"/>
    <tableColumn id="2" xr3:uid="{496F004A-7A66-4ED0-BBE5-F5A31CEB12D8}" name="Station" dataDxfId="224" totalsRowDxfId="223"/>
    <tableColumn id="3" xr3:uid="{0830C849-C876-43E0-8EEF-6470011436B7}" name="Fuel"/>
    <tableColumn id="4" xr3:uid="{B4DAA589-9F60-40A4-AB72-F5C2AEE66811}" name="Quantity" totalsRowFunction="sum" dataDxfId="222" totalsRowDxfId="221" dataCellStyle="Comma" totalsRowCellStyle="Comma"/>
    <tableColumn id="5" xr3:uid="{883FC5AD-C85D-475D-8FDA-ECD271F7D99F}" name="Rate" dataDxfId="220" totalsRowDxfId="219" dataCellStyle="Comma" totalsRowCellStyle="Comma"/>
    <tableColumn id="6" xr3:uid="{F0124245-C6CE-4B00-A996-DF3EE1338AAF}" name="Amount" totalsRowFunction="sum" dataDxfId="218" totalsRowDxfId="217" dataCellStyle="Comma" totalsRowCellStyle="Comma">
      <calculatedColumnFormula>E2*F2</calculatedColumnFormula>
    </tableColumn>
    <tableColumn id="7" xr3:uid="{50AFD09D-69EC-43F0-A7FC-880149E1F549}" name="Prev odo reading" dataDxfId="216" totalsRowDxfId="215" dataCellStyle="Comma" totalsRowCellStyle="Comma"/>
    <tableColumn id="8" xr3:uid="{08A95A95-EA9B-4E19-B166-D24B8C11D609}" name="Curr odo reading" totalsRowFunction="custom" dataDxfId="214" totalsRowDxfId="213" dataCellStyle="Comma" totalsRowCellStyle="Comma">
      <totalsRowFormula>I51-I2</totalsRowFormula>
    </tableColumn>
    <tableColumn id="9" xr3:uid="{92D38D02-4D90-400A-A3E1-91E8DAFE5E3F}" name="Distance travelled" dataDxfId="212" totalsRowDxfId="211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D7C260-4FEF-4069-9898-91CB22ED301A}" name="Table8" displayName="Table8" ref="B1:J28" totalsRowCount="1" headerRowDxfId="210" dataDxfId="209" headerRowCellStyle="Comma" dataCellStyle="Comma">
  <autoFilter ref="B1:J27" xr:uid="{84D7C260-4FEF-4069-9898-91CB22ED301A}"/>
  <tableColumns count="9">
    <tableColumn id="1" xr3:uid="{DD26B443-CBB9-44B9-ADB7-A1FB9F6A911E}" name="Date" dataDxfId="208" totalsRowDxfId="207"/>
    <tableColumn id="2" xr3:uid="{1C61FDC4-53DC-4D23-8896-179E60B904C5}" name="Station"/>
    <tableColumn id="3" xr3:uid="{B7718FDC-ABCE-41C9-B5C8-5DCFB2B0D7E1}" name="Fuel"/>
    <tableColumn id="4" xr3:uid="{9AB2425B-E481-4923-939E-9DECE75ED5D7}" name="Quantity" totalsRowFunction="sum" dataDxfId="206" totalsRowDxfId="205" dataCellStyle="Comma" totalsRowCellStyle="Comma"/>
    <tableColumn id="5" xr3:uid="{30E56DE9-F4BC-4988-BB33-5AB4CB73A7A5}" name="Rate" dataDxfId="204" totalsRowDxfId="203" dataCellStyle="Comma" totalsRowCellStyle="Comma"/>
    <tableColumn id="6" xr3:uid="{B3F1A5CA-0FB0-4DC3-A873-B39003DD7E3C}" name="Amount" totalsRowFunction="sum" dataDxfId="202" totalsRowDxfId="201" dataCellStyle="Comma" totalsRowCellStyle="Comma">
      <calculatedColumnFormula>E2*F2</calculatedColumnFormula>
    </tableColumn>
    <tableColumn id="7" xr3:uid="{E1C8D66A-7025-495F-A5F3-D216F86D3A5B}" name="Prev odo reading" dataDxfId="200" totalsRowDxfId="199" dataCellStyle="Comma" totalsRowCellStyle="Comma"/>
    <tableColumn id="8" xr3:uid="{0D599D69-0C87-415D-ADD4-BCBAA1932817}" name="Curr odo reading" totalsRowFunction="custom" dataDxfId="198" totalsRowDxfId="197" dataCellStyle="Comma" totalsRowCellStyle="Comma">
      <totalsRowFormula>I27-I2</totalsRowFormula>
    </tableColumn>
    <tableColumn id="9" xr3:uid="{D965D9BA-F08A-4CB4-AE0A-201A8F9F7E61}" name="Distance travelled" dataDxfId="196" totalsRowDxfId="195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664A2C-CCBB-4789-B50E-734F334D7FB2}" name="Table2" displayName="Table2" ref="B1:J37" totalsRowCount="1" headerRowDxfId="194">
  <autoFilter ref="B1:J36" xr:uid="{7C664A2C-CCBB-4789-B50E-734F334D7FB2}"/>
  <tableColumns count="9">
    <tableColumn id="1" xr3:uid="{DFFA5DFF-CF6C-42FD-AA3E-C74F122C2DF8}" name="Date" dataDxfId="193" totalsRowDxfId="192"/>
    <tableColumn id="2" xr3:uid="{A665C12F-4D34-4D2C-B0CE-802ED5FCA51B}" name="Station" dataDxfId="191" totalsRowDxfId="190"/>
    <tableColumn id="3" xr3:uid="{6FD5D968-942A-49AC-BD54-D068A3D83733}" name="Fuel"/>
    <tableColumn id="4" xr3:uid="{2884D377-1EED-4954-9010-7A3CA63154E0}" name="Quantity" totalsRowFunction="sum" totalsRowDxfId="189" dataCellStyle="Comma" totalsRowCellStyle="Comma"/>
    <tableColumn id="5" xr3:uid="{EB476171-A5E4-45BA-BA33-420087EF4329}" name="Rate"/>
    <tableColumn id="6" xr3:uid="{0108A3C6-7727-47C4-A2D1-95ECCED3BB73}" name="Amount" totalsRowFunction="sum" dataDxfId="188" totalsRowDxfId="187" dataCellStyle="Comma" totalsRowCellStyle="Comma">
      <calculatedColumnFormula>E2*F2</calculatedColumnFormula>
    </tableColumn>
    <tableColumn id="7" xr3:uid="{71AB16E6-9F09-45C0-9605-02A25A902873}" name="Prev odo reading" dataDxfId="186" totalsRowDxfId="185" dataCellStyle="Comma" totalsRowCellStyle="Comma"/>
    <tableColumn id="8" xr3:uid="{D0FA0F6F-5F51-4A9A-8EB6-158140CD8842}" name="Curr odo reading" totalsRowFunction="custom" dataDxfId="184" totalsRowDxfId="183" dataCellStyle="Comma" totalsRowCellStyle="Comma">
      <totalsRowFormula>I36-I2</totalsRowFormula>
    </tableColumn>
    <tableColumn id="9" xr3:uid="{9FE676C7-E3CA-40D4-8567-1C1A5D723967}" name="Distance travelled" dataDxfId="182" totalsRowDxfId="181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4E2DA-65B5-4F4A-882D-1F053848CF49}" name="Table9" displayName="Table9" ref="B1:J78" totalsRowCount="1" headerRowDxfId="180" dataDxfId="179" headerRowCellStyle="Comma" dataCellStyle="Comma">
  <autoFilter ref="B1:J77" xr:uid="{3A64E2DA-65B5-4F4A-882D-1F053848CF49}"/>
  <tableColumns count="9">
    <tableColumn id="1" xr3:uid="{670FE7D5-E31E-460D-BF77-D19C909DF920}" name="Date" dataDxfId="178" totalsRowDxfId="177"/>
    <tableColumn id="2" xr3:uid="{BAC142CB-B270-40CC-8A2D-F4F8370F1425}" name="Station" dataDxfId="176" totalsRowDxfId="175"/>
    <tableColumn id="3" xr3:uid="{83D243B3-8363-45A0-AF42-D82DE4EAB1F7}" name="Fuel"/>
    <tableColumn id="4" xr3:uid="{5963B416-EE23-4A63-9A49-D10531E1AFA0}" name="Quantity" totalsRowFunction="sum" dataDxfId="174" totalsRowDxfId="173" dataCellStyle="Comma" totalsRowCellStyle="Comma"/>
    <tableColumn id="5" xr3:uid="{5AC7D108-ACE3-41CB-B40C-4AF04CF6F9DE}" name="Rate" dataDxfId="172" totalsRowDxfId="171" dataCellStyle="Comma" totalsRowCellStyle="Comma"/>
    <tableColumn id="6" xr3:uid="{1AD0D633-B09D-4EF6-A0E7-5A8710682CAD}" name="Amount" totalsRowFunction="sum" dataDxfId="170" totalsRowDxfId="169" dataCellStyle="Comma" totalsRowCellStyle="Comma">
      <calculatedColumnFormula>E2*F2</calculatedColumnFormula>
    </tableColumn>
    <tableColumn id="7" xr3:uid="{A474E579-03DC-4018-BBFD-F6E6D2627EEF}" name="Prev odo reading" dataDxfId="168" totalsRowDxfId="167" dataCellStyle="Comma" totalsRowCellStyle="Comma"/>
    <tableColumn id="8" xr3:uid="{7ABEE631-47C3-49BF-AF23-7ADACC676817}" name="Curr odo reading" totalsRowFunction="custom" dataDxfId="166" totalsRowDxfId="165" dataCellStyle="Comma" totalsRowCellStyle="Comma">
      <totalsRowFormula>I77-I2</totalsRowFormula>
    </tableColumn>
    <tableColumn id="9" xr3:uid="{E94AA857-D240-43C4-AC1B-423377C64655}" name="Distance travelled" dataDxfId="164" totalsRowDxfId="163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13FB08-40EC-4D22-A967-B37754BE64CD}" name="Table10" displayName="Table10" ref="B1:J57" totalsRowCount="1" headerRowDxfId="162" dataDxfId="161" headerRowCellStyle="Comma" dataCellStyle="Comma">
  <autoFilter ref="B1:J56" xr:uid="{BF13FB08-40EC-4D22-A967-B37754BE64CD}"/>
  <tableColumns count="9">
    <tableColumn id="1" xr3:uid="{8F007368-E196-4074-A5C7-F215D7BAB2A4}" name="Date" dataDxfId="160" totalsRowDxfId="159"/>
    <tableColumn id="2" xr3:uid="{83F1E317-A8DB-45BF-AC16-42303DD023BD}" name="Station" dataDxfId="158" totalsRowDxfId="157"/>
    <tableColumn id="3" xr3:uid="{3ECED015-300D-49C1-8FCA-01A7D8829C0D}" name="Fuel"/>
    <tableColumn id="4" xr3:uid="{011C632C-8D69-4280-8A45-483931D2CEBF}" name="Quantity" totalsRowFunction="sum" dataDxfId="156" totalsRowDxfId="155" dataCellStyle="Comma" totalsRowCellStyle="Comma"/>
    <tableColumn id="5" xr3:uid="{1A915281-BF4D-458A-B07D-3A24EEB51451}" name="Rate" dataDxfId="154" totalsRowDxfId="153" dataCellStyle="Comma" totalsRowCellStyle="Comma"/>
    <tableColumn id="6" xr3:uid="{43CF4261-FB85-4C3A-AF2A-B6CD38DAA5ED}" name="Amount" totalsRowFunction="sum" dataDxfId="152" totalsRowDxfId="151" dataCellStyle="Comma" totalsRowCellStyle="Comma">
      <calculatedColumnFormula>E2*F2</calculatedColumnFormula>
    </tableColumn>
    <tableColumn id="7" xr3:uid="{82F86D3E-CAC4-4120-8532-B38417068609}" name="Prev odo reading" dataDxfId="150" totalsRowDxfId="149" dataCellStyle="Comma" totalsRowCellStyle="Comma"/>
    <tableColumn id="8" xr3:uid="{3A3F4D52-9A63-4281-AC65-4CAD36C67077}" name="Curr odo reading" totalsRowFunction="custom" dataDxfId="148" totalsRowDxfId="147" dataCellStyle="Comma" totalsRowCellStyle="Comma">
      <totalsRowFormula>I56-I2</totalsRowFormula>
    </tableColumn>
    <tableColumn id="9" xr3:uid="{571716AD-9ADF-4938-B21C-9574F23E07AE}" name="Distance travelled" dataDxfId="146" totalsRowDxfId="145" dataCellStyle="Comma" totalsRowCellStyle="Comma">
      <calculatedColumnFormula>I2-H2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webextensions/_rels/webextension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webextensions/_rels/webextension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webextensions/_rels/webextension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webextensions/_rels/webextension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webextensions/_rels/webextension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webextensions/_rels/webextension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_rels/webextension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_rels/webextension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webextensions/_rels/webextension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_rels/webextension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B3FA391F-7033-7BE8-1F1B-611364D40203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1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0.xml><?xml version="1.0" encoding="utf-8"?>
<we:webextension xmlns:we="http://schemas.microsoft.com/office/webextensions/webextension/2010/11" id="{AA184EA0-27A0-8B1D-6AE4-F2EBE1AD84FA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1.xml><?xml version="1.0" encoding="utf-8"?>
<we:webextension xmlns:we="http://schemas.microsoft.com/office/webextensions/webextension/2010/11" id="{D72A9B29-0241-3CF2-81EE-29EFF25F5DB5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2.xml><?xml version="1.0" encoding="utf-8"?>
<we:webextension xmlns:we="http://schemas.microsoft.com/office/webextensions/webextension/2010/11" id="{A2F365ED-A23D-4E78-A9CC-E7BF82FB1D59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07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3.xml><?xml version="1.0" encoding="utf-8"?>
<we:webextension xmlns:we="http://schemas.microsoft.com/office/webextensions/webextension/2010/11" id="{DAA4EC1F-D9EC-26BD-65D6-BACE23C0DB03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1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4.xml><?xml version="1.0" encoding="utf-8"?>
<we:webextension xmlns:we="http://schemas.microsoft.com/office/webextensions/webextension/2010/11" id="{B63E4648-3B81-458F-05A4-E1656C732DA7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5.xml><?xml version="1.0" encoding="utf-8"?>
<we:webextension xmlns:we="http://schemas.microsoft.com/office/webextensions/webextension/2010/11" id="{7B295D99-58A5-31C5-6320-ECACCDD32A60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16.xml><?xml version="1.0" encoding="utf-8"?>
<we:webextension xmlns:we="http://schemas.microsoft.com/office/webextensions/webextension/2010/11" id="{3EBE550C-6A5A-E0E5-1607-AB51CC00A627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9BD52DE-E981-97CD-20AB-0A39492E875C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15E84B27-C1AA-B79B-006B-55BFE5567935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E5910AB0-013C-B771-A0B3-5DBCC58FF343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5.xml><?xml version="1.0" encoding="utf-8"?>
<we:webextension xmlns:we="http://schemas.microsoft.com/office/webextensions/webextension/2010/11" id="{6BBC610F-7328-43F8-8C53-84209B1AF751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6.xml><?xml version="1.0" encoding="utf-8"?>
<we:webextension xmlns:we="http://schemas.microsoft.com/office/webextensions/webextension/2010/11" id="{24CCDAA9-BB0B-45FD-A1F9-1BCB498FE334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2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7.xml><?xml version="1.0" encoding="utf-8"?>
<we:webextension xmlns:we="http://schemas.microsoft.com/office/webextensions/webextension/2010/11" id="{E24F4C16-028E-49A9-EC97-734EA8051207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1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8.xml><?xml version="1.0" encoding="utf-8"?>
<we:webextension xmlns:we="http://schemas.microsoft.com/office/webextensions/webextension/2010/11" id="{47A89265-9BED-A7E3-60AD-2EE36C0B084E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0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ebextensions/webextension9.xml><?xml version="1.0" encoding="utf-8"?>
<we:webextension xmlns:we="http://schemas.microsoft.com/office/webextensions/webextension/2010/11" id="{F856FB44-A69F-4B8C-54D5-C07B60D93D5A}">
  <we:reference id="wa102957665" version="1.3.0.0" store="en-GB" storeType="OMEX"/>
  <we:alternateReferences>
    <we:reference id="wa102957665" version="1.3.0.0" store="wa102957665" storeType="OMEX"/>
  </we:alternateReferences>
  <we:properties>
    <we:property name="opt_cal_sys" value="21"/>
    <we:property name="opt_confirm" value="true"/>
    <we:property name="opt_month" value="&quot;2024-11-01&quot;"/>
    <we:property name="opt_size" value="0"/>
    <we:property name="opt_theme" value="1"/>
    <we:property name="opt_wn" value="fals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4B99-BE3E-4ACA-B81F-8D07B5E4B01B}">
  <dimension ref="A1:N19"/>
  <sheetViews>
    <sheetView tabSelected="1" zoomScaleNormal="100" workbookViewId="0">
      <selection activeCell="E23" sqref="E23"/>
    </sheetView>
  </sheetViews>
  <sheetFormatPr defaultRowHeight="15" x14ac:dyDescent="0.25"/>
  <cols>
    <col min="1" max="1" width="5.28515625" bestFit="1" customWidth="1"/>
    <col min="2" max="2" width="18.140625" bestFit="1" customWidth="1"/>
    <col min="3" max="3" width="14.85546875" customWidth="1"/>
    <col min="4" max="4" width="16.140625" bestFit="1" customWidth="1"/>
    <col min="5" max="5" width="14.28515625" bestFit="1" customWidth="1"/>
    <col min="6" max="6" width="12" customWidth="1"/>
    <col min="7" max="7" width="11.28515625" customWidth="1"/>
    <col min="8" max="8" width="15.140625" customWidth="1"/>
    <col min="9" max="9" width="21.85546875" customWidth="1"/>
    <col min="10" max="10" width="14.28515625" customWidth="1"/>
    <col min="11" max="11" width="16.28515625" style="2" customWidth="1"/>
    <col min="12" max="12" width="13.28515625" customWidth="1"/>
    <col min="13" max="13" width="16.5703125" customWidth="1"/>
    <col min="14" max="14" width="12.5703125" style="2" customWidth="1"/>
  </cols>
  <sheetData>
    <row r="1" spans="1:14" s="18" customFormat="1" ht="30" x14ac:dyDescent="0.25">
      <c r="A1" s="18" t="s">
        <v>63</v>
      </c>
      <c r="B1" s="19" t="s">
        <v>40</v>
      </c>
      <c r="C1" s="19" t="s">
        <v>61</v>
      </c>
      <c r="D1" s="19" t="s">
        <v>41</v>
      </c>
      <c r="E1" s="19" t="s">
        <v>13</v>
      </c>
      <c r="F1" s="19" t="s">
        <v>58</v>
      </c>
      <c r="G1" s="19" t="s">
        <v>60</v>
      </c>
      <c r="H1" s="19" t="s">
        <v>30</v>
      </c>
      <c r="I1" s="19" t="s">
        <v>31</v>
      </c>
      <c r="J1" s="19" t="s">
        <v>32</v>
      </c>
      <c r="K1" s="20" t="s">
        <v>33</v>
      </c>
      <c r="L1" s="19" t="s">
        <v>34</v>
      </c>
      <c r="M1" s="19" t="s">
        <v>35</v>
      </c>
      <c r="N1" s="20" t="s">
        <v>62</v>
      </c>
    </row>
    <row r="2" spans="1:14" x14ac:dyDescent="0.25">
      <c r="A2">
        <v>1</v>
      </c>
      <c r="B2" t="s">
        <v>59</v>
      </c>
      <c r="C2" s="36">
        <v>13760</v>
      </c>
      <c r="D2" t="s">
        <v>42</v>
      </c>
      <c r="E2" t="s">
        <v>14</v>
      </c>
      <c r="F2">
        <v>62</v>
      </c>
      <c r="G2" t="s">
        <v>55</v>
      </c>
      <c r="H2" s="4">
        <f>Table4[[#Totals],[Curr odo reading]]</f>
        <v>15590</v>
      </c>
      <c r="I2" s="16">
        <f>Table4[[#Totals],[Quantity]]</f>
        <v>7274.48</v>
      </c>
      <c r="J2" s="16">
        <f>Table4[[#Totals],[Amount]]</f>
        <v>1301020.4220999996</v>
      </c>
      <c r="K2" s="2">
        <f t="shared" ref="K2:K17" si="0">H2/I2</f>
        <v>2.1431085108488857</v>
      </c>
      <c r="M2" s="16">
        <f t="shared" ref="M2:M17" si="1">+J2+L2</f>
        <v>1301020.4220999996</v>
      </c>
      <c r="N2" s="2">
        <f>M2/H2</f>
        <v>83.452240032071813</v>
      </c>
    </row>
    <row r="3" spans="1:14" x14ac:dyDescent="0.25">
      <c r="A3">
        <v>2</v>
      </c>
      <c r="B3" t="s">
        <v>59</v>
      </c>
      <c r="C3" s="36">
        <v>13760</v>
      </c>
      <c r="D3" t="s">
        <v>42</v>
      </c>
      <c r="E3" t="s">
        <v>15</v>
      </c>
      <c r="F3">
        <v>62</v>
      </c>
      <c r="G3" t="s">
        <v>55</v>
      </c>
      <c r="H3" s="4">
        <f>Table5[[#Totals],[Curr odo reading]]</f>
        <v>16486</v>
      </c>
      <c r="I3" s="16">
        <f>Table5[[#Totals],[Quantity]]</f>
        <v>8077.3900000000012</v>
      </c>
      <c r="J3" s="16">
        <f>Table5[[#Totals],[Amount]]</f>
        <v>1440334.6940000004</v>
      </c>
      <c r="K3" s="2">
        <f t="shared" si="0"/>
        <v>2.0410058199492656</v>
      </c>
      <c r="M3" s="16">
        <f t="shared" si="1"/>
        <v>1440334.6940000004</v>
      </c>
      <c r="N3" s="2">
        <f t="shared" ref="N3:N17" si="2">M3/H3</f>
        <v>87.367141453354378</v>
      </c>
    </row>
    <row r="4" spans="1:14" x14ac:dyDescent="0.25">
      <c r="A4">
        <v>3</v>
      </c>
      <c r="B4" t="s">
        <v>51</v>
      </c>
      <c r="C4" s="36">
        <v>5193</v>
      </c>
      <c r="D4" t="s">
        <v>42</v>
      </c>
      <c r="E4" t="s">
        <v>16</v>
      </c>
      <c r="F4">
        <v>51</v>
      </c>
      <c r="G4" t="s">
        <v>55</v>
      </c>
      <c r="H4" s="4">
        <f>Table6[[#Totals],[Curr odo reading]]</f>
        <v>17163</v>
      </c>
      <c r="I4" s="16">
        <f>Table6[[#Totals],[Quantity]]</f>
        <v>4916.829999999999</v>
      </c>
      <c r="J4" s="16">
        <f>Table6[[#Totals],[Amount]]</f>
        <v>880675.38100000005</v>
      </c>
      <c r="K4" s="2">
        <f t="shared" si="0"/>
        <v>3.4906636999855607</v>
      </c>
      <c r="M4" s="16">
        <f t="shared" si="1"/>
        <v>880675.38100000005</v>
      </c>
      <c r="N4" s="2">
        <f t="shared" si="2"/>
        <v>51.31243844316262</v>
      </c>
    </row>
    <row r="5" spans="1:14" x14ac:dyDescent="0.25">
      <c r="A5">
        <v>4</v>
      </c>
      <c r="B5" t="s">
        <v>51</v>
      </c>
      <c r="C5" s="36">
        <v>5193</v>
      </c>
      <c r="D5" t="s">
        <v>42</v>
      </c>
      <c r="E5" t="s">
        <v>17</v>
      </c>
      <c r="F5">
        <v>51</v>
      </c>
      <c r="G5" t="s">
        <v>55</v>
      </c>
      <c r="H5" s="4">
        <f>Table7[[#Totals],[Curr odo reading]]</f>
        <v>21008</v>
      </c>
      <c r="I5" s="16">
        <f>Table7[[#Totals],[Quantity]]</f>
        <v>5258.95</v>
      </c>
      <c r="J5" s="16">
        <f>Table7[[#Totals],[Amount]]</f>
        <v>937937.87</v>
      </c>
      <c r="K5" s="2">
        <f t="shared" si="0"/>
        <v>3.9947137736620428</v>
      </c>
      <c r="M5" s="16">
        <f t="shared" si="1"/>
        <v>937937.87</v>
      </c>
      <c r="N5" s="2">
        <f t="shared" si="2"/>
        <v>44.646699828636713</v>
      </c>
    </row>
    <row r="6" spans="1:14" x14ac:dyDescent="0.25">
      <c r="A6">
        <v>5</v>
      </c>
      <c r="B6" t="s">
        <v>36</v>
      </c>
      <c r="C6" s="36">
        <v>2700</v>
      </c>
      <c r="D6" t="s">
        <v>43</v>
      </c>
      <c r="E6" t="s">
        <v>18</v>
      </c>
      <c r="F6">
        <v>4</v>
      </c>
      <c r="G6" t="s">
        <v>10</v>
      </c>
      <c r="H6" s="4">
        <f>Table8[[#Totals],[Curr odo reading]]</f>
        <v>9418</v>
      </c>
      <c r="I6" s="16">
        <f>Table8[[#Totals],[Quantity]]</f>
        <v>1513.22</v>
      </c>
      <c r="J6" s="16">
        <f>Table8[[#Totals],[Amount]]</f>
        <v>291002.55000000005</v>
      </c>
      <c r="K6" s="2">
        <f t="shared" si="0"/>
        <v>6.2238141182379296</v>
      </c>
      <c r="M6" s="16">
        <f t="shared" si="1"/>
        <v>291002.55000000005</v>
      </c>
      <c r="N6" s="2">
        <f t="shared" si="2"/>
        <v>30.898550647695906</v>
      </c>
    </row>
    <row r="7" spans="1:14" x14ac:dyDescent="0.25">
      <c r="A7">
        <v>6</v>
      </c>
      <c r="B7" t="s">
        <v>51</v>
      </c>
      <c r="C7" s="36">
        <v>5193</v>
      </c>
      <c r="D7" t="s">
        <v>42</v>
      </c>
      <c r="E7" t="s">
        <v>19</v>
      </c>
      <c r="F7">
        <v>51</v>
      </c>
      <c r="G7" t="s">
        <v>55</v>
      </c>
      <c r="H7" s="4">
        <f>Table2[[#Totals],[Curr odo reading]]</f>
        <v>12179</v>
      </c>
      <c r="I7" s="16">
        <f>Table2[[#Totals],[Quantity]]</f>
        <v>3207.76</v>
      </c>
      <c r="J7" s="16">
        <f>Table2[[#Totals],[Amount]]</f>
        <v>560354.826</v>
      </c>
      <c r="K7" s="2">
        <f t="shared" si="0"/>
        <v>3.7967304287103771</v>
      </c>
      <c r="M7" s="16">
        <f t="shared" si="1"/>
        <v>560354.826</v>
      </c>
      <c r="N7" s="2">
        <f t="shared" si="2"/>
        <v>46.009920847360213</v>
      </c>
    </row>
    <row r="8" spans="1:14" x14ac:dyDescent="0.25">
      <c r="A8">
        <v>7</v>
      </c>
      <c r="B8" t="s">
        <v>37</v>
      </c>
      <c r="C8" s="36">
        <v>1500</v>
      </c>
      <c r="D8" t="s">
        <v>44</v>
      </c>
      <c r="E8" t="s">
        <v>20</v>
      </c>
      <c r="F8">
        <v>4</v>
      </c>
      <c r="G8" t="s">
        <v>10</v>
      </c>
      <c r="H8" s="4">
        <f>Table9[[#Totals],[Curr odo reading]]</f>
        <v>28125</v>
      </c>
      <c r="I8" s="16">
        <f>Table9[[#Totals],[Quantity]]</f>
        <v>2749.2599999999998</v>
      </c>
      <c r="J8" s="16">
        <f>Table9[[#Totals],[Amount]]</f>
        <v>537965.34800000011</v>
      </c>
      <c r="K8" s="2">
        <f t="shared" si="0"/>
        <v>10.230025534143735</v>
      </c>
      <c r="M8" s="16">
        <f t="shared" si="1"/>
        <v>537965.34800000011</v>
      </c>
      <c r="N8" s="2">
        <f t="shared" si="2"/>
        <v>19.127656817777783</v>
      </c>
    </row>
    <row r="9" spans="1:14" x14ac:dyDescent="0.25">
      <c r="A9">
        <v>8</v>
      </c>
      <c r="B9" t="s">
        <v>37</v>
      </c>
      <c r="C9" s="36">
        <v>1500</v>
      </c>
      <c r="D9" t="s">
        <v>44</v>
      </c>
      <c r="E9" t="s">
        <v>21</v>
      </c>
      <c r="F9">
        <v>4</v>
      </c>
      <c r="G9" t="s">
        <v>10</v>
      </c>
      <c r="H9" s="4">
        <f>Table10[[#Totals],[Curr odo reading]]</f>
        <v>21159</v>
      </c>
      <c r="I9" s="16">
        <f>Table10[[#Totals],[Quantity]]</f>
        <v>1920.8199999999995</v>
      </c>
      <c r="J9" s="16">
        <f>Table10[[#Totals],[Amount]]</f>
        <v>375175.46600000013</v>
      </c>
      <c r="K9" s="2">
        <f t="shared" si="0"/>
        <v>11.015607917451925</v>
      </c>
      <c r="M9" s="16">
        <f t="shared" si="1"/>
        <v>375175.46600000013</v>
      </c>
      <c r="N9" s="2">
        <f t="shared" si="2"/>
        <v>17.731247506971034</v>
      </c>
    </row>
    <row r="10" spans="1:14" x14ac:dyDescent="0.25">
      <c r="A10">
        <v>9</v>
      </c>
      <c r="B10" t="s">
        <v>38</v>
      </c>
      <c r="C10" s="36">
        <v>3000</v>
      </c>
      <c r="D10" t="s">
        <v>45</v>
      </c>
      <c r="E10" t="s">
        <v>22</v>
      </c>
      <c r="F10">
        <v>10</v>
      </c>
      <c r="G10" t="s">
        <v>55</v>
      </c>
      <c r="H10" s="4">
        <f>Table11[[#Totals],[Curr odo reading]]</f>
        <v>25536</v>
      </c>
      <c r="I10" s="2">
        <f>Table11[[#Totals],[Quantity]]</f>
        <v>2958.2700000000004</v>
      </c>
      <c r="J10" s="16">
        <f>Table11[[#Totals],[Amount]]</f>
        <v>530414.59899999993</v>
      </c>
      <c r="K10" s="2">
        <f t="shared" si="0"/>
        <v>8.6320721232341864</v>
      </c>
      <c r="M10" s="16">
        <f t="shared" si="1"/>
        <v>530414.59899999993</v>
      </c>
      <c r="N10" s="2">
        <f t="shared" si="2"/>
        <v>20.771248394423555</v>
      </c>
    </row>
    <row r="11" spans="1:14" x14ac:dyDescent="0.25">
      <c r="A11">
        <v>10</v>
      </c>
      <c r="B11" t="s">
        <v>52</v>
      </c>
      <c r="C11" s="36">
        <v>2000</v>
      </c>
      <c r="D11" t="s">
        <v>46</v>
      </c>
      <c r="E11" t="s">
        <v>23</v>
      </c>
      <c r="F11">
        <v>4</v>
      </c>
      <c r="G11" t="s">
        <v>10</v>
      </c>
      <c r="H11" s="4">
        <f>Table12[[#Totals],[Curr odo reading]]</f>
        <v>18481</v>
      </c>
      <c r="I11" s="16">
        <f>Table12[[#Totals],[Quantity]]</f>
        <v>2613.4500000000012</v>
      </c>
      <c r="J11" s="16">
        <f>Table12[[#Totals],[Amount]]</f>
        <v>504309.17430000019</v>
      </c>
      <c r="K11" s="2">
        <f t="shared" si="0"/>
        <v>7.0714955327249394</v>
      </c>
      <c r="M11" s="16">
        <f t="shared" si="1"/>
        <v>504309.17430000019</v>
      </c>
      <c r="N11" s="2">
        <f t="shared" si="2"/>
        <v>27.287980861425257</v>
      </c>
    </row>
    <row r="12" spans="1:14" x14ac:dyDescent="0.25">
      <c r="A12">
        <v>11</v>
      </c>
      <c r="B12" t="s">
        <v>37</v>
      </c>
      <c r="C12" s="36">
        <v>1500</v>
      </c>
      <c r="D12" t="s">
        <v>44</v>
      </c>
      <c r="E12" t="s">
        <v>24</v>
      </c>
      <c r="F12">
        <v>4</v>
      </c>
      <c r="G12" t="s">
        <v>10</v>
      </c>
      <c r="H12" s="4">
        <f>Table13[[#Totals],[Curr odo reading]]</f>
        <v>37400</v>
      </c>
      <c r="I12" s="16">
        <f>Table13[[#Totals],[Quantity]]</f>
        <v>3555.2099999999996</v>
      </c>
      <c r="J12" s="16">
        <f>Table13[[#Totals],[Amount]]</f>
        <v>683856.25509999995</v>
      </c>
      <c r="K12" s="2">
        <f t="shared" si="0"/>
        <v>10.519772390379192</v>
      </c>
      <c r="M12" s="16">
        <f t="shared" si="1"/>
        <v>683856.25509999995</v>
      </c>
      <c r="N12" s="2">
        <f t="shared" si="2"/>
        <v>18.284926606951871</v>
      </c>
    </row>
    <row r="13" spans="1:14" x14ac:dyDescent="0.25">
      <c r="A13">
        <v>12</v>
      </c>
      <c r="B13" t="s">
        <v>39</v>
      </c>
      <c r="C13" s="36">
        <v>2000</v>
      </c>
      <c r="D13" t="s">
        <v>46</v>
      </c>
      <c r="E13" t="s">
        <v>25</v>
      </c>
      <c r="F13">
        <v>4</v>
      </c>
      <c r="G13" t="s">
        <v>10</v>
      </c>
      <c r="H13" s="4">
        <f>Table1317[[#Totals],[Curr odo reading]]</f>
        <v>2897</v>
      </c>
      <c r="I13" s="16">
        <f>Table1317[[#Totals],[Quantity]]</f>
        <v>229.47999999999996</v>
      </c>
      <c r="J13" s="16">
        <f>Table1317[[#Totals],[Amount]]</f>
        <v>41785.336000000003</v>
      </c>
      <c r="K13" s="2">
        <f t="shared" si="0"/>
        <v>12.624193829527631</v>
      </c>
      <c r="M13" s="16">
        <f t="shared" si="1"/>
        <v>41785.336000000003</v>
      </c>
      <c r="N13" s="2">
        <f t="shared" si="2"/>
        <v>14.42365757680359</v>
      </c>
    </row>
    <row r="14" spans="1:14" x14ac:dyDescent="0.25">
      <c r="A14">
        <v>13</v>
      </c>
      <c r="B14" t="s">
        <v>54</v>
      </c>
      <c r="C14" s="36">
        <v>9900</v>
      </c>
      <c r="D14" t="s">
        <v>42</v>
      </c>
      <c r="E14" t="s">
        <v>26</v>
      </c>
      <c r="F14">
        <v>67</v>
      </c>
      <c r="G14" t="s">
        <v>55</v>
      </c>
      <c r="H14" s="4">
        <f>Table14[[#Totals],[Curr odo reading]]</f>
        <v>18723</v>
      </c>
      <c r="I14" s="16">
        <f>Table14[[#Totals],[Quantity]]</f>
        <v>9121.74</v>
      </c>
      <c r="J14" s="16">
        <f>Table14[[#Totals],[Amount]]</f>
        <v>1638029.6789999995</v>
      </c>
      <c r="K14" s="2">
        <f t="shared" si="0"/>
        <v>2.052568917772267</v>
      </c>
      <c r="M14" s="16">
        <f t="shared" si="1"/>
        <v>1638029.6789999995</v>
      </c>
      <c r="N14" s="2">
        <f t="shared" si="2"/>
        <v>87.487564973561902</v>
      </c>
    </row>
    <row r="15" spans="1:14" x14ac:dyDescent="0.25">
      <c r="A15">
        <v>14</v>
      </c>
      <c r="B15" t="s">
        <v>48</v>
      </c>
      <c r="C15" s="36">
        <v>2000</v>
      </c>
      <c r="D15" t="s">
        <v>46</v>
      </c>
      <c r="E15" t="s">
        <v>27</v>
      </c>
      <c r="F15">
        <v>4</v>
      </c>
      <c r="G15" t="s">
        <v>10</v>
      </c>
      <c r="H15" s="4">
        <f>Table15[[#Totals],[Curr odo reading]]</f>
        <v>15346</v>
      </c>
      <c r="I15" s="16">
        <f>Table15[[#Totals],[Quantity]]</f>
        <v>1888.0299999999995</v>
      </c>
      <c r="J15" s="16">
        <f>Table15[[#Totals],[Amount]]</f>
        <v>363832.0199999999</v>
      </c>
      <c r="K15" s="2">
        <f t="shared" si="0"/>
        <v>8.1280488127836978</v>
      </c>
      <c r="M15" s="16">
        <f t="shared" si="1"/>
        <v>363832.0199999999</v>
      </c>
      <c r="N15" s="2">
        <f t="shared" si="2"/>
        <v>23.708589860549974</v>
      </c>
    </row>
    <row r="16" spans="1:14" x14ac:dyDescent="0.25">
      <c r="A16">
        <v>15</v>
      </c>
      <c r="B16" t="s">
        <v>47</v>
      </c>
      <c r="C16" s="36">
        <v>2700</v>
      </c>
      <c r="D16" t="s">
        <v>50</v>
      </c>
      <c r="E16" t="s">
        <v>28</v>
      </c>
      <c r="F16">
        <v>4</v>
      </c>
      <c r="G16" t="s">
        <v>55</v>
      </c>
      <c r="H16" s="4">
        <f>Table3[[#Totals],[Curr odo reading]]</f>
        <v>23526</v>
      </c>
      <c r="I16" s="16">
        <f>Table3[[#Totals],[Quantity]]</f>
        <v>3262.7599999999984</v>
      </c>
      <c r="J16" s="16">
        <f>Table3[[#Totals],[Amount]]</f>
        <v>582035.6399999999</v>
      </c>
      <c r="K16" s="2">
        <f t="shared" si="0"/>
        <v>7.2104598560727764</v>
      </c>
      <c r="M16" s="16">
        <f t="shared" si="1"/>
        <v>582035.6399999999</v>
      </c>
      <c r="N16" s="2">
        <f t="shared" si="2"/>
        <v>24.740102014792139</v>
      </c>
    </row>
    <row r="17" spans="1:14" x14ac:dyDescent="0.25">
      <c r="A17">
        <v>16</v>
      </c>
      <c r="B17" t="s">
        <v>36</v>
      </c>
      <c r="C17" s="36">
        <v>2800</v>
      </c>
      <c r="D17" t="s">
        <v>49</v>
      </c>
      <c r="E17" t="s">
        <v>29</v>
      </c>
      <c r="F17">
        <v>4</v>
      </c>
      <c r="G17" t="s">
        <v>55</v>
      </c>
      <c r="H17" s="4">
        <f>Table1[[#Totals],[Curr odo reading]]</f>
        <v>44720</v>
      </c>
      <c r="I17" s="16">
        <f>Table1[[#Totals],[Quantity]]</f>
        <v>4826.2499999999982</v>
      </c>
      <c r="J17" s="16">
        <f>Table1[[#Totals],[Amount]]</f>
        <v>865610.804</v>
      </c>
      <c r="K17" s="2">
        <f t="shared" si="0"/>
        <v>9.26599326599327</v>
      </c>
      <c r="M17" s="16">
        <f t="shared" si="1"/>
        <v>865610.804</v>
      </c>
      <c r="N17" s="2">
        <f t="shared" si="2"/>
        <v>19.35623443649374</v>
      </c>
    </row>
    <row r="18" spans="1:14" x14ac:dyDescent="0.25">
      <c r="A18">
        <v>17</v>
      </c>
      <c r="B18" t="s">
        <v>38</v>
      </c>
      <c r="C18" s="36">
        <v>2700</v>
      </c>
      <c r="D18" t="s">
        <v>45</v>
      </c>
      <c r="E18" t="s">
        <v>53</v>
      </c>
      <c r="F18">
        <v>10</v>
      </c>
      <c r="G18" t="s">
        <v>55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 s="2">
        <v>0</v>
      </c>
    </row>
    <row r="19" spans="1:14" x14ac:dyDescent="0.25">
      <c r="A19">
        <v>18</v>
      </c>
      <c r="B19" t="s">
        <v>56</v>
      </c>
      <c r="C19" s="36">
        <v>35000</v>
      </c>
      <c r="D19" t="s">
        <v>57</v>
      </c>
      <c r="G19" t="s">
        <v>55</v>
      </c>
      <c r="H19" s="4"/>
      <c r="I19" s="16">
        <f>Generator!E68</f>
        <v>33312.879999999997</v>
      </c>
      <c r="J19" s="16">
        <f>Table19[[#Totals],[Amount]]</f>
        <v>5912882.7179999985</v>
      </c>
      <c r="M19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A2AC-1AF5-433E-BC79-489B858BBD90}">
  <dimension ref="B1:J61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0.85546875" customWidth="1"/>
    <col min="7" max="7" width="11.5703125" bestFit="1" customWidth="1"/>
    <col min="8" max="9" width="18.140625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2:10" x14ac:dyDescent="0.25">
      <c r="B2" s="1">
        <v>45296</v>
      </c>
      <c r="C2" s="1" t="s">
        <v>1</v>
      </c>
      <c r="D2" t="s">
        <v>0</v>
      </c>
      <c r="E2">
        <v>50.28</v>
      </c>
      <c r="F2">
        <v>201.4</v>
      </c>
      <c r="G2" s="2">
        <f>E2*F2</f>
        <v>10126.392</v>
      </c>
      <c r="H2" s="3">
        <v>288161</v>
      </c>
      <c r="I2" s="3">
        <v>288457</v>
      </c>
      <c r="J2" s="3">
        <f>I2-H2</f>
        <v>296</v>
      </c>
    </row>
    <row r="3" spans="2:10" x14ac:dyDescent="0.25">
      <c r="B3" s="1">
        <v>45310</v>
      </c>
      <c r="C3" s="1" t="s">
        <v>12</v>
      </c>
      <c r="D3" t="s">
        <v>0</v>
      </c>
      <c r="E3">
        <v>55.95</v>
      </c>
      <c r="F3">
        <v>196.4</v>
      </c>
      <c r="G3" s="2">
        <f t="shared" ref="G3:G4" si="0">E3*F3</f>
        <v>10988.580000000002</v>
      </c>
      <c r="H3" s="3"/>
      <c r="I3" s="3">
        <v>288992</v>
      </c>
      <c r="J3" s="3"/>
    </row>
    <row r="4" spans="2:10" x14ac:dyDescent="0.25">
      <c r="B4" s="1">
        <v>45316</v>
      </c>
      <c r="C4" t="s">
        <v>1</v>
      </c>
      <c r="D4" t="s">
        <v>0</v>
      </c>
      <c r="E4">
        <v>40.99</v>
      </c>
      <c r="F4">
        <v>196.4</v>
      </c>
      <c r="G4" s="2">
        <f t="shared" si="0"/>
        <v>8050.4360000000006</v>
      </c>
      <c r="H4" s="3">
        <v>288457</v>
      </c>
      <c r="I4" s="3">
        <v>289369</v>
      </c>
      <c r="J4" s="3">
        <f>I4-H4</f>
        <v>912</v>
      </c>
    </row>
    <row r="5" spans="2:10" x14ac:dyDescent="0.25">
      <c r="B5" s="1">
        <v>45318</v>
      </c>
      <c r="C5" t="s">
        <v>1</v>
      </c>
      <c r="D5" t="s">
        <v>0</v>
      </c>
      <c r="E5">
        <v>52.8</v>
      </c>
      <c r="F5">
        <v>196.6</v>
      </c>
      <c r="G5" s="2">
        <f t="shared" ref="G5:G57" si="1">E5*F5</f>
        <v>10380.48</v>
      </c>
      <c r="H5" s="3">
        <v>289369</v>
      </c>
      <c r="I5" s="3">
        <v>290005</v>
      </c>
      <c r="J5" s="3">
        <f t="shared" ref="J5:J57" si="2">I5-H5</f>
        <v>636</v>
      </c>
    </row>
    <row r="6" spans="2:10" x14ac:dyDescent="0.25">
      <c r="B6" s="1">
        <v>45321</v>
      </c>
      <c r="C6" t="s">
        <v>1</v>
      </c>
      <c r="D6" t="s">
        <v>0</v>
      </c>
      <c r="E6">
        <v>60.46</v>
      </c>
      <c r="F6">
        <v>196.4</v>
      </c>
      <c r="G6" s="2">
        <f t="shared" si="1"/>
        <v>11874.344000000001</v>
      </c>
      <c r="H6" s="3">
        <v>290005</v>
      </c>
      <c r="I6" s="3">
        <v>290450</v>
      </c>
      <c r="J6" s="3">
        <f t="shared" si="2"/>
        <v>445</v>
      </c>
    </row>
    <row r="7" spans="2:10" x14ac:dyDescent="0.25">
      <c r="B7" s="1">
        <v>45325</v>
      </c>
      <c r="C7" t="s">
        <v>12</v>
      </c>
      <c r="D7" t="s">
        <v>0</v>
      </c>
      <c r="E7">
        <v>43.54</v>
      </c>
      <c r="F7">
        <v>197.9</v>
      </c>
      <c r="G7" s="2">
        <f t="shared" si="1"/>
        <v>8616.5660000000007</v>
      </c>
      <c r="H7" s="3"/>
      <c r="I7" s="3">
        <v>290750</v>
      </c>
      <c r="J7" s="3"/>
    </row>
    <row r="8" spans="2:10" x14ac:dyDescent="0.25">
      <c r="B8" s="1">
        <v>45331</v>
      </c>
      <c r="C8" t="s">
        <v>1</v>
      </c>
      <c r="D8" t="s">
        <v>0</v>
      </c>
      <c r="E8">
        <v>66.09</v>
      </c>
      <c r="F8">
        <v>196.4</v>
      </c>
      <c r="G8" s="2">
        <f t="shared" si="1"/>
        <v>12980.076000000001</v>
      </c>
      <c r="H8" s="3">
        <v>290450</v>
      </c>
      <c r="I8" s="3">
        <v>291366</v>
      </c>
      <c r="J8" s="3">
        <f t="shared" si="2"/>
        <v>916</v>
      </c>
    </row>
    <row r="9" spans="2:10" x14ac:dyDescent="0.25">
      <c r="B9" s="1">
        <v>45336</v>
      </c>
      <c r="C9" t="s">
        <v>1</v>
      </c>
      <c r="D9" t="s">
        <v>0</v>
      </c>
      <c r="E9">
        <v>50.11</v>
      </c>
      <c r="F9">
        <v>196.4</v>
      </c>
      <c r="G9" s="2">
        <f t="shared" si="1"/>
        <v>9841.6039999999994</v>
      </c>
      <c r="H9" s="3">
        <v>291366</v>
      </c>
      <c r="I9" s="3">
        <v>291790</v>
      </c>
      <c r="J9" s="3">
        <f t="shared" si="2"/>
        <v>424</v>
      </c>
    </row>
    <row r="10" spans="2:10" x14ac:dyDescent="0.25">
      <c r="B10" s="1">
        <v>45343</v>
      </c>
      <c r="C10" t="s">
        <v>1</v>
      </c>
      <c r="D10" t="s">
        <v>0</v>
      </c>
      <c r="E10">
        <v>55.87</v>
      </c>
      <c r="F10">
        <v>195.4</v>
      </c>
      <c r="G10" s="2">
        <f t="shared" si="1"/>
        <v>10916.998</v>
      </c>
      <c r="H10" s="3">
        <v>291790</v>
      </c>
      <c r="I10" s="3">
        <v>292300</v>
      </c>
      <c r="J10" s="3">
        <f t="shared" si="2"/>
        <v>510</v>
      </c>
    </row>
    <row r="11" spans="2:10" x14ac:dyDescent="0.25">
      <c r="B11" s="1">
        <v>45349</v>
      </c>
      <c r="C11" t="s">
        <v>12</v>
      </c>
      <c r="D11" t="s">
        <v>0</v>
      </c>
      <c r="E11">
        <v>45.87</v>
      </c>
      <c r="F11">
        <v>195.4</v>
      </c>
      <c r="G11" s="2">
        <f t="shared" si="1"/>
        <v>8962.9979999999996</v>
      </c>
      <c r="H11" s="3"/>
      <c r="I11" s="3">
        <v>292743</v>
      </c>
      <c r="J11" s="3"/>
    </row>
    <row r="12" spans="2:10" x14ac:dyDescent="0.25">
      <c r="B12" s="1">
        <v>45359</v>
      </c>
      <c r="C12" t="s">
        <v>1</v>
      </c>
      <c r="D12" t="s">
        <v>0</v>
      </c>
      <c r="E12">
        <v>65.209999999999994</v>
      </c>
      <c r="F12">
        <v>195.4</v>
      </c>
      <c r="G12" s="2">
        <f t="shared" si="1"/>
        <v>12742.034</v>
      </c>
      <c r="H12" s="3">
        <v>292300</v>
      </c>
      <c r="I12" s="3">
        <v>293248</v>
      </c>
      <c r="J12" s="3">
        <f t="shared" si="2"/>
        <v>948</v>
      </c>
    </row>
    <row r="13" spans="2:10" x14ac:dyDescent="0.25">
      <c r="B13" s="1">
        <v>45365</v>
      </c>
      <c r="C13" t="s">
        <v>12</v>
      </c>
      <c r="D13" t="s">
        <v>0</v>
      </c>
      <c r="E13">
        <v>56.81</v>
      </c>
      <c r="F13">
        <v>195.4</v>
      </c>
      <c r="G13" s="2">
        <f>E13*F13</f>
        <v>11100.674000000001</v>
      </c>
      <c r="H13" s="7"/>
      <c r="I13" s="7">
        <v>293883</v>
      </c>
      <c r="J13" s="3">
        <f>I13-H13</f>
        <v>293883</v>
      </c>
    </row>
    <row r="14" spans="2:10" x14ac:dyDescent="0.25">
      <c r="B14" s="1">
        <v>45373</v>
      </c>
      <c r="C14" t="s">
        <v>12</v>
      </c>
      <c r="D14" t="s">
        <v>0</v>
      </c>
      <c r="E14">
        <v>51.75</v>
      </c>
      <c r="F14">
        <v>190.3</v>
      </c>
      <c r="G14" s="2">
        <f>E14*F14</f>
        <v>9848.0250000000015</v>
      </c>
      <c r="H14" s="7"/>
      <c r="I14" s="7">
        <v>294350</v>
      </c>
      <c r="J14" s="3">
        <f>I14-H14</f>
        <v>294350</v>
      </c>
    </row>
    <row r="15" spans="2:10" x14ac:dyDescent="0.25">
      <c r="B15" s="1">
        <v>45384</v>
      </c>
      <c r="C15" t="s">
        <v>1</v>
      </c>
      <c r="D15" t="s">
        <v>0</v>
      </c>
      <c r="E15">
        <v>45.72</v>
      </c>
      <c r="F15">
        <v>190.3</v>
      </c>
      <c r="G15" s="2">
        <f t="shared" si="1"/>
        <v>8700.5159999999996</v>
      </c>
      <c r="H15" s="3">
        <v>293248</v>
      </c>
      <c r="I15" s="3">
        <v>294791</v>
      </c>
      <c r="J15" s="3">
        <f t="shared" si="2"/>
        <v>1543</v>
      </c>
    </row>
    <row r="16" spans="2:10" x14ac:dyDescent="0.25">
      <c r="B16" s="1">
        <v>45393</v>
      </c>
      <c r="C16" t="s">
        <v>1</v>
      </c>
      <c r="D16" t="s">
        <v>0</v>
      </c>
      <c r="E16">
        <v>56.86</v>
      </c>
      <c r="F16">
        <v>189.8</v>
      </c>
      <c r="G16" s="2">
        <f t="shared" si="1"/>
        <v>10792.028</v>
      </c>
      <c r="H16" s="3">
        <v>294791</v>
      </c>
      <c r="I16" s="3">
        <v>295336</v>
      </c>
      <c r="J16" s="3">
        <f t="shared" si="2"/>
        <v>545</v>
      </c>
    </row>
    <row r="17" spans="2:10" x14ac:dyDescent="0.25">
      <c r="B17" s="1">
        <v>45398</v>
      </c>
      <c r="C17" t="s">
        <v>12</v>
      </c>
      <c r="D17" t="s">
        <v>0</v>
      </c>
      <c r="E17">
        <v>52.37</v>
      </c>
      <c r="F17">
        <v>180.3</v>
      </c>
      <c r="G17" s="2">
        <f>E17*F17</f>
        <v>9442.3109999999997</v>
      </c>
      <c r="H17" s="7"/>
      <c r="I17" s="7">
        <v>295982</v>
      </c>
      <c r="J17" s="3">
        <f>I17-H17</f>
        <v>295982</v>
      </c>
    </row>
    <row r="18" spans="2:10" x14ac:dyDescent="0.25">
      <c r="B18" s="1">
        <v>45402</v>
      </c>
      <c r="C18" t="s">
        <v>12</v>
      </c>
      <c r="D18" t="s">
        <v>0</v>
      </c>
      <c r="E18">
        <v>50.39</v>
      </c>
      <c r="F18">
        <v>180.9</v>
      </c>
      <c r="G18" s="2">
        <f>E18*F18</f>
        <v>9115.5510000000013</v>
      </c>
      <c r="H18" s="7"/>
      <c r="I18" s="7">
        <v>296446</v>
      </c>
      <c r="J18" s="3">
        <f>I18-H18</f>
        <v>296446</v>
      </c>
    </row>
    <row r="19" spans="2:10" x14ac:dyDescent="0.25">
      <c r="B19" s="1">
        <v>45406</v>
      </c>
      <c r="C19" t="s">
        <v>1</v>
      </c>
      <c r="D19" t="s">
        <v>0</v>
      </c>
      <c r="E19">
        <v>52.23</v>
      </c>
      <c r="F19">
        <v>179.8</v>
      </c>
      <c r="G19" s="2">
        <f t="shared" si="1"/>
        <v>9390.9539999999997</v>
      </c>
      <c r="H19" s="3">
        <v>295336</v>
      </c>
      <c r="I19" s="3">
        <v>297162</v>
      </c>
      <c r="J19" s="3">
        <f t="shared" si="2"/>
        <v>1826</v>
      </c>
    </row>
    <row r="20" spans="2:10" x14ac:dyDescent="0.25">
      <c r="B20" s="1">
        <v>45409</v>
      </c>
      <c r="C20" t="s">
        <v>1</v>
      </c>
      <c r="D20" t="s">
        <v>0</v>
      </c>
      <c r="E20">
        <v>54.29</v>
      </c>
      <c r="F20">
        <v>180.5</v>
      </c>
      <c r="G20" s="2">
        <f t="shared" si="1"/>
        <v>9799.3449999999993</v>
      </c>
      <c r="H20" s="3">
        <v>297162</v>
      </c>
      <c r="I20" s="3">
        <v>297517</v>
      </c>
      <c r="J20" s="3">
        <f t="shared" si="2"/>
        <v>355</v>
      </c>
    </row>
    <row r="21" spans="2:10" x14ac:dyDescent="0.25">
      <c r="B21" s="1">
        <v>45415</v>
      </c>
      <c r="C21" t="s">
        <v>1</v>
      </c>
      <c r="D21" t="s">
        <v>0</v>
      </c>
      <c r="E21">
        <v>61.84</v>
      </c>
      <c r="F21">
        <v>180.3</v>
      </c>
      <c r="G21" s="2">
        <f t="shared" si="1"/>
        <v>11149.752000000002</v>
      </c>
      <c r="H21" s="3">
        <v>297517</v>
      </c>
      <c r="I21" s="3">
        <v>298014</v>
      </c>
      <c r="J21" s="3">
        <f t="shared" si="2"/>
        <v>497</v>
      </c>
    </row>
    <row r="22" spans="2:10" x14ac:dyDescent="0.25">
      <c r="B22" s="1">
        <v>45423</v>
      </c>
      <c r="C22" t="s">
        <v>1</v>
      </c>
      <c r="D22" t="s">
        <v>0</v>
      </c>
      <c r="E22">
        <v>55.94</v>
      </c>
      <c r="F22">
        <v>180.3</v>
      </c>
      <c r="G22" s="2">
        <f t="shared" si="1"/>
        <v>10085.982</v>
      </c>
      <c r="H22" s="3">
        <v>298014</v>
      </c>
      <c r="I22" s="3">
        <v>298422</v>
      </c>
      <c r="J22" s="3">
        <f t="shared" si="2"/>
        <v>408</v>
      </c>
    </row>
    <row r="23" spans="2:10" x14ac:dyDescent="0.25">
      <c r="B23" s="1">
        <v>45427</v>
      </c>
      <c r="C23" t="s">
        <v>1</v>
      </c>
      <c r="D23" t="s">
        <v>0</v>
      </c>
      <c r="E23">
        <v>56.06</v>
      </c>
      <c r="F23">
        <v>179.1</v>
      </c>
      <c r="G23" s="2">
        <f t="shared" si="1"/>
        <v>10040.346</v>
      </c>
      <c r="H23" s="3">
        <v>298422</v>
      </c>
      <c r="I23" s="3">
        <v>298850</v>
      </c>
      <c r="J23" s="3">
        <f t="shared" si="2"/>
        <v>428</v>
      </c>
    </row>
    <row r="24" spans="2:10" x14ac:dyDescent="0.25">
      <c r="B24" s="1">
        <v>45434</v>
      </c>
      <c r="C24" t="s">
        <v>1</v>
      </c>
      <c r="D24" t="s">
        <v>0</v>
      </c>
      <c r="E24">
        <v>64.28</v>
      </c>
      <c r="F24">
        <v>178.9</v>
      </c>
      <c r="G24" s="2">
        <f t="shared" si="1"/>
        <v>11499.692000000001</v>
      </c>
      <c r="H24" s="3">
        <v>298850</v>
      </c>
      <c r="I24" s="3">
        <v>299370</v>
      </c>
      <c r="J24" s="3">
        <f t="shared" si="2"/>
        <v>520</v>
      </c>
    </row>
    <row r="25" spans="2:10" x14ac:dyDescent="0.25">
      <c r="B25" s="1">
        <v>45443</v>
      </c>
      <c r="C25" t="s">
        <v>1</v>
      </c>
      <c r="D25" t="s">
        <v>0</v>
      </c>
      <c r="E25">
        <v>59.41</v>
      </c>
      <c r="F25">
        <v>179.1</v>
      </c>
      <c r="G25" s="2">
        <f t="shared" si="1"/>
        <v>10640.330999999998</v>
      </c>
      <c r="H25" s="3">
        <v>299370</v>
      </c>
      <c r="I25" s="3">
        <v>299862</v>
      </c>
      <c r="J25" s="3">
        <f t="shared" si="2"/>
        <v>492</v>
      </c>
    </row>
    <row r="26" spans="2:10" x14ac:dyDescent="0.25">
      <c r="B26" s="1">
        <v>45449</v>
      </c>
      <c r="C26" t="s">
        <v>12</v>
      </c>
      <c r="D26" t="s">
        <v>0</v>
      </c>
      <c r="E26">
        <v>41.55</v>
      </c>
      <c r="F26">
        <v>179.1</v>
      </c>
      <c r="G26" s="2">
        <f>E26*F26</f>
        <v>7441.6049999999996</v>
      </c>
      <c r="H26" s="7"/>
      <c r="I26" s="7">
        <v>300260</v>
      </c>
      <c r="J26" s="3">
        <f>I26-H26</f>
        <v>300260</v>
      </c>
    </row>
    <row r="27" spans="2:10" x14ac:dyDescent="0.25">
      <c r="B27" s="1">
        <v>45451</v>
      </c>
      <c r="C27" t="s">
        <v>12</v>
      </c>
      <c r="D27" t="s">
        <v>0</v>
      </c>
      <c r="E27">
        <v>52.91</v>
      </c>
      <c r="F27">
        <v>179.1</v>
      </c>
      <c r="G27" s="2">
        <f>E27*F27</f>
        <v>9476.1809999999987</v>
      </c>
      <c r="H27" s="7"/>
      <c r="I27" s="7">
        <v>300579</v>
      </c>
      <c r="J27" s="3">
        <f>I27-H27</f>
        <v>300579</v>
      </c>
    </row>
    <row r="28" spans="2:10" x14ac:dyDescent="0.25">
      <c r="B28" s="1">
        <v>45457</v>
      </c>
      <c r="C28" t="s">
        <v>1</v>
      </c>
      <c r="D28" t="s">
        <v>0</v>
      </c>
      <c r="E28">
        <v>64.55</v>
      </c>
      <c r="F28">
        <v>179.1</v>
      </c>
      <c r="G28" s="2">
        <f t="shared" si="1"/>
        <v>11560.904999999999</v>
      </c>
      <c r="H28" s="3">
        <v>299862</v>
      </c>
      <c r="I28" s="3">
        <v>301025</v>
      </c>
      <c r="J28" s="3">
        <f t="shared" si="2"/>
        <v>1163</v>
      </c>
    </row>
    <row r="29" spans="2:10" x14ac:dyDescent="0.25">
      <c r="B29" s="1">
        <v>45464</v>
      </c>
      <c r="C29" t="s">
        <v>1</v>
      </c>
      <c r="D29" t="s">
        <v>0</v>
      </c>
      <c r="E29">
        <v>53.24</v>
      </c>
      <c r="F29">
        <v>173.1</v>
      </c>
      <c r="G29" s="2">
        <f t="shared" si="1"/>
        <v>9215.8439999999991</v>
      </c>
      <c r="H29" s="3">
        <v>301025</v>
      </c>
      <c r="I29" s="3">
        <v>301378</v>
      </c>
      <c r="J29" s="3">
        <f t="shared" si="2"/>
        <v>353</v>
      </c>
    </row>
    <row r="30" spans="2:10" x14ac:dyDescent="0.25">
      <c r="B30" s="1">
        <v>45465</v>
      </c>
      <c r="C30" t="s">
        <v>12</v>
      </c>
      <c r="D30" t="s">
        <v>0</v>
      </c>
      <c r="E30">
        <v>54.06</v>
      </c>
      <c r="F30">
        <v>169.9</v>
      </c>
      <c r="G30" s="2">
        <f>E30*F30</f>
        <v>9184.7939999999999</v>
      </c>
      <c r="H30" s="7"/>
      <c r="I30" s="7">
        <v>301829</v>
      </c>
      <c r="J30" s="3">
        <f>I30-H30</f>
        <v>301829</v>
      </c>
    </row>
    <row r="31" spans="2:10" x14ac:dyDescent="0.25">
      <c r="B31" s="1">
        <v>45466</v>
      </c>
      <c r="C31" t="s">
        <v>12</v>
      </c>
      <c r="D31" t="s">
        <v>0</v>
      </c>
      <c r="E31">
        <v>37.08</v>
      </c>
      <c r="F31">
        <v>169.9</v>
      </c>
      <c r="G31" s="2">
        <f>E31*F31</f>
        <v>6299.8919999999998</v>
      </c>
      <c r="H31" s="7"/>
      <c r="I31" s="7">
        <v>301985</v>
      </c>
      <c r="J31" s="3">
        <f>I31-H31</f>
        <v>301985</v>
      </c>
    </row>
    <row r="32" spans="2:10" x14ac:dyDescent="0.25">
      <c r="B32" s="1">
        <v>45472</v>
      </c>
      <c r="C32" t="s">
        <v>1</v>
      </c>
      <c r="D32" t="s">
        <v>0</v>
      </c>
      <c r="E32">
        <v>59.79</v>
      </c>
      <c r="F32">
        <v>173.1</v>
      </c>
      <c r="G32" s="2">
        <f t="shared" si="1"/>
        <v>10349.648999999999</v>
      </c>
      <c r="H32" s="3">
        <v>301378</v>
      </c>
      <c r="I32" s="3">
        <v>302402</v>
      </c>
      <c r="J32" s="3">
        <f t="shared" si="2"/>
        <v>1024</v>
      </c>
    </row>
    <row r="33" spans="2:10" x14ac:dyDescent="0.25">
      <c r="B33" s="1">
        <v>45477</v>
      </c>
      <c r="C33" t="s">
        <v>1</v>
      </c>
      <c r="D33" t="s">
        <v>0</v>
      </c>
      <c r="E33">
        <v>29.57</v>
      </c>
      <c r="F33">
        <v>173.1</v>
      </c>
      <c r="G33" s="2">
        <f t="shared" si="1"/>
        <v>5118.567</v>
      </c>
      <c r="H33" s="3">
        <v>302402</v>
      </c>
      <c r="I33" s="3">
        <v>302627</v>
      </c>
      <c r="J33" s="3">
        <f t="shared" si="2"/>
        <v>225</v>
      </c>
    </row>
    <row r="34" spans="2:10" x14ac:dyDescent="0.25">
      <c r="B34" s="1">
        <v>45479</v>
      </c>
      <c r="C34" t="s">
        <v>12</v>
      </c>
      <c r="D34" t="s">
        <v>0</v>
      </c>
      <c r="E34">
        <v>36.71</v>
      </c>
      <c r="F34">
        <v>172.5</v>
      </c>
      <c r="G34" s="2">
        <f>E34*F34</f>
        <v>6332.4750000000004</v>
      </c>
      <c r="H34" s="7"/>
      <c r="I34" s="7">
        <v>302867</v>
      </c>
      <c r="J34" s="3">
        <f>I34-H34</f>
        <v>302867</v>
      </c>
    </row>
    <row r="35" spans="2:10" x14ac:dyDescent="0.25">
      <c r="B35" s="1">
        <v>45492</v>
      </c>
      <c r="C35" t="s">
        <v>1</v>
      </c>
      <c r="D35" t="s">
        <v>0</v>
      </c>
      <c r="E35">
        <v>58.28</v>
      </c>
      <c r="F35">
        <v>171.6</v>
      </c>
      <c r="G35" s="2">
        <f t="shared" si="1"/>
        <v>10000.848</v>
      </c>
      <c r="H35" s="3">
        <v>302627</v>
      </c>
      <c r="I35" s="3">
        <v>303347</v>
      </c>
      <c r="J35" s="3">
        <f t="shared" si="2"/>
        <v>720</v>
      </c>
    </row>
    <row r="36" spans="2:10" x14ac:dyDescent="0.25">
      <c r="B36" s="1">
        <v>45493</v>
      </c>
      <c r="C36" t="s">
        <v>12</v>
      </c>
      <c r="D36" t="s">
        <v>0</v>
      </c>
      <c r="E36">
        <v>45.44</v>
      </c>
      <c r="F36">
        <v>169.4</v>
      </c>
      <c r="G36" s="2">
        <f>E36*F36</f>
        <v>7697.5360000000001</v>
      </c>
      <c r="H36" s="7"/>
      <c r="I36" s="7">
        <v>303917</v>
      </c>
      <c r="J36" s="3">
        <f>I36-H36</f>
        <v>303917</v>
      </c>
    </row>
    <row r="37" spans="2:10" x14ac:dyDescent="0.25">
      <c r="B37" s="1">
        <v>45494</v>
      </c>
      <c r="C37" t="s">
        <v>1</v>
      </c>
      <c r="D37" t="s">
        <v>0</v>
      </c>
      <c r="E37">
        <v>29.52</v>
      </c>
      <c r="F37">
        <v>169.4</v>
      </c>
      <c r="G37" s="2">
        <f t="shared" si="1"/>
        <v>5000.6880000000001</v>
      </c>
      <c r="H37" s="3">
        <v>303347</v>
      </c>
      <c r="I37" s="3">
        <v>304228</v>
      </c>
      <c r="J37" s="3">
        <f t="shared" si="2"/>
        <v>881</v>
      </c>
    </row>
    <row r="38" spans="2:10" x14ac:dyDescent="0.25">
      <c r="B38" s="1">
        <v>45498</v>
      </c>
      <c r="C38" t="s">
        <v>12</v>
      </c>
      <c r="D38" t="s">
        <v>0</v>
      </c>
      <c r="E38">
        <v>49</v>
      </c>
      <c r="F38">
        <v>169.4</v>
      </c>
      <c r="G38" s="2">
        <f>E38*F38</f>
        <v>8300.6</v>
      </c>
      <c r="H38" s="7"/>
      <c r="I38" s="7">
        <v>304666</v>
      </c>
      <c r="J38" s="3">
        <f>I38-H38</f>
        <v>304666</v>
      </c>
    </row>
    <row r="39" spans="2:10" x14ac:dyDescent="0.25">
      <c r="B39" s="1">
        <v>45500</v>
      </c>
      <c r="C39" t="s">
        <v>12</v>
      </c>
      <c r="D39" t="s">
        <v>0</v>
      </c>
      <c r="E39">
        <v>57.38</v>
      </c>
      <c r="F39">
        <v>169.4</v>
      </c>
      <c r="G39" s="2">
        <f>E39*F39</f>
        <v>9720.1720000000005</v>
      </c>
      <c r="H39" s="7"/>
      <c r="I39" s="7">
        <v>305643</v>
      </c>
      <c r="J39" s="3">
        <f>I39-H39</f>
        <v>305643</v>
      </c>
    </row>
    <row r="40" spans="2:10" x14ac:dyDescent="0.25">
      <c r="B40" s="1">
        <v>45501</v>
      </c>
      <c r="C40" t="s">
        <v>1</v>
      </c>
      <c r="D40" t="s">
        <v>0</v>
      </c>
      <c r="E40">
        <v>58.95</v>
      </c>
      <c r="F40">
        <v>171.6</v>
      </c>
      <c r="G40" s="2">
        <f t="shared" si="1"/>
        <v>10115.82</v>
      </c>
      <c r="H40" s="3">
        <v>304228</v>
      </c>
      <c r="I40" s="3">
        <v>305498</v>
      </c>
      <c r="J40" s="3">
        <f t="shared" si="2"/>
        <v>1270</v>
      </c>
    </row>
    <row r="41" spans="2:10" x14ac:dyDescent="0.25">
      <c r="B41" s="1">
        <v>45513</v>
      </c>
      <c r="C41" t="s">
        <v>1</v>
      </c>
      <c r="D41" t="s">
        <v>0</v>
      </c>
      <c r="E41">
        <v>48</v>
      </c>
      <c r="F41">
        <v>171</v>
      </c>
      <c r="G41" s="2">
        <f t="shared" si="1"/>
        <v>8208</v>
      </c>
      <c r="H41" s="3">
        <v>305498</v>
      </c>
      <c r="I41" s="3">
        <v>306015</v>
      </c>
      <c r="J41" s="3">
        <f t="shared" si="2"/>
        <v>517</v>
      </c>
    </row>
    <row r="42" spans="2:10" x14ac:dyDescent="0.25">
      <c r="B42" s="1">
        <v>45520</v>
      </c>
      <c r="C42" t="s">
        <v>1</v>
      </c>
      <c r="D42" t="s">
        <v>0</v>
      </c>
      <c r="E42">
        <v>58.45</v>
      </c>
      <c r="F42">
        <v>171.6</v>
      </c>
      <c r="G42" s="2">
        <f t="shared" si="1"/>
        <v>10030.02</v>
      </c>
      <c r="H42" s="3">
        <v>306015</v>
      </c>
      <c r="I42" s="3">
        <v>306718</v>
      </c>
      <c r="J42" s="3">
        <f t="shared" si="2"/>
        <v>703</v>
      </c>
    </row>
    <row r="43" spans="2:10" x14ac:dyDescent="0.25">
      <c r="B43" s="1">
        <v>45538</v>
      </c>
      <c r="C43" t="s">
        <v>1</v>
      </c>
      <c r="D43" t="s">
        <v>0</v>
      </c>
      <c r="E43">
        <v>62.38</v>
      </c>
      <c r="F43">
        <v>171.6</v>
      </c>
      <c r="G43" s="2">
        <f t="shared" si="1"/>
        <v>10704.407999999999</v>
      </c>
      <c r="H43" s="7">
        <v>306718</v>
      </c>
      <c r="I43" s="7">
        <v>307256</v>
      </c>
      <c r="J43" s="3">
        <f t="shared" si="2"/>
        <v>538</v>
      </c>
    </row>
    <row r="44" spans="2:10" x14ac:dyDescent="0.25">
      <c r="B44" s="1">
        <v>45545</v>
      </c>
      <c r="C44" t="s">
        <v>12</v>
      </c>
      <c r="D44" t="s">
        <v>0</v>
      </c>
      <c r="E44">
        <v>59.07</v>
      </c>
      <c r="F44">
        <v>171.6</v>
      </c>
      <c r="G44" s="2">
        <f>E44*F44</f>
        <v>10136.412</v>
      </c>
      <c r="H44" s="7"/>
      <c r="I44" s="7">
        <v>307839</v>
      </c>
      <c r="J44" s="3">
        <f>I44-H44</f>
        <v>307839</v>
      </c>
    </row>
    <row r="45" spans="2:10" x14ac:dyDescent="0.25">
      <c r="B45" s="1">
        <v>45548</v>
      </c>
      <c r="C45" t="s">
        <v>1</v>
      </c>
      <c r="D45" t="s">
        <v>0</v>
      </c>
      <c r="E45">
        <v>52.17</v>
      </c>
      <c r="F45">
        <v>171.6</v>
      </c>
      <c r="G45" s="2">
        <f t="shared" si="1"/>
        <v>8952.3719999999994</v>
      </c>
      <c r="H45" s="7">
        <v>307256</v>
      </c>
      <c r="I45" s="7">
        <v>308371</v>
      </c>
      <c r="J45" s="3">
        <f t="shared" si="2"/>
        <v>1115</v>
      </c>
    </row>
    <row r="46" spans="2:10" x14ac:dyDescent="0.25">
      <c r="B46" s="1">
        <v>45552</v>
      </c>
      <c r="C46" t="s">
        <v>12</v>
      </c>
      <c r="D46" t="s">
        <v>0</v>
      </c>
      <c r="E46">
        <v>39.96</v>
      </c>
      <c r="F46">
        <v>173</v>
      </c>
      <c r="G46" s="2">
        <f>E46*F46</f>
        <v>6913.08</v>
      </c>
      <c r="H46" s="7"/>
      <c r="I46" s="7">
        <v>308685</v>
      </c>
      <c r="J46" s="3">
        <f>I46-H46</f>
        <v>308685</v>
      </c>
    </row>
    <row r="47" spans="2:10" x14ac:dyDescent="0.25">
      <c r="B47" s="1">
        <v>45555</v>
      </c>
      <c r="C47" t="s">
        <v>12</v>
      </c>
      <c r="D47" t="s">
        <v>0</v>
      </c>
      <c r="E47">
        <v>55</v>
      </c>
      <c r="F47">
        <v>171.8</v>
      </c>
      <c r="G47" s="2">
        <f>E47*F47</f>
        <v>9449</v>
      </c>
      <c r="H47" s="7"/>
      <c r="I47" s="7">
        <v>309201</v>
      </c>
      <c r="J47" s="3">
        <f>I47-H47</f>
        <v>309201</v>
      </c>
    </row>
    <row r="48" spans="2:10" x14ac:dyDescent="0.25">
      <c r="B48" s="1">
        <v>45558</v>
      </c>
      <c r="C48" t="s">
        <v>1</v>
      </c>
      <c r="D48" t="s">
        <v>0</v>
      </c>
      <c r="E48">
        <v>59.29</v>
      </c>
      <c r="F48">
        <v>171.3</v>
      </c>
      <c r="G48" s="2">
        <f t="shared" si="1"/>
        <v>10156.377</v>
      </c>
      <c r="H48" s="7">
        <v>308371</v>
      </c>
      <c r="I48" s="7">
        <v>309493</v>
      </c>
      <c r="J48" s="3">
        <f t="shared" si="2"/>
        <v>1122</v>
      </c>
    </row>
    <row r="49" spans="2:10" x14ac:dyDescent="0.25">
      <c r="B49" s="1">
        <v>45561</v>
      </c>
      <c r="C49" t="s">
        <v>1</v>
      </c>
      <c r="D49" t="s">
        <v>0</v>
      </c>
      <c r="E49">
        <v>46.07</v>
      </c>
      <c r="F49">
        <v>172.7</v>
      </c>
      <c r="G49" s="2">
        <f t="shared" si="1"/>
        <v>7956.2889999999998</v>
      </c>
      <c r="H49" s="7">
        <v>309493</v>
      </c>
      <c r="I49" s="7">
        <v>309845</v>
      </c>
      <c r="J49" s="3">
        <f t="shared" si="2"/>
        <v>352</v>
      </c>
    </row>
    <row r="50" spans="2:10" x14ac:dyDescent="0.25">
      <c r="B50" s="1">
        <v>45563</v>
      </c>
      <c r="C50" t="s">
        <v>1</v>
      </c>
      <c r="D50" t="s">
        <v>0</v>
      </c>
      <c r="E50">
        <v>49.54</v>
      </c>
      <c r="F50">
        <v>171.6</v>
      </c>
      <c r="G50" s="2">
        <f t="shared" si="1"/>
        <v>8501.0640000000003</v>
      </c>
      <c r="H50" s="8">
        <v>309845</v>
      </c>
      <c r="I50" s="8">
        <v>310324</v>
      </c>
      <c r="J50" s="3">
        <f t="shared" si="2"/>
        <v>479</v>
      </c>
    </row>
    <row r="51" spans="2:10" x14ac:dyDescent="0.25">
      <c r="B51" s="1">
        <v>45572</v>
      </c>
      <c r="C51" t="s">
        <v>12</v>
      </c>
      <c r="D51" t="s">
        <v>0</v>
      </c>
      <c r="E51">
        <v>55.27</v>
      </c>
      <c r="F51">
        <v>171.8</v>
      </c>
      <c r="G51" s="2">
        <f>E51*F51</f>
        <v>9495.3860000000004</v>
      </c>
      <c r="H51" s="8"/>
      <c r="I51" s="8">
        <v>310913</v>
      </c>
      <c r="J51" s="3">
        <f>I51-H51</f>
        <v>310913</v>
      </c>
    </row>
    <row r="52" spans="2:10" x14ac:dyDescent="0.25">
      <c r="B52" s="1">
        <v>45582</v>
      </c>
      <c r="C52" t="s">
        <v>12</v>
      </c>
      <c r="D52" t="s">
        <v>0</v>
      </c>
      <c r="E52">
        <v>62.02</v>
      </c>
      <c r="F52">
        <v>168</v>
      </c>
      <c r="G52" s="2">
        <f>E52*F52</f>
        <v>10419.36</v>
      </c>
      <c r="H52" s="8"/>
      <c r="I52" s="8">
        <v>311526</v>
      </c>
      <c r="J52" s="3">
        <f>I52-H52</f>
        <v>311526</v>
      </c>
    </row>
    <row r="53" spans="2:10" x14ac:dyDescent="0.25">
      <c r="B53" s="1">
        <v>45595</v>
      </c>
      <c r="C53" t="s">
        <v>12</v>
      </c>
      <c r="D53" t="s">
        <v>0</v>
      </c>
      <c r="E53">
        <v>57.74</v>
      </c>
      <c r="F53">
        <v>168</v>
      </c>
      <c r="G53" s="2">
        <f>E53*F53</f>
        <v>9700.32</v>
      </c>
      <c r="H53" s="8"/>
      <c r="I53" s="8">
        <v>312111</v>
      </c>
      <c r="J53" s="3">
        <f>I53-H53</f>
        <v>312111</v>
      </c>
    </row>
    <row r="54" spans="2:10" x14ac:dyDescent="0.25">
      <c r="B54" s="1">
        <v>45603</v>
      </c>
      <c r="C54" t="s">
        <v>12</v>
      </c>
      <c r="D54" t="s">
        <v>0</v>
      </c>
      <c r="E54">
        <v>46.1</v>
      </c>
      <c r="F54">
        <v>168.8</v>
      </c>
      <c r="G54" s="2">
        <f>E54*F54</f>
        <v>7781.6800000000012</v>
      </c>
      <c r="H54" s="8"/>
      <c r="I54" s="8">
        <v>312571</v>
      </c>
      <c r="J54" s="3">
        <f>I54-H54</f>
        <v>312571</v>
      </c>
    </row>
    <row r="55" spans="2:10" x14ac:dyDescent="0.25">
      <c r="B55" s="1">
        <v>45611</v>
      </c>
      <c r="C55" t="s">
        <v>12</v>
      </c>
      <c r="D55" t="s">
        <v>0</v>
      </c>
      <c r="E55">
        <v>60.71</v>
      </c>
      <c r="F55">
        <v>168</v>
      </c>
      <c r="G55" s="2">
        <f>E55*F55</f>
        <v>10199.280000000001</v>
      </c>
      <c r="H55" s="8"/>
      <c r="I55" s="8">
        <v>313103</v>
      </c>
      <c r="J55" s="3">
        <f>I55-H55</f>
        <v>313103</v>
      </c>
    </row>
    <row r="56" spans="2:10" x14ac:dyDescent="0.25">
      <c r="B56" s="1">
        <v>45629</v>
      </c>
      <c r="C56" t="s">
        <v>1</v>
      </c>
      <c r="D56" t="s">
        <v>0</v>
      </c>
      <c r="E56">
        <v>69.069999999999993</v>
      </c>
      <c r="F56">
        <v>168</v>
      </c>
      <c r="G56" s="2">
        <f t="shared" si="1"/>
        <v>11603.759999999998</v>
      </c>
      <c r="H56" s="7">
        <v>310324</v>
      </c>
      <c r="I56" s="7">
        <v>313596</v>
      </c>
      <c r="J56" s="3">
        <f t="shared" si="2"/>
        <v>3272</v>
      </c>
    </row>
    <row r="57" spans="2:10" x14ac:dyDescent="0.25">
      <c r="B57" s="1">
        <v>45646</v>
      </c>
      <c r="C57" t="s">
        <v>1</v>
      </c>
      <c r="D57" t="s">
        <v>0</v>
      </c>
      <c r="E57">
        <v>44.28</v>
      </c>
      <c r="F57">
        <v>165</v>
      </c>
      <c r="G57" s="2">
        <f t="shared" si="1"/>
        <v>7306.2</v>
      </c>
      <c r="H57" s="7">
        <v>313596</v>
      </c>
      <c r="I57" s="7">
        <v>313993</v>
      </c>
      <c r="J57" s="3">
        <f t="shared" si="2"/>
        <v>397</v>
      </c>
    </row>
    <row r="58" spans="2:10" x14ac:dyDescent="0.25">
      <c r="B58" s="1"/>
      <c r="E58">
        <f>SUBTOTAL(109,Table11[Quantity])</f>
        <v>2958.2700000000004</v>
      </c>
      <c r="G58" s="12">
        <f>SUBTOTAL(109,Table11[Amount])</f>
        <v>530414.59899999993</v>
      </c>
      <c r="H58" s="7"/>
      <c r="I58" s="7">
        <f>I57-I2</f>
        <v>25536</v>
      </c>
      <c r="J58" s="3"/>
    </row>
    <row r="59" spans="2:10" x14ac:dyDescent="0.25">
      <c r="G59" s="2"/>
      <c r="J59" s="3"/>
    </row>
    <row r="60" spans="2:10" x14ac:dyDescent="0.25">
      <c r="G60" s="2"/>
      <c r="J60" s="3"/>
    </row>
    <row r="61" spans="2:10" x14ac:dyDescent="0.25">
      <c r="G61" s="2"/>
      <c r="J61" s="3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7F4A-5FB4-4F4E-838B-949650BE7318}">
  <dimension ref="B1:J67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45301</v>
      </c>
      <c r="C2" t="s">
        <v>12</v>
      </c>
      <c r="D2" t="s">
        <v>10</v>
      </c>
      <c r="E2" s="2">
        <v>35.33</v>
      </c>
      <c r="F2" s="2">
        <v>212.3</v>
      </c>
      <c r="G2" s="2">
        <f>E2*F2</f>
        <v>7500.5590000000002</v>
      </c>
      <c r="I2" s="3">
        <v>75177</v>
      </c>
    </row>
    <row r="3" spans="2:10" x14ac:dyDescent="0.25">
      <c r="B3" s="1">
        <v>45302</v>
      </c>
      <c r="C3" s="1" t="s">
        <v>1</v>
      </c>
      <c r="D3" t="s">
        <v>10</v>
      </c>
      <c r="E3" s="2">
        <v>27.84</v>
      </c>
      <c r="F3" s="2">
        <v>215.5</v>
      </c>
      <c r="G3" s="2">
        <f>E3*F3</f>
        <v>5999.5199999999995</v>
      </c>
      <c r="H3" s="3">
        <v>74490</v>
      </c>
      <c r="I3" s="3">
        <v>75473</v>
      </c>
      <c r="J3" s="3">
        <f>I3-H3</f>
        <v>983</v>
      </c>
    </row>
    <row r="4" spans="2:10" x14ac:dyDescent="0.25">
      <c r="B4" s="1">
        <v>45303</v>
      </c>
      <c r="C4" t="s">
        <v>1</v>
      </c>
      <c r="D4" t="s">
        <v>10</v>
      </c>
      <c r="E4" s="2">
        <v>36.19</v>
      </c>
      <c r="F4" s="2">
        <v>215.5</v>
      </c>
      <c r="G4" s="2">
        <f t="shared" ref="G4:G14" si="0">E4*F4</f>
        <v>7798.9449999999997</v>
      </c>
      <c r="H4" s="3">
        <v>75473</v>
      </c>
      <c r="I4" s="3">
        <v>75691</v>
      </c>
      <c r="J4" s="3">
        <f t="shared" ref="J4:J66" si="1">I4-H4</f>
        <v>218</v>
      </c>
    </row>
    <row r="5" spans="2:10" x14ac:dyDescent="0.25">
      <c r="B5" s="1">
        <v>45306</v>
      </c>
      <c r="C5" t="s">
        <v>1</v>
      </c>
      <c r="D5" t="s">
        <v>10</v>
      </c>
      <c r="E5" s="2">
        <v>31.36</v>
      </c>
      <c r="F5" s="2">
        <v>207.3</v>
      </c>
      <c r="G5" s="2">
        <f t="shared" si="0"/>
        <v>6500.9279999999999</v>
      </c>
      <c r="H5" s="3">
        <v>75691</v>
      </c>
      <c r="I5" s="3">
        <v>75982</v>
      </c>
      <c r="J5" s="3">
        <f t="shared" si="1"/>
        <v>291</v>
      </c>
    </row>
    <row r="6" spans="2:10" x14ac:dyDescent="0.25">
      <c r="B6" s="1">
        <v>45313</v>
      </c>
      <c r="C6" t="s">
        <v>12</v>
      </c>
      <c r="D6" t="s">
        <v>10</v>
      </c>
      <c r="E6" s="2">
        <v>41</v>
      </c>
      <c r="F6" s="2">
        <v>207.3</v>
      </c>
      <c r="G6" s="2">
        <f t="shared" si="0"/>
        <v>8499.3000000000011</v>
      </c>
      <c r="I6" s="3">
        <v>76332</v>
      </c>
      <c r="J6" s="3"/>
    </row>
    <row r="7" spans="2:10" x14ac:dyDescent="0.25">
      <c r="B7" s="1">
        <v>45319</v>
      </c>
      <c r="C7" t="s">
        <v>12</v>
      </c>
      <c r="D7" t="s">
        <v>10</v>
      </c>
      <c r="E7" s="2">
        <v>42.4</v>
      </c>
      <c r="F7" s="2">
        <v>208.8</v>
      </c>
      <c r="G7" s="2">
        <f t="shared" si="0"/>
        <v>8853.1200000000008</v>
      </c>
      <c r="I7" s="3">
        <v>76543</v>
      </c>
      <c r="J7" s="3"/>
    </row>
    <row r="8" spans="2:10" x14ac:dyDescent="0.25">
      <c r="B8" s="1">
        <v>45321</v>
      </c>
      <c r="C8" t="s">
        <v>1</v>
      </c>
      <c r="D8" t="s">
        <v>10</v>
      </c>
      <c r="E8" s="2">
        <v>35.68</v>
      </c>
      <c r="F8" s="2">
        <v>210.5</v>
      </c>
      <c r="G8" s="2">
        <f t="shared" si="0"/>
        <v>7510.64</v>
      </c>
      <c r="H8" s="3">
        <v>75982</v>
      </c>
      <c r="I8" s="3">
        <v>76845</v>
      </c>
      <c r="J8" s="3">
        <f t="shared" si="1"/>
        <v>863</v>
      </c>
    </row>
    <row r="9" spans="2:10" x14ac:dyDescent="0.25">
      <c r="B9" s="1">
        <v>45322</v>
      </c>
      <c r="C9" t="s">
        <v>12</v>
      </c>
      <c r="D9" t="s">
        <v>10</v>
      </c>
      <c r="E9" s="2">
        <v>37.07</v>
      </c>
      <c r="F9" s="2">
        <v>215.8</v>
      </c>
      <c r="G9" s="2">
        <f t="shared" si="0"/>
        <v>7999.7060000000001</v>
      </c>
      <c r="I9" s="3">
        <v>77283</v>
      </c>
      <c r="J9" s="3"/>
    </row>
    <row r="10" spans="2:10" x14ac:dyDescent="0.25">
      <c r="B10" s="1">
        <v>45324</v>
      </c>
      <c r="C10" t="s">
        <v>12</v>
      </c>
      <c r="D10" t="s">
        <v>10</v>
      </c>
      <c r="E10" s="2">
        <v>43.59</v>
      </c>
      <c r="F10" s="2">
        <v>208.8</v>
      </c>
      <c r="G10" s="2">
        <f t="shared" si="0"/>
        <v>9101.5920000000006</v>
      </c>
      <c r="I10" s="3">
        <v>77560</v>
      </c>
      <c r="J10" s="3"/>
    </row>
    <row r="11" spans="2:10" x14ac:dyDescent="0.25">
      <c r="B11" s="1">
        <v>45327</v>
      </c>
      <c r="C11" t="s">
        <v>12</v>
      </c>
      <c r="D11" t="s">
        <v>10</v>
      </c>
      <c r="E11" s="2">
        <v>44.86</v>
      </c>
      <c r="F11" s="2">
        <v>207.3</v>
      </c>
      <c r="G11" s="2">
        <f t="shared" si="0"/>
        <v>9299.478000000001</v>
      </c>
      <c r="I11" s="3">
        <v>78137</v>
      </c>
      <c r="J11" s="3"/>
    </row>
    <row r="12" spans="2:10" x14ac:dyDescent="0.25">
      <c r="B12" s="1">
        <v>45336</v>
      </c>
      <c r="C12" t="s">
        <v>1</v>
      </c>
      <c r="D12" t="s">
        <v>10</v>
      </c>
      <c r="E12" s="2">
        <v>41</v>
      </c>
      <c r="F12" s="2">
        <v>207.3</v>
      </c>
      <c r="G12" s="2">
        <f t="shared" si="0"/>
        <v>8499.3000000000011</v>
      </c>
      <c r="H12" s="3">
        <v>76845</v>
      </c>
      <c r="I12" s="3">
        <v>78334</v>
      </c>
      <c r="J12" s="3">
        <f t="shared" si="1"/>
        <v>1489</v>
      </c>
    </row>
    <row r="13" spans="2:10" x14ac:dyDescent="0.25">
      <c r="B13" s="1">
        <v>45345</v>
      </c>
      <c r="C13" t="s">
        <v>12</v>
      </c>
      <c r="D13" t="s">
        <v>10</v>
      </c>
      <c r="E13" s="2">
        <v>36.35</v>
      </c>
      <c r="F13" s="2">
        <v>206.3</v>
      </c>
      <c r="G13" s="2">
        <f t="shared" si="0"/>
        <v>7499.005000000001</v>
      </c>
      <c r="I13" s="3">
        <v>78533</v>
      </c>
      <c r="J13" s="3"/>
    </row>
    <row r="14" spans="2:10" x14ac:dyDescent="0.25">
      <c r="B14" s="1">
        <v>45349</v>
      </c>
      <c r="C14" t="s">
        <v>1</v>
      </c>
      <c r="D14" t="s">
        <v>10</v>
      </c>
      <c r="E14" s="2">
        <v>46.27</v>
      </c>
      <c r="F14" s="2">
        <v>205.3</v>
      </c>
      <c r="G14" s="2">
        <f t="shared" si="0"/>
        <v>9499.2310000000016</v>
      </c>
      <c r="H14" s="3">
        <v>78334</v>
      </c>
      <c r="I14" s="3">
        <v>78926</v>
      </c>
      <c r="J14" s="3">
        <f t="shared" si="1"/>
        <v>592</v>
      </c>
    </row>
    <row r="15" spans="2:10" x14ac:dyDescent="0.25">
      <c r="B15" s="1">
        <v>45350</v>
      </c>
      <c r="C15" t="s">
        <v>1</v>
      </c>
      <c r="D15" t="s">
        <v>10</v>
      </c>
      <c r="E15" s="2">
        <v>41.4</v>
      </c>
      <c r="F15" s="2">
        <v>205.3</v>
      </c>
      <c r="G15" s="2">
        <f t="shared" ref="G15:G66" si="2">E15*F15</f>
        <v>8499.42</v>
      </c>
      <c r="H15" s="3">
        <v>78926</v>
      </c>
      <c r="I15" s="3">
        <v>79358</v>
      </c>
      <c r="J15" s="3">
        <f t="shared" si="1"/>
        <v>432</v>
      </c>
    </row>
    <row r="16" spans="2:10" x14ac:dyDescent="0.25">
      <c r="B16" s="1">
        <v>45351</v>
      </c>
      <c r="C16" t="s">
        <v>12</v>
      </c>
      <c r="D16" t="s">
        <v>10</v>
      </c>
      <c r="E16" s="2">
        <v>43.84</v>
      </c>
      <c r="F16" s="2">
        <v>205.3</v>
      </c>
      <c r="G16" s="2">
        <f t="shared" si="2"/>
        <v>9000.3520000000008</v>
      </c>
      <c r="I16" s="3">
        <v>79647</v>
      </c>
      <c r="J16" s="3"/>
    </row>
    <row r="17" spans="2:10" x14ac:dyDescent="0.25">
      <c r="B17" s="1">
        <v>45359</v>
      </c>
      <c r="C17" t="s">
        <v>12</v>
      </c>
      <c r="D17" t="s">
        <v>10</v>
      </c>
      <c r="E17" s="2">
        <v>41.2</v>
      </c>
      <c r="F17" s="2">
        <v>206.3</v>
      </c>
      <c r="G17" s="2">
        <f>E17*F17</f>
        <v>8499.5600000000013</v>
      </c>
      <c r="I17" s="3">
        <v>80067</v>
      </c>
      <c r="J17" s="3">
        <f>I17-H17</f>
        <v>80067</v>
      </c>
    </row>
    <row r="18" spans="2:10" x14ac:dyDescent="0.25">
      <c r="B18" s="1">
        <v>45361</v>
      </c>
      <c r="C18" t="s">
        <v>12</v>
      </c>
      <c r="D18" t="s">
        <v>10</v>
      </c>
      <c r="E18" s="2">
        <v>36.35</v>
      </c>
      <c r="F18" s="2">
        <v>206.3</v>
      </c>
      <c r="G18" s="2">
        <f>E18*F18</f>
        <v>7499.005000000001</v>
      </c>
      <c r="I18" s="3">
        <v>80342</v>
      </c>
      <c r="J18" s="3">
        <f>I18-H18</f>
        <v>80342</v>
      </c>
    </row>
    <row r="19" spans="2:10" x14ac:dyDescent="0.25">
      <c r="B19" s="1">
        <v>45364</v>
      </c>
      <c r="C19" t="s">
        <v>12</v>
      </c>
      <c r="D19" t="s">
        <v>10</v>
      </c>
      <c r="E19" s="2">
        <v>41.2</v>
      </c>
      <c r="F19" s="2">
        <v>206.3</v>
      </c>
      <c r="G19" s="2">
        <f>E19*F19</f>
        <v>8499.5600000000013</v>
      </c>
      <c r="I19" s="3">
        <v>80744</v>
      </c>
      <c r="J19" s="3">
        <f>I19-H19</f>
        <v>80744</v>
      </c>
    </row>
    <row r="20" spans="2:10" x14ac:dyDescent="0.25">
      <c r="B20" s="1">
        <v>45366</v>
      </c>
      <c r="C20" t="s">
        <v>1</v>
      </c>
      <c r="D20" t="s">
        <v>10</v>
      </c>
      <c r="E20" s="2">
        <v>37.950000000000003</v>
      </c>
      <c r="F20" s="2">
        <v>199.1</v>
      </c>
      <c r="G20" s="2">
        <f t="shared" si="2"/>
        <v>7555.8450000000003</v>
      </c>
      <c r="H20" s="3">
        <v>79358</v>
      </c>
      <c r="I20" s="3">
        <v>81021</v>
      </c>
      <c r="J20" s="3">
        <f t="shared" si="1"/>
        <v>1663</v>
      </c>
    </row>
    <row r="21" spans="2:10" x14ac:dyDescent="0.25">
      <c r="B21" s="1">
        <v>45377</v>
      </c>
      <c r="C21" t="s">
        <v>1</v>
      </c>
      <c r="D21" t="s">
        <v>10</v>
      </c>
      <c r="E21" s="2">
        <v>42.69</v>
      </c>
      <c r="F21" s="2">
        <v>199.1</v>
      </c>
      <c r="G21" s="2">
        <f t="shared" si="2"/>
        <v>8499.5789999999997</v>
      </c>
      <c r="H21" s="3">
        <v>81021</v>
      </c>
      <c r="I21" s="3">
        <v>81275</v>
      </c>
      <c r="J21" s="3">
        <f t="shared" si="1"/>
        <v>254</v>
      </c>
    </row>
    <row r="22" spans="2:10" x14ac:dyDescent="0.25">
      <c r="B22" s="1">
        <v>45387</v>
      </c>
      <c r="C22" t="s">
        <v>12</v>
      </c>
      <c r="D22" t="s">
        <v>10</v>
      </c>
      <c r="E22" s="2">
        <v>38.17</v>
      </c>
      <c r="F22" s="2">
        <v>199.1</v>
      </c>
      <c r="G22" s="2">
        <f>E22*F22</f>
        <v>7599.6469999999999</v>
      </c>
      <c r="I22" s="3">
        <v>81515</v>
      </c>
      <c r="J22" s="3">
        <f>I22-H22</f>
        <v>81515</v>
      </c>
    </row>
    <row r="23" spans="2:10" x14ac:dyDescent="0.25">
      <c r="B23" s="1">
        <v>45400</v>
      </c>
      <c r="C23" t="s">
        <v>12</v>
      </c>
      <c r="D23" t="s">
        <v>10</v>
      </c>
      <c r="E23" s="2">
        <v>38.700000000000003</v>
      </c>
      <c r="F23" s="2">
        <v>193.8</v>
      </c>
      <c r="G23" s="2">
        <f>E23*F23</f>
        <v>7500.0600000000013</v>
      </c>
      <c r="I23" s="3">
        <v>81742</v>
      </c>
      <c r="J23" s="3">
        <f>I23-H23</f>
        <v>81742</v>
      </c>
    </row>
    <row r="24" spans="2:10" x14ac:dyDescent="0.25">
      <c r="B24" s="1">
        <v>45411</v>
      </c>
      <c r="C24" t="s">
        <v>1</v>
      </c>
      <c r="D24" t="s">
        <v>10</v>
      </c>
      <c r="E24" s="2">
        <v>38.700000000000003</v>
      </c>
      <c r="F24" s="2">
        <v>193.8</v>
      </c>
      <c r="G24" s="2">
        <f t="shared" si="2"/>
        <v>7500.0600000000013</v>
      </c>
      <c r="H24" s="3">
        <v>81275</v>
      </c>
      <c r="I24" s="3">
        <v>81915</v>
      </c>
      <c r="J24" s="3">
        <f t="shared" si="1"/>
        <v>640</v>
      </c>
    </row>
    <row r="25" spans="2:10" x14ac:dyDescent="0.25">
      <c r="B25" s="1">
        <v>45415</v>
      </c>
      <c r="C25" t="s">
        <v>1</v>
      </c>
      <c r="D25" t="s">
        <v>10</v>
      </c>
      <c r="E25" s="2">
        <v>38.700000000000003</v>
      </c>
      <c r="F25" s="2">
        <v>193.8</v>
      </c>
      <c r="G25" s="2">
        <f t="shared" si="2"/>
        <v>7500.0600000000013</v>
      </c>
      <c r="H25" s="3">
        <v>81915</v>
      </c>
      <c r="I25" s="3">
        <v>82326</v>
      </c>
      <c r="J25" s="3">
        <f t="shared" si="1"/>
        <v>411</v>
      </c>
    </row>
    <row r="26" spans="2:10" x14ac:dyDescent="0.25">
      <c r="B26" s="1">
        <v>45428</v>
      </c>
      <c r="C26" t="s">
        <v>1</v>
      </c>
      <c r="D26" t="s">
        <v>10</v>
      </c>
      <c r="E26" s="2">
        <v>38.909999999999997</v>
      </c>
      <c r="F26" s="2">
        <v>192.8</v>
      </c>
      <c r="G26" s="2">
        <f t="shared" si="2"/>
        <v>7501.848</v>
      </c>
      <c r="H26" s="3">
        <v>82326</v>
      </c>
      <c r="I26" s="3">
        <v>82540</v>
      </c>
      <c r="J26" s="3">
        <f t="shared" si="1"/>
        <v>214</v>
      </c>
    </row>
    <row r="27" spans="2:10" x14ac:dyDescent="0.25">
      <c r="B27" s="1">
        <v>45433</v>
      </c>
      <c r="C27" t="s">
        <v>1</v>
      </c>
      <c r="D27" t="s">
        <v>10</v>
      </c>
      <c r="E27" s="2">
        <v>44.82</v>
      </c>
      <c r="F27" s="2">
        <v>192.8</v>
      </c>
      <c r="G27" s="2">
        <f t="shared" si="2"/>
        <v>8641.2960000000003</v>
      </c>
      <c r="H27" s="3">
        <v>82540</v>
      </c>
      <c r="I27" s="3">
        <v>82795</v>
      </c>
      <c r="J27" s="3">
        <f t="shared" si="1"/>
        <v>255</v>
      </c>
    </row>
    <row r="28" spans="2:10" x14ac:dyDescent="0.25">
      <c r="B28" s="1">
        <v>45436</v>
      </c>
      <c r="C28" t="s">
        <v>1</v>
      </c>
      <c r="D28" t="s">
        <v>10</v>
      </c>
      <c r="E28" s="2">
        <v>38.9</v>
      </c>
      <c r="F28" s="2">
        <v>192.8</v>
      </c>
      <c r="G28" s="2">
        <f t="shared" si="2"/>
        <v>7499.92</v>
      </c>
      <c r="H28" s="3">
        <v>82795</v>
      </c>
      <c r="I28" s="3">
        <v>83104</v>
      </c>
      <c r="J28" s="3">
        <f t="shared" si="1"/>
        <v>309</v>
      </c>
    </row>
    <row r="29" spans="2:10" x14ac:dyDescent="0.25">
      <c r="B29" s="1">
        <v>45443</v>
      </c>
      <c r="C29" t="s">
        <v>12</v>
      </c>
      <c r="D29" t="s">
        <v>10</v>
      </c>
      <c r="E29" s="2">
        <v>42.16</v>
      </c>
      <c r="F29" s="2">
        <v>192.9</v>
      </c>
      <c r="G29" s="2">
        <f>E29*F29</f>
        <v>8132.6639999999998</v>
      </c>
      <c r="I29" s="3">
        <v>83232</v>
      </c>
      <c r="J29" s="3">
        <f>I29-H29</f>
        <v>83232</v>
      </c>
    </row>
    <row r="30" spans="2:10" x14ac:dyDescent="0.25">
      <c r="B30" s="1">
        <v>45449</v>
      </c>
      <c r="C30" t="s">
        <v>1</v>
      </c>
      <c r="D30" t="s">
        <v>10</v>
      </c>
      <c r="E30" s="2">
        <v>38.9</v>
      </c>
      <c r="F30" s="2">
        <v>192.8</v>
      </c>
      <c r="G30" s="2">
        <f t="shared" si="2"/>
        <v>7499.92</v>
      </c>
      <c r="H30" s="3">
        <v>83104</v>
      </c>
      <c r="I30" s="3">
        <v>83651</v>
      </c>
      <c r="J30" s="3">
        <f t="shared" si="1"/>
        <v>547</v>
      </c>
    </row>
    <row r="31" spans="2:10" x14ac:dyDescent="0.25">
      <c r="B31" s="1">
        <v>45461</v>
      </c>
      <c r="C31" t="s">
        <v>1</v>
      </c>
      <c r="D31" t="s">
        <v>10</v>
      </c>
      <c r="E31" s="2">
        <v>39.520000000000003</v>
      </c>
      <c r="F31" s="2">
        <v>189.8</v>
      </c>
      <c r="G31" s="2">
        <f t="shared" si="2"/>
        <v>7500.8960000000006</v>
      </c>
      <c r="H31" s="3">
        <v>83651</v>
      </c>
      <c r="I31" s="3">
        <v>83822</v>
      </c>
      <c r="J31" s="3">
        <f t="shared" si="1"/>
        <v>171</v>
      </c>
    </row>
    <row r="32" spans="2:10" x14ac:dyDescent="0.25">
      <c r="B32" s="1">
        <v>45463</v>
      </c>
      <c r="C32" t="s">
        <v>1</v>
      </c>
      <c r="D32" t="s">
        <v>10</v>
      </c>
      <c r="E32" s="2">
        <v>39.520000000000003</v>
      </c>
      <c r="F32" s="2">
        <v>189.8</v>
      </c>
      <c r="G32" s="2">
        <f t="shared" si="2"/>
        <v>7500.8960000000006</v>
      </c>
      <c r="H32" s="3">
        <v>83822</v>
      </c>
      <c r="I32" s="3">
        <v>84124</v>
      </c>
      <c r="J32" s="3">
        <f t="shared" si="1"/>
        <v>302</v>
      </c>
    </row>
    <row r="33" spans="2:10" x14ac:dyDescent="0.25">
      <c r="B33" s="1">
        <v>45464</v>
      </c>
      <c r="C33" t="s">
        <v>12</v>
      </c>
      <c r="D33" t="s">
        <v>10</v>
      </c>
      <c r="E33" s="2">
        <v>39.78</v>
      </c>
      <c r="F33" s="2">
        <v>189.8</v>
      </c>
      <c r="G33" s="2">
        <f>E33*F33</f>
        <v>7550.2440000000006</v>
      </c>
      <c r="I33" s="3">
        <v>84336</v>
      </c>
      <c r="J33" s="3">
        <f>I33-H33</f>
        <v>84336</v>
      </c>
    </row>
    <row r="34" spans="2:10" x14ac:dyDescent="0.25">
      <c r="B34" s="1">
        <v>45482</v>
      </c>
      <c r="C34" t="s">
        <v>1</v>
      </c>
      <c r="D34" t="s">
        <v>10</v>
      </c>
      <c r="E34" s="2">
        <v>39.520000000000003</v>
      </c>
      <c r="F34" s="2">
        <v>189.8</v>
      </c>
      <c r="G34" s="2">
        <f t="shared" si="2"/>
        <v>7500.8960000000006</v>
      </c>
      <c r="H34" s="3">
        <v>84124</v>
      </c>
      <c r="I34" s="3">
        <v>84581</v>
      </c>
      <c r="J34" s="3">
        <f t="shared" si="1"/>
        <v>457</v>
      </c>
    </row>
    <row r="35" spans="2:10" x14ac:dyDescent="0.25">
      <c r="B35" s="1">
        <v>45491</v>
      </c>
      <c r="C35" t="s">
        <v>1</v>
      </c>
      <c r="D35" t="s">
        <v>10</v>
      </c>
      <c r="E35" s="2">
        <v>39.72</v>
      </c>
      <c r="F35" s="2">
        <v>188.8</v>
      </c>
      <c r="G35" s="2">
        <f t="shared" si="2"/>
        <v>7499.1360000000004</v>
      </c>
      <c r="H35" s="3">
        <v>84581</v>
      </c>
      <c r="I35" s="3">
        <v>84825</v>
      </c>
      <c r="J35" s="3">
        <f t="shared" si="1"/>
        <v>244</v>
      </c>
    </row>
    <row r="36" spans="2:10" x14ac:dyDescent="0.25">
      <c r="B36" s="1">
        <v>45505</v>
      </c>
      <c r="C36" t="s">
        <v>1</v>
      </c>
      <c r="D36" t="s">
        <v>10</v>
      </c>
      <c r="E36" s="2">
        <v>45.02</v>
      </c>
      <c r="F36" s="2">
        <v>188.8</v>
      </c>
      <c r="G36" s="2">
        <f t="shared" si="2"/>
        <v>8499.7760000000017</v>
      </c>
      <c r="H36" s="3">
        <v>84825</v>
      </c>
      <c r="I36" s="3">
        <v>85074</v>
      </c>
      <c r="J36" s="3">
        <f t="shared" si="1"/>
        <v>249</v>
      </c>
    </row>
    <row r="37" spans="2:10" x14ac:dyDescent="0.25">
      <c r="B37" s="1">
        <v>45517</v>
      </c>
      <c r="C37" t="s">
        <v>12</v>
      </c>
      <c r="D37" t="s">
        <v>10</v>
      </c>
      <c r="E37" s="2">
        <v>44.27</v>
      </c>
      <c r="F37" s="2">
        <v>192</v>
      </c>
      <c r="G37" s="2">
        <f>E37*F37</f>
        <v>8499.84</v>
      </c>
      <c r="I37" s="3">
        <v>85430</v>
      </c>
      <c r="J37" s="3">
        <f>I37-H37</f>
        <v>85430</v>
      </c>
    </row>
    <row r="38" spans="2:10" x14ac:dyDescent="0.25">
      <c r="B38" s="1">
        <v>45519</v>
      </c>
      <c r="C38" t="s">
        <v>1</v>
      </c>
      <c r="D38" t="s">
        <v>10</v>
      </c>
      <c r="E38" s="2">
        <v>39.72</v>
      </c>
      <c r="F38" s="2">
        <v>188.8</v>
      </c>
      <c r="G38" s="2">
        <f t="shared" si="2"/>
        <v>7499.1360000000004</v>
      </c>
      <c r="H38" s="3">
        <v>85074</v>
      </c>
      <c r="I38" s="3">
        <v>85797</v>
      </c>
      <c r="J38" s="3">
        <f t="shared" si="1"/>
        <v>723</v>
      </c>
    </row>
    <row r="39" spans="2:10" x14ac:dyDescent="0.25">
      <c r="B39" s="1">
        <v>45527</v>
      </c>
      <c r="C39" t="s">
        <v>1</v>
      </c>
      <c r="D39" t="s">
        <v>10</v>
      </c>
      <c r="E39" s="2">
        <v>39.72</v>
      </c>
      <c r="F39" s="2">
        <v>188.8</v>
      </c>
      <c r="G39" s="2">
        <f t="shared" si="2"/>
        <v>7499.1360000000004</v>
      </c>
      <c r="H39" s="3">
        <v>85797</v>
      </c>
      <c r="I39" s="3">
        <v>86258</v>
      </c>
      <c r="J39" s="3">
        <f t="shared" si="1"/>
        <v>461</v>
      </c>
    </row>
    <row r="40" spans="2:10" x14ac:dyDescent="0.25">
      <c r="B40" s="1">
        <v>45538</v>
      </c>
      <c r="C40" t="s">
        <v>1</v>
      </c>
      <c r="D40" t="s">
        <v>10</v>
      </c>
      <c r="E40" s="2">
        <v>42.37</v>
      </c>
      <c r="F40" s="2">
        <v>188.8</v>
      </c>
      <c r="G40" s="2">
        <f t="shared" si="2"/>
        <v>7999.4560000000001</v>
      </c>
      <c r="H40" s="3">
        <v>86258</v>
      </c>
      <c r="I40" s="3">
        <v>86437</v>
      </c>
      <c r="J40" s="3">
        <f t="shared" si="1"/>
        <v>179</v>
      </c>
    </row>
    <row r="41" spans="2:10" x14ac:dyDescent="0.25">
      <c r="B41" s="1">
        <v>45546</v>
      </c>
      <c r="C41" t="s">
        <v>1</v>
      </c>
      <c r="D41" t="s">
        <v>10</v>
      </c>
      <c r="E41" s="2">
        <v>42.37</v>
      </c>
      <c r="F41" s="2">
        <v>188.8</v>
      </c>
      <c r="G41" s="2">
        <f t="shared" si="2"/>
        <v>7999.4560000000001</v>
      </c>
      <c r="H41" s="3">
        <v>86437</v>
      </c>
      <c r="I41" s="3">
        <v>86740</v>
      </c>
      <c r="J41" s="3">
        <f t="shared" si="1"/>
        <v>303</v>
      </c>
    </row>
    <row r="42" spans="2:10" x14ac:dyDescent="0.25">
      <c r="B42" s="1">
        <v>45553</v>
      </c>
      <c r="C42" t="s">
        <v>1</v>
      </c>
      <c r="D42" t="s">
        <v>10</v>
      </c>
      <c r="E42" s="2">
        <v>39.72</v>
      </c>
      <c r="F42" s="2">
        <v>188.8</v>
      </c>
      <c r="G42" s="2">
        <f t="shared" si="2"/>
        <v>7499.1360000000004</v>
      </c>
      <c r="H42" s="3">
        <v>86740</v>
      </c>
      <c r="I42" s="3">
        <v>86966</v>
      </c>
      <c r="J42" s="3">
        <f t="shared" si="1"/>
        <v>226</v>
      </c>
    </row>
    <row r="43" spans="2:10" x14ac:dyDescent="0.25">
      <c r="B43" s="1">
        <v>45562</v>
      </c>
      <c r="C43" t="s">
        <v>1</v>
      </c>
      <c r="D43" t="s">
        <v>10</v>
      </c>
      <c r="E43" s="2">
        <v>42.37</v>
      </c>
      <c r="F43" s="2">
        <v>188.8</v>
      </c>
      <c r="G43" s="2">
        <f t="shared" si="2"/>
        <v>7999.4560000000001</v>
      </c>
      <c r="H43" s="3">
        <v>86966</v>
      </c>
      <c r="I43" s="3">
        <v>87152</v>
      </c>
      <c r="J43" s="3">
        <f t="shared" si="1"/>
        <v>186</v>
      </c>
    </row>
    <row r="44" spans="2:10" x14ac:dyDescent="0.25">
      <c r="B44" s="1">
        <v>45581</v>
      </c>
      <c r="C44" t="s">
        <v>1</v>
      </c>
      <c r="D44" t="s">
        <v>10</v>
      </c>
      <c r="E44" s="2">
        <v>41.53</v>
      </c>
      <c r="F44" s="2">
        <v>180.6</v>
      </c>
      <c r="G44" s="2">
        <f t="shared" si="2"/>
        <v>7500.3180000000002</v>
      </c>
      <c r="H44" s="3">
        <v>87152</v>
      </c>
      <c r="I44" s="3">
        <v>87352</v>
      </c>
      <c r="J44" s="3">
        <f t="shared" si="1"/>
        <v>200</v>
      </c>
    </row>
    <row r="45" spans="2:10" x14ac:dyDescent="0.25">
      <c r="B45" s="1">
        <v>45583</v>
      </c>
      <c r="C45" t="s">
        <v>1</v>
      </c>
      <c r="D45" t="s">
        <v>10</v>
      </c>
      <c r="E45" s="2">
        <v>47.62</v>
      </c>
      <c r="F45" s="2">
        <v>180.6</v>
      </c>
      <c r="G45" s="2">
        <f t="shared" si="2"/>
        <v>8600.1719999999987</v>
      </c>
      <c r="H45" s="3">
        <v>87352</v>
      </c>
      <c r="I45" s="3">
        <v>87678</v>
      </c>
      <c r="J45" s="3">
        <f t="shared" si="1"/>
        <v>326</v>
      </c>
    </row>
    <row r="46" spans="2:10" x14ac:dyDescent="0.25">
      <c r="B46" s="1">
        <v>45586</v>
      </c>
      <c r="C46" t="s">
        <v>12</v>
      </c>
      <c r="D46" t="s">
        <v>10</v>
      </c>
      <c r="E46" s="2">
        <v>39.909999999999997</v>
      </c>
      <c r="F46" s="2">
        <v>187.91</v>
      </c>
      <c r="G46" s="2">
        <f>E46*F46</f>
        <v>7499.4880999999996</v>
      </c>
      <c r="J46" s="3">
        <f>I46-H46</f>
        <v>0</v>
      </c>
    </row>
    <row r="47" spans="2:10" x14ac:dyDescent="0.25">
      <c r="B47" s="1">
        <v>45589</v>
      </c>
      <c r="C47" t="s">
        <v>12</v>
      </c>
      <c r="D47" t="s">
        <v>10</v>
      </c>
      <c r="E47" s="2">
        <v>33.22</v>
      </c>
      <c r="F47" s="2">
        <v>180.6</v>
      </c>
      <c r="G47" s="2">
        <f>E47*F47</f>
        <v>5999.5319999999992</v>
      </c>
      <c r="I47" s="3">
        <v>87987</v>
      </c>
      <c r="J47" s="3">
        <f>I47-H47</f>
        <v>87987</v>
      </c>
    </row>
    <row r="48" spans="2:10" x14ac:dyDescent="0.25">
      <c r="B48" s="1">
        <v>45594</v>
      </c>
      <c r="C48" t="s">
        <v>12</v>
      </c>
      <c r="D48" t="s">
        <v>10</v>
      </c>
      <c r="E48" s="2">
        <v>33.22</v>
      </c>
      <c r="F48" s="2">
        <v>180.6</v>
      </c>
      <c r="G48" s="2">
        <f>E48*F48</f>
        <v>5999.5319999999992</v>
      </c>
      <c r="I48" s="3">
        <v>88114</v>
      </c>
      <c r="J48" s="3">
        <f>I48-H48</f>
        <v>88114</v>
      </c>
    </row>
    <row r="49" spans="2:10" x14ac:dyDescent="0.25">
      <c r="B49" s="1">
        <v>45595</v>
      </c>
      <c r="C49" t="s">
        <v>1</v>
      </c>
      <c r="D49" t="s">
        <v>10</v>
      </c>
      <c r="E49" s="2">
        <v>57.13</v>
      </c>
      <c r="F49" s="2">
        <v>183.8</v>
      </c>
      <c r="G49" s="2">
        <f t="shared" si="2"/>
        <v>10500.494000000001</v>
      </c>
      <c r="H49" s="3">
        <v>87678</v>
      </c>
      <c r="I49" s="3">
        <v>88547</v>
      </c>
      <c r="J49" s="3">
        <f t="shared" si="1"/>
        <v>869</v>
      </c>
    </row>
    <row r="50" spans="2:10" x14ac:dyDescent="0.25">
      <c r="B50" s="1">
        <v>45596</v>
      </c>
      <c r="C50" t="s">
        <v>12</v>
      </c>
      <c r="D50" t="s">
        <v>10</v>
      </c>
      <c r="E50" s="2">
        <v>46.03</v>
      </c>
      <c r="F50" s="2">
        <v>189</v>
      </c>
      <c r="G50" s="2">
        <f>E50*F50</f>
        <v>8699.67</v>
      </c>
      <c r="I50" s="3">
        <v>88892</v>
      </c>
      <c r="J50" s="3">
        <f>I50-H50</f>
        <v>88892</v>
      </c>
    </row>
    <row r="51" spans="2:10" x14ac:dyDescent="0.25">
      <c r="B51" s="1">
        <v>45597</v>
      </c>
      <c r="C51" t="s">
        <v>12</v>
      </c>
      <c r="D51" t="s">
        <v>10</v>
      </c>
      <c r="E51" s="2">
        <v>42.15</v>
      </c>
      <c r="F51" s="2">
        <v>189</v>
      </c>
      <c r="G51" s="2">
        <f>E51*F51</f>
        <v>7966.3499999999995</v>
      </c>
      <c r="I51" s="3">
        <v>89125</v>
      </c>
      <c r="J51" s="3">
        <f>I51-H51</f>
        <v>89125</v>
      </c>
    </row>
    <row r="52" spans="2:10" x14ac:dyDescent="0.25">
      <c r="B52" s="1">
        <v>45597</v>
      </c>
      <c r="C52" t="s">
        <v>1</v>
      </c>
      <c r="D52" t="s">
        <v>10</v>
      </c>
      <c r="E52" s="2">
        <v>41.35</v>
      </c>
      <c r="F52" s="2">
        <v>183.8</v>
      </c>
      <c r="G52" s="2">
        <f t="shared" si="2"/>
        <v>7600.130000000001</v>
      </c>
      <c r="H52" s="3">
        <v>88547</v>
      </c>
      <c r="I52" s="3">
        <v>89386</v>
      </c>
      <c r="J52" s="3">
        <f t="shared" si="1"/>
        <v>839</v>
      </c>
    </row>
    <row r="53" spans="2:10" x14ac:dyDescent="0.25">
      <c r="B53" s="1">
        <v>45598</v>
      </c>
      <c r="C53" t="s">
        <v>1</v>
      </c>
      <c r="D53" t="s">
        <v>10</v>
      </c>
      <c r="E53" s="2">
        <v>35.99</v>
      </c>
      <c r="F53" s="2">
        <v>180.6</v>
      </c>
      <c r="G53" s="2">
        <f t="shared" si="2"/>
        <v>6499.7939999999999</v>
      </c>
      <c r="H53" s="3">
        <v>89386</v>
      </c>
      <c r="I53" s="3">
        <v>89670</v>
      </c>
      <c r="J53" s="3">
        <f t="shared" si="1"/>
        <v>284</v>
      </c>
    </row>
    <row r="54" spans="2:10" x14ac:dyDescent="0.25">
      <c r="B54" s="1">
        <v>45604</v>
      </c>
      <c r="C54" t="s">
        <v>12</v>
      </c>
      <c r="D54" t="s">
        <v>10</v>
      </c>
      <c r="E54" s="2">
        <v>51.69</v>
      </c>
      <c r="F54" s="2">
        <v>183.78</v>
      </c>
      <c r="G54" s="2">
        <f>E54*F54</f>
        <v>9499.5882000000001</v>
      </c>
      <c r="I54" s="3">
        <v>90140</v>
      </c>
      <c r="J54" s="3">
        <f>I54-H54</f>
        <v>90140</v>
      </c>
    </row>
    <row r="55" spans="2:10" x14ac:dyDescent="0.25">
      <c r="B55" s="1">
        <v>45607</v>
      </c>
      <c r="C55" t="s">
        <v>1</v>
      </c>
      <c r="D55" t="s">
        <v>10</v>
      </c>
      <c r="E55" s="2">
        <v>47.07</v>
      </c>
      <c r="F55" s="2">
        <v>180.6</v>
      </c>
      <c r="G55" s="2">
        <f t="shared" si="2"/>
        <v>8500.8420000000006</v>
      </c>
      <c r="H55" s="3">
        <v>89670</v>
      </c>
      <c r="I55" s="3">
        <v>90478</v>
      </c>
      <c r="J55" s="3">
        <f t="shared" si="1"/>
        <v>808</v>
      </c>
    </row>
    <row r="56" spans="2:10" x14ac:dyDescent="0.25">
      <c r="B56" s="1">
        <v>45614</v>
      </c>
      <c r="C56" t="s">
        <v>12</v>
      </c>
      <c r="D56" t="s">
        <v>10</v>
      </c>
      <c r="E56" s="2">
        <v>47.96</v>
      </c>
      <c r="F56" s="2">
        <v>180.6</v>
      </c>
      <c r="G56" s="2">
        <f>E56*F56</f>
        <v>8661.5759999999991</v>
      </c>
      <c r="I56" s="3">
        <v>90710</v>
      </c>
      <c r="J56" s="3">
        <f>I56-H56</f>
        <v>90710</v>
      </c>
    </row>
    <row r="57" spans="2:10" x14ac:dyDescent="0.25">
      <c r="B57" s="1">
        <v>45618</v>
      </c>
      <c r="C57" t="s">
        <v>1</v>
      </c>
      <c r="D57" t="s">
        <v>10</v>
      </c>
      <c r="E57" s="2">
        <v>40.94</v>
      </c>
      <c r="F57" s="2">
        <v>183.2</v>
      </c>
      <c r="G57" s="2">
        <f t="shared" si="2"/>
        <v>7500.2079999999987</v>
      </c>
      <c r="H57" s="3">
        <v>90478</v>
      </c>
      <c r="I57" s="3">
        <v>91223</v>
      </c>
      <c r="J57" s="3">
        <f t="shared" si="1"/>
        <v>745</v>
      </c>
    </row>
    <row r="58" spans="2:10" x14ac:dyDescent="0.25">
      <c r="B58" s="1">
        <v>45620</v>
      </c>
      <c r="C58" t="s">
        <v>1</v>
      </c>
      <c r="D58" t="s">
        <v>10</v>
      </c>
      <c r="E58" s="2">
        <v>43.17</v>
      </c>
      <c r="F58" s="2">
        <v>180.6</v>
      </c>
      <c r="G58" s="2">
        <f t="shared" si="2"/>
        <v>7796.5020000000004</v>
      </c>
      <c r="H58" s="3">
        <v>91223</v>
      </c>
      <c r="I58" s="3">
        <v>91447</v>
      </c>
      <c r="J58" s="3">
        <f t="shared" si="1"/>
        <v>224</v>
      </c>
    </row>
    <row r="59" spans="2:10" x14ac:dyDescent="0.25">
      <c r="B59" s="1">
        <v>45621</v>
      </c>
      <c r="C59" t="s">
        <v>1</v>
      </c>
      <c r="D59" t="s">
        <v>10</v>
      </c>
      <c r="E59" s="2">
        <v>33.94</v>
      </c>
      <c r="F59" s="2">
        <v>182.4</v>
      </c>
      <c r="G59" s="2">
        <f t="shared" si="2"/>
        <v>6190.6559999999999</v>
      </c>
      <c r="H59" s="3">
        <v>91447</v>
      </c>
      <c r="I59" s="3">
        <v>91772</v>
      </c>
      <c r="J59" s="3">
        <f t="shared" si="1"/>
        <v>325</v>
      </c>
    </row>
    <row r="60" spans="2:10" x14ac:dyDescent="0.25">
      <c r="B60" s="1">
        <v>45623</v>
      </c>
      <c r="C60" t="s">
        <v>1</v>
      </c>
      <c r="D60" t="s">
        <v>10</v>
      </c>
      <c r="E60" s="2">
        <v>41.28</v>
      </c>
      <c r="F60" s="2">
        <v>182.4</v>
      </c>
      <c r="G60" s="2">
        <f t="shared" si="2"/>
        <v>7529.4720000000007</v>
      </c>
      <c r="H60" s="3">
        <v>91772</v>
      </c>
      <c r="I60" s="3">
        <v>92021</v>
      </c>
      <c r="J60" s="3">
        <f t="shared" si="1"/>
        <v>249</v>
      </c>
    </row>
    <row r="61" spans="2:10" x14ac:dyDescent="0.25">
      <c r="B61" s="1">
        <v>45625</v>
      </c>
      <c r="C61" t="s">
        <v>1</v>
      </c>
      <c r="D61" t="s">
        <v>10</v>
      </c>
      <c r="E61" s="2">
        <v>46.6</v>
      </c>
      <c r="F61" s="2">
        <v>182.4</v>
      </c>
      <c r="G61" s="2">
        <f t="shared" si="2"/>
        <v>8499.84</v>
      </c>
      <c r="H61" s="3">
        <v>92021</v>
      </c>
      <c r="I61" s="3">
        <v>92392</v>
      </c>
      <c r="J61" s="3">
        <f t="shared" si="1"/>
        <v>371</v>
      </c>
    </row>
    <row r="62" spans="2:10" x14ac:dyDescent="0.25">
      <c r="B62" s="1">
        <v>45626</v>
      </c>
      <c r="C62" t="s">
        <v>12</v>
      </c>
      <c r="D62" t="s">
        <v>10</v>
      </c>
      <c r="E62" s="2">
        <v>41.53</v>
      </c>
      <c r="F62" s="2">
        <v>180.6</v>
      </c>
      <c r="G62" s="2">
        <f>E62*F62</f>
        <v>7500.3180000000002</v>
      </c>
      <c r="I62" s="3">
        <v>92639</v>
      </c>
      <c r="J62" s="3">
        <f>I62-H62</f>
        <v>92639</v>
      </c>
    </row>
    <row r="63" spans="2:10" x14ac:dyDescent="0.25">
      <c r="B63" s="1">
        <v>45636</v>
      </c>
      <c r="C63" t="s">
        <v>1</v>
      </c>
      <c r="D63" t="s">
        <v>10</v>
      </c>
      <c r="E63" s="2">
        <v>49.38</v>
      </c>
      <c r="F63" s="2">
        <v>180.6</v>
      </c>
      <c r="G63" s="2">
        <f t="shared" si="2"/>
        <v>8918.0280000000002</v>
      </c>
      <c r="H63" s="3">
        <v>92392</v>
      </c>
      <c r="I63" s="3">
        <v>92851</v>
      </c>
      <c r="J63" s="3">
        <f t="shared" si="1"/>
        <v>459</v>
      </c>
    </row>
    <row r="64" spans="2:10" x14ac:dyDescent="0.25">
      <c r="B64" s="1">
        <v>45636</v>
      </c>
      <c r="C64" t="s">
        <v>12</v>
      </c>
      <c r="D64" t="s">
        <v>10</v>
      </c>
      <c r="E64" s="2">
        <v>18.38</v>
      </c>
      <c r="F64" s="2">
        <v>180.1</v>
      </c>
      <c r="G64" s="2">
        <f>E64*F64</f>
        <v>3310.2379999999998</v>
      </c>
      <c r="I64" s="3">
        <v>93039</v>
      </c>
      <c r="J64" s="3">
        <f>I64-H64</f>
        <v>93039</v>
      </c>
    </row>
    <row r="65" spans="2:10" x14ac:dyDescent="0.25">
      <c r="B65" s="1">
        <v>45638</v>
      </c>
      <c r="C65" t="s">
        <v>12</v>
      </c>
      <c r="D65" t="s">
        <v>10</v>
      </c>
      <c r="E65" s="2">
        <v>27.76</v>
      </c>
      <c r="F65" s="2">
        <v>180.1</v>
      </c>
      <c r="G65" s="2">
        <f>E65*F65</f>
        <v>4999.576</v>
      </c>
      <c r="I65" s="3">
        <v>93457</v>
      </c>
      <c r="J65" s="3">
        <f>I65-H65</f>
        <v>93457</v>
      </c>
    </row>
    <row r="66" spans="2:10" x14ac:dyDescent="0.25">
      <c r="B66" s="1">
        <v>45638</v>
      </c>
      <c r="C66" t="s">
        <v>1</v>
      </c>
      <c r="D66" t="s">
        <v>10</v>
      </c>
      <c r="E66" s="2">
        <v>30.45</v>
      </c>
      <c r="F66" s="2">
        <v>180.6</v>
      </c>
      <c r="G66" s="2">
        <f t="shared" si="2"/>
        <v>5499.2699999999995</v>
      </c>
      <c r="H66" s="3">
        <v>92851</v>
      </c>
      <c r="I66" s="3">
        <v>93658</v>
      </c>
      <c r="J66" s="3">
        <f t="shared" si="1"/>
        <v>807</v>
      </c>
    </row>
    <row r="67" spans="2:10" x14ac:dyDescent="0.25">
      <c r="B67" s="1"/>
      <c r="E67" s="12">
        <f>SUBTOTAL(109,Table12[Quantity])</f>
        <v>2613.4500000000012</v>
      </c>
      <c r="G67" s="12">
        <f>SUBTOTAL(109,Table12[Amount])</f>
        <v>504309.17430000019</v>
      </c>
      <c r="I67" s="3">
        <f>I66-I2</f>
        <v>18481</v>
      </c>
      <c r="J67" s="3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314D-3A4F-4551-883A-7DBD52D2E589}">
  <dimension ref="B1:J94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10" style="2" bestFit="1" customWidth="1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45303</v>
      </c>
      <c r="C2" t="s">
        <v>12</v>
      </c>
      <c r="D2" t="s">
        <v>10</v>
      </c>
      <c r="E2" s="2">
        <v>45</v>
      </c>
      <c r="F2" s="2">
        <v>212.3</v>
      </c>
      <c r="G2" s="2">
        <f t="shared" ref="G2:G9" si="0">E2*F2</f>
        <v>9553.5</v>
      </c>
      <c r="I2" s="3">
        <v>231849</v>
      </c>
    </row>
    <row r="3" spans="2:10" x14ac:dyDescent="0.25">
      <c r="B3" s="1">
        <v>45311</v>
      </c>
      <c r="C3" t="s">
        <v>12</v>
      </c>
      <c r="D3" t="s">
        <v>10</v>
      </c>
      <c r="E3" s="2">
        <v>35.950000000000003</v>
      </c>
      <c r="F3" s="2">
        <v>209.9</v>
      </c>
      <c r="G3" s="2">
        <f t="shared" si="0"/>
        <v>7545.9050000000007</v>
      </c>
      <c r="I3" s="3">
        <v>232339</v>
      </c>
    </row>
    <row r="4" spans="2:10" x14ac:dyDescent="0.25">
      <c r="B4" s="1">
        <v>45312</v>
      </c>
      <c r="C4" t="s">
        <v>12</v>
      </c>
      <c r="D4" t="s">
        <v>10</v>
      </c>
      <c r="E4" s="2">
        <v>28.3</v>
      </c>
      <c r="F4" s="2">
        <v>204.3</v>
      </c>
      <c r="G4" s="2">
        <f t="shared" si="0"/>
        <v>5781.6900000000005</v>
      </c>
      <c r="I4" s="3">
        <v>232699</v>
      </c>
    </row>
    <row r="5" spans="2:10" x14ac:dyDescent="0.25">
      <c r="B5" s="1">
        <v>45314</v>
      </c>
      <c r="C5" s="1" t="s">
        <v>1</v>
      </c>
      <c r="D5" t="s">
        <v>10</v>
      </c>
      <c r="E5" s="2">
        <v>37.58</v>
      </c>
      <c r="F5" s="2">
        <v>207.3</v>
      </c>
      <c r="G5" s="2">
        <f>E5*F5</f>
        <v>7790.3339999999998</v>
      </c>
      <c r="H5" s="3">
        <v>230330</v>
      </c>
      <c r="I5" s="3">
        <v>233194</v>
      </c>
      <c r="J5" s="3">
        <f>I5-H5</f>
        <v>2864</v>
      </c>
    </row>
    <row r="6" spans="2:10" x14ac:dyDescent="0.25">
      <c r="B6" s="1">
        <v>45314</v>
      </c>
      <c r="C6" s="1" t="s">
        <v>1</v>
      </c>
      <c r="D6" t="s">
        <v>10</v>
      </c>
      <c r="E6" s="2">
        <v>0.96</v>
      </c>
      <c r="F6" s="2">
        <v>207.3</v>
      </c>
      <c r="G6" s="2">
        <f t="shared" si="0"/>
        <v>199.00800000000001</v>
      </c>
      <c r="H6" s="3">
        <v>233194</v>
      </c>
      <c r="I6" s="3">
        <v>233194</v>
      </c>
      <c r="J6" s="3">
        <f>I6-H6</f>
        <v>0</v>
      </c>
    </row>
    <row r="7" spans="2:10" x14ac:dyDescent="0.25">
      <c r="B7" s="1">
        <v>45316</v>
      </c>
      <c r="C7" s="1" t="s">
        <v>12</v>
      </c>
      <c r="D7" t="s">
        <v>10</v>
      </c>
      <c r="E7" s="2">
        <v>43.85</v>
      </c>
      <c r="F7" s="2">
        <v>207.3</v>
      </c>
      <c r="G7" s="2">
        <f t="shared" si="0"/>
        <v>9090.1050000000014</v>
      </c>
      <c r="I7" s="3">
        <v>233789</v>
      </c>
      <c r="J7" s="3"/>
    </row>
    <row r="8" spans="2:10" x14ac:dyDescent="0.25">
      <c r="B8" s="1">
        <v>45329</v>
      </c>
      <c r="C8" s="1" t="s">
        <v>1</v>
      </c>
      <c r="D8" t="s">
        <v>10</v>
      </c>
      <c r="E8" s="2">
        <v>39.64</v>
      </c>
      <c r="F8" s="2">
        <v>207.3</v>
      </c>
      <c r="G8" s="2">
        <f t="shared" si="0"/>
        <v>8217.3720000000012</v>
      </c>
      <c r="H8" s="3">
        <v>233194</v>
      </c>
      <c r="I8" s="3">
        <v>234273</v>
      </c>
      <c r="J8" s="3">
        <f t="shared" ref="J8:J93" si="1">I8-H8</f>
        <v>1079</v>
      </c>
    </row>
    <row r="9" spans="2:10" x14ac:dyDescent="0.25">
      <c r="B9" s="1">
        <v>45337</v>
      </c>
      <c r="C9" s="1" t="s">
        <v>12</v>
      </c>
      <c r="D9" t="s">
        <v>10</v>
      </c>
      <c r="E9" s="2">
        <v>38.89</v>
      </c>
      <c r="F9" s="2">
        <v>206.3</v>
      </c>
      <c r="G9" s="2">
        <f t="shared" si="0"/>
        <v>8023.0070000000005</v>
      </c>
      <c r="I9" s="3">
        <v>234751</v>
      </c>
      <c r="J9" s="3"/>
    </row>
    <row r="10" spans="2:10" x14ac:dyDescent="0.25">
      <c r="B10" s="1">
        <v>45338</v>
      </c>
      <c r="C10" s="1" t="s">
        <v>1</v>
      </c>
      <c r="D10" t="s">
        <v>10</v>
      </c>
      <c r="E10" s="2">
        <v>36.86</v>
      </c>
      <c r="F10" s="2">
        <v>207.8</v>
      </c>
      <c r="G10" s="2">
        <f>E10*F10</f>
        <v>7659.5080000000007</v>
      </c>
      <c r="H10" s="3">
        <v>234273</v>
      </c>
      <c r="I10" s="3">
        <v>235081</v>
      </c>
      <c r="J10" s="3">
        <f t="shared" si="1"/>
        <v>808</v>
      </c>
    </row>
    <row r="11" spans="2:10" x14ac:dyDescent="0.25">
      <c r="B11" s="1">
        <v>45341</v>
      </c>
      <c r="C11" s="1" t="s">
        <v>1</v>
      </c>
      <c r="D11" t="s">
        <v>10</v>
      </c>
      <c r="E11" s="2">
        <v>37.85</v>
      </c>
      <c r="F11" s="2">
        <v>207.4</v>
      </c>
      <c r="G11" s="2">
        <f t="shared" ref="G11:G93" si="2">E11*F11</f>
        <v>7850.09</v>
      </c>
      <c r="H11" s="3">
        <v>235081</v>
      </c>
      <c r="I11" s="3">
        <v>235481</v>
      </c>
      <c r="J11" s="3">
        <f t="shared" si="1"/>
        <v>400</v>
      </c>
    </row>
    <row r="12" spans="2:10" x14ac:dyDescent="0.25">
      <c r="B12" s="1">
        <v>45344</v>
      </c>
      <c r="C12" s="1" t="s">
        <v>12</v>
      </c>
      <c r="D12" t="s">
        <v>10</v>
      </c>
      <c r="E12" s="2">
        <v>43.12</v>
      </c>
      <c r="F12" s="2">
        <v>205.3</v>
      </c>
      <c r="G12" s="2">
        <f t="shared" si="2"/>
        <v>8852.5360000000001</v>
      </c>
      <c r="I12" s="3">
        <v>236005</v>
      </c>
      <c r="J12" s="3"/>
    </row>
    <row r="13" spans="2:10" x14ac:dyDescent="0.25">
      <c r="B13" s="1">
        <v>45350</v>
      </c>
      <c r="C13" s="1" t="s">
        <v>12</v>
      </c>
      <c r="D13" t="s">
        <v>10</v>
      </c>
      <c r="E13" s="2">
        <v>42.32</v>
      </c>
      <c r="F13" s="2">
        <v>206.3</v>
      </c>
      <c r="G13" s="2">
        <f t="shared" si="2"/>
        <v>8730.616</v>
      </c>
      <c r="I13" s="3">
        <v>236552</v>
      </c>
      <c r="J13" s="3"/>
    </row>
    <row r="14" spans="2:10" x14ac:dyDescent="0.25">
      <c r="B14" s="1">
        <v>45351</v>
      </c>
      <c r="C14" s="1" t="s">
        <v>12</v>
      </c>
      <c r="D14" t="s">
        <v>10</v>
      </c>
      <c r="E14" s="2">
        <v>39</v>
      </c>
      <c r="F14" s="2">
        <v>203.3</v>
      </c>
      <c r="G14" s="2">
        <f t="shared" si="2"/>
        <v>7928.7000000000007</v>
      </c>
      <c r="I14" s="3">
        <v>237030</v>
      </c>
      <c r="J14" s="3"/>
    </row>
    <row r="15" spans="2:10" x14ac:dyDescent="0.25">
      <c r="B15" s="1">
        <v>45352</v>
      </c>
      <c r="C15" s="1" t="s">
        <v>1</v>
      </c>
      <c r="D15" t="s">
        <v>10</v>
      </c>
      <c r="E15" s="2">
        <v>40.200000000000003</v>
      </c>
      <c r="F15" s="2">
        <v>204.8</v>
      </c>
      <c r="G15" s="2">
        <f t="shared" si="2"/>
        <v>8232.9600000000009</v>
      </c>
      <c r="H15" s="3">
        <v>235481</v>
      </c>
      <c r="I15" s="3">
        <v>237299</v>
      </c>
      <c r="J15" s="3">
        <f t="shared" si="1"/>
        <v>1818</v>
      </c>
    </row>
    <row r="16" spans="2:10" x14ac:dyDescent="0.25">
      <c r="B16" s="1">
        <v>45354</v>
      </c>
      <c r="C16" s="1" t="s">
        <v>1</v>
      </c>
      <c r="D16" t="s">
        <v>10</v>
      </c>
      <c r="E16" s="2">
        <v>42.12</v>
      </c>
      <c r="F16" s="2">
        <v>206.3</v>
      </c>
      <c r="G16" s="2">
        <f t="shared" si="2"/>
        <v>8689.3559999999998</v>
      </c>
      <c r="H16" s="3">
        <v>237299</v>
      </c>
      <c r="I16" s="3">
        <v>237640</v>
      </c>
      <c r="J16" s="3">
        <f t="shared" si="1"/>
        <v>341</v>
      </c>
    </row>
    <row r="17" spans="2:10" x14ac:dyDescent="0.25">
      <c r="B17" s="1">
        <v>45355</v>
      </c>
      <c r="C17" s="1" t="s">
        <v>12</v>
      </c>
      <c r="D17" t="s">
        <v>10</v>
      </c>
      <c r="E17" s="2">
        <v>32.049999999999997</v>
      </c>
      <c r="F17" s="2">
        <v>204.8</v>
      </c>
      <c r="G17" s="2">
        <f>E17*F17</f>
        <v>6563.84</v>
      </c>
      <c r="I17" s="3">
        <v>237970</v>
      </c>
      <c r="J17" s="3">
        <f>I17-H17</f>
        <v>237970</v>
      </c>
    </row>
    <row r="18" spans="2:10" x14ac:dyDescent="0.25">
      <c r="B18" s="1">
        <v>45359</v>
      </c>
      <c r="C18" s="1" t="s">
        <v>12</v>
      </c>
      <c r="D18" t="s">
        <v>10</v>
      </c>
      <c r="E18" s="2">
        <v>44.54</v>
      </c>
      <c r="F18" s="2">
        <v>203.3</v>
      </c>
      <c r="G18" s="2">
        <f>E18*F18</f>
        <v>9054.982</v>
      </c>
      <c r="I18" s="3">
        <v>238401</v>
      </c>
      <c r="J18" s="3">
        <f>I18-H18</f>
        <v>238401</v>
      </c>
    </row>
    <row r="19" spans="2:10" x14ac:dyDescent="0.25">
      <c r="B19" s="1">
        <v>45365</v>
      </c>
      <c r="C19" s="1" t="s">
        <v>1</v>
      </c>
      <c r="D19" t="s">
        <v>10</v>
      </c>
      <c r="E19" s="2">
        <v>35.81</v>
      </c>
      <c r="F19" s="2">
        <v>203.6</v>
      </c>
      <c r="G19" s="2">
        <f t="shared" si="2"/>
        <v>7290.9160000000002</v>
      </c>
      <c r="H19" s="3">
        <v>237640</v>
      </c>
      <c r="I19" s="3">
        <v>238757</v>
      </c>
      <c r="J19" s="3">
        <f t="shared" si="1"/>
        <v>1117</v>
      </c>
    </row>
    <row r="20" spans="2:10" x14ac:dyDescent="0.25">
      <c r="B20" s="1">
        <v>45366</v>
      </c>
      <c r="C20" s="1" t="s">
        <v>1</v>
      </c>
      <c r="D20" t="s">
        <v>10</v>
      </c>
      <c r="E20" s="2">
        <v>36.06</v>
      </c>
      <c r="F20" s="2">
        <v>199.4</v>
      </c>
      <c r="G20" s="2">
        <f t="shared" si="2"/>
        <v>7190.3640000000005</v>
      </c>
      <c r="H20" s="3">
        <v>238757</v>
      </c>
      <c r="I20" s="3">
        <v>239261</v>
      </c>
      <c r="J20" s="3">
        <f t="shared" si="1"/>
        <v>504</v>
      </c>
    </row>
    <row r="21" spans="2:10" x14ac:dyDescent="0.25">
      <c r="B21" s="1">
        <v>45366</v>
      </c>
      <c r="C21" s="1" t="s">
        <v>1</v>
      </c>
      <c r="D21" t="s">
        <v>10</v>
      </c>
      <c r="E21" s="2">
        <v>3.01</v>
      </c>
      <c r="F21" s="2">
        <v>199.4</v>
      </c>
      <c r="G21" s="2">
        <f t="shared" si="2"/>
        <v>600.19399999999996</v>
      </c>
      <c r="H21" s="3">
        <v>239261</v>
      </c>
      <c r="I21" s="3">
        <v>239261</v>
      </c>
      <c r="J21" s="3">
        <f t="shared" si="1"/>
        <v>0</v>
      </c>
    </row>
    <row r="22" spans="2:10" x14ac:dyDescent="0.25">
      <c r="B22" s="1">
        <v>45371</v>
      </c>
      <c r="C22" s="1" t="s">
        <v>12</v>
      </c>
      <c r="D22" t="s">
        <v>10</v>
      </c>
      <c r="E22" s="2">
        <v>41.05</v>
      </c>
      <c r="F22" s="2">
        <v>199.1</v>
      </c>
      <c r="G22" s="2">
        <f>E22*F22</f>
        <v>8173.0549999999994</v>
      </c>
      <c r="I22" s="3">
        <v>239846</v>
      </c>
      <c r="J22" s="3">
        <f>I22-H22</f>
        <v>239846</v>
      </c>
    </row>
    <row r="23" spans="2:10" x14ac:dyDescent="0.25">
      <c r="B23" s="1">
        <v>45377</v>
      </c>
      <c r="C23" s="1" t="s">
        <v>1</v>
      </c>
      <c r="D23" t="s">
        <v>10</v>
      </c>
      <c r="E23" s="2">
        <v>38.729999999999997</v>
      </c>
      <c r="F23" s="2">
        <v>199.1</v>
      </c>
      <c r="G23" s="2">
        <f t="shared" si="2"/>
        <v>7711.1429999999991</v>
      </c>
      <c r="H23" s="3">
        <v>239261</v>
      </c>
      <c r="I23" s="3">
        <v>240364</v>
      </c>
      <c r="J23" s="3">
        <f t="shared" si="1"/>
        <v>1103</v>
      </c>
    </row>
    <row r="24" spans="2:10" x14ac:dyDescent="0.25">
      <c r="B24" s="1">
        <v>45391</v>
      </c>
      <c r="C24" s="1" t="s">
        <v>12</v>
      </c>
      <c r="D24" t="s">
        <v>10</v>
      </c>
      <c r="E24" s="2">
        <v>45</v>
      </c>
      <c r="F24" s="2">
        <v>199.1</v>
      </c>
      <c r="G24" s="2">
        <f>E24*F24</f>
        <v>8959.5</v>
      </c>
      <c r="I24" s="3">
        <v>241684</v>
      </c>
      <c r="J24" s="3">
        <f>I24-H24</f>
        <v>241684</v>
      </c>
    </row>
    <row r="25" spans="2:10" x14ac:dyDescent="0.25">
      <c r="B25" s="1">
        <v>45405</v>
      </c>
      <c r="C25" s="1" t="s">
        <v>1</v>
      </c>
      <c r="D25" t="s">
        <v>10</v>
      </c>
      <c r="E25" s="2">
        <v>47.2</v>
      </c>
      <c r="F25" s="2">
        <v>193.8</v>
      </c>
      <c r="G25" s="2">
        <f t="shared" si="2"/>
        <v>9147.36</v>
      </c>
      <c r="H25" s="3">
        <v>240364</v>
      </c>
      <c r="I25" s="3">
        <v>242247</v>
      </c>
      <c r="J25" s="3">
        <f t="shared" si="1"/>
        <v>1883</v>
      </c>
    </row>
    <row r="26" spans="2:10" x14ac:dyDescent="0.25">
      <c r="B26" s="1">
        <v>45412</v>
      </c>
      <c r="C26" s="1" t="s">
        <v>1</v>
      </c>
      <c r="D26" t="s">
        <v>10</v>
      </c>
      <c r="E26" s="2">
        <v>2.06</v>
      </c>
      <c r="F26" s="2">
        <v>193.8</v>
      </c>
      <c r="G26" s="2">
        <f t="shared" si="2"/>
        <v>399.22800000000001</v>
      </c>
      <c r="H26" s="3">
        <v>242247</v>
      </c>
      <c r="I26" s="3">
        <v>242003</v>
      </c>
      <c r="J26" s="3">
        <f t="shared" si="1"/>
        <v>-244</v>
      </c>
    </row>
    <row r="27" spans="2:10" x14ac:dyDescent="0.25">
      <c r="B27" s="1">
        <v>45414</v>
      </c>
      <c r="C27" s="1" t="s">
        <v>1</v>
      </c>
      <c r="D27" t="s">
        <v>10</v>
      </c>
      <c r="E27" s="2">
        <v>1.03</v>
      </c>
      <c r="F27" s="2">
        <v>193.8</v>
      </c>
      <c r="G27" s="2">
        <f t="shared" si="2"/>
        <v>199.614</v>
      </c>
      <c r="H27" s="3">
        <v>242003</v>
      </c>
      <c r="I27" s="3">
        <v>242527</v>
      </c>
      <c r="J27" s="3">
        <f t="shared" si="1"/>
        <v>524</v>
      </c>
    </row>
    <row r="28" spans="2:10" x14ac:dyDescent="0.25">
      <c r="B28" s="1">
        <v>45417</v>
      </c>
      <c r="C28" s="1" t="s">
        <v>12</v>
      </c>
      <c r="D28" t="s">
        <v>10</v>
      </c>
      <c r="E28" s="2">
        <v>35.67</v>
      </c>
      <c r="F28" s="2">
        <v>198.37</v>
      </c>
      <c r="G28" s="2">
        <f>E28*F28</f>
        <v>7075.8579000000009</v>
      </c>
      <c r="I28" s="3">
        <v>240768</v>
      </c>
      <c r="J28" s="3">
        <f>I28-H28</f>
        <v>240768</v>
      </c>
    </row>
    <row r="29" spans="2:10" x14ac:dyDescent="0.25">
      <c r="B29" s="1">
        <v>45418</v>
      </c>
      <c r="C29" s="1" t="s">
        <v>12</v>
      </c>
      <c r="D29" t="s">
        <v>10</v>
      </c>
      <c r="E29" s="2">
        <v>37.880000000000003</v>
      </c>
      <c r="F29" s="2">
        <v>198.39</v>
      </c>
      <c r="G29" s="2">
        <f>E29*F29</f>
        <v>7515.0132000000003</v>
      </c>
      <c r="I29" s="3">
        <v>241121</v>
      </c>
      <c r="J29" s="3">
        <f>I29-H29</f>
        <v>241121</v>
      </c>
    </row>
    <row r="30" spans="2:10" x14ac:dyDescent="0.25">
      <c r="B30" s="1">
        <v>45421</v>
      </c>
      <c r="C30" s="1" t="s">
        <v>12</v>
      </c>
      <c r="D30" t="s">
        <v>10</v>
      </c>
      <c r="E30" s="2">
        <v>45</v>
      </c>
      <c r="F30" s="2">
        <v>193.8</v>
      </c>
      <c r="G30" s="2">
        <f>E30*F30</f>
        <v>8721</v>
      </c>
      <c r="I30" s="3">
        <v>242730</v>
      </c>
      <c r="J30" s="3">
        <f>I30-H30</f>
        <v>242730</v>
      </c>
    </row>
    <row r="31" spans="2:10" x14ac:dyDescent="0.25">
      <c r="B31" s="1">
        <v>45427</v>
      </c>
      <c r="C31" s="1" t="s">
        <v>1</v>
      </c>
      <c r="D31" t="s">
        <v>10</v>
      </c>
      <c r="E31" s="2">
        <v>44.13</v>
      </c>
      <c r="F31" s="2">
        <v>192.6</v>
      </c>
      <c r="G31" s="2">
        <f t="shared" si="2"/>
        <v>8499.4380000000001</v>
      </c>
      <c r="H31" s="3">
        <v>242527</v>
      </c>
      <c r="I31" s="3">
        <v>243367</v>
      </c>
      <c r="J31" s="3">
        <f t="shared" si="1"/>
        <v>840</v>
      </c>
    </row>
    <row r="32" spans="2:10" x14ac:dyDescent="0.25">
      <c r="B32" s="1">
        <v>45430</v>
      </c>
      <c r="C32" s="1" t="s">
        <v>1</v>
      </c>
      <c r="D32" t="s">
        <v>10</v>
      </c>
      <c r="E32" s="2">
        <v>34.270000000000003</v>
      </c>
      <c r="F32" s="2">
        <v>192.6</v>
      </c>
      <c r="G32" s="2">
        <f t="shared" si="2"/>
        <v>6600.402</v>
      </c>
      <c r="H32" s="3">
        <v>243367</v>
      </c>
      <c r="I32" s="3">
        <v>243776</v>
      </c>
      <c r="J32" s="3">
        <f t="shared" si="1"/>
        <v>409</v>
      </c>
    </row>
    <row r="33" spans="2:10" x14ac:dyDescent="0.25">
      <c r="B33" s="1">
        <v>45433</v>
      </c>
      <c r="C33" s="1" t="s">
        <v>12</v>
      </c>
      <c r="D33" t="s">
        <v>10</v>
      </c>
      <c r="E33" s="2">
        <v>43.34</v>
      </c>
      <c r="F33" s="2">
        <v>192.9</v>
      </c>
      <c r="G33" s="2">
        <f>E33*F33</f>
        <v>8360.2860000000001</v>
      </c>
      <c r="I33" s="3">
        <v>244261</v>
      </c>
      <c r="J33" s="3">
        <f>I33-H33</f>
        <v>244261</v>
      </c>
    </row>
    <row r="34" spans="2:10" x14ac:dyDescent="0.25">
      <c r="B34" s="1">
        <v>45435</v>
      </c>
      <c r="C34" s="1" t="s">
        <v>12</v>
      </c>
      <c r="D34" t="s">
        <v>10</v>
      </c>
      <c r="E34" s="2">
        <v>38.369999999999997</v>
      </c>
      <c r="F34" s="2">
        <v>192.2</v>
      </c>
      <c r="G34" s="2">
        <f>E34*F34</f>
        <v>7374.713999999999</v>
      </c>
      <c r="I34" s="3">
        <v>244873</v>
      </c>
      <c r="J34" s="3">
        <f>I34-H34</f>
        <v>244873</v>
      </c>
    </row>
    <row r="35" spans="2:10" x14ac:dyDescent="0.25">
      <c r="B35" s="1">
        <v>45441</v>
      </c>
      <c r="C35" s="1" t="s">
        <v>1</v>
      </c>
      <c r="D35" t="s">
        <v>10</v>
      </c>
      <c r="E35" s="2">
        <v>47.33</v>
      </c>
      <c r="F35" s="2">
        <v>192.8</v>
      </c>
      <c r="G35" s="2">
        <f t="shared" si="2"/>
        <v>9125.2240000000002</v>
      </c>
      <c r="H35" s="3">
        <v>434776</v>
      </c>
      <c r="I35" s="3">
        <v>245472</v>
      </c>
      <c r="J35" s="3">
        <f t="shared" si="1"/>
        <v>-189304</v>
      </c>
    </row>
    <row r="36" spans="2:10" x14ac:dyDescent="0.25">
      <c r="B36" s="1">
        <v>45442</v>
      </c>
      <c r="C36" s="1" t="s">
        <v>1</v>
      </c>
      <c r="D36" t="s">
        <v>10</v>
      </c>
      <c r="E36" s="2">
        <v>41.52</v>
      </c>
      <c r="F36" s="2">
        <v>192.8</v>
      </c>
      <c r="G36" s="2">
        <f t="shared" si="2"/>
        <v>8005.0560000000014</v>
      </c>
      <c r="H36" s="3">
        <v>245472</v>
      </c>
      <c r="I36" s="3">
        <v>0</v>
      </c>
      <c r="J36" s="3">
        <f t="shared" si="1"/>
        <v>-245472</v>
      </c>
    </row>
    <row r="37" spans="2:10" x14ac:dyDescent="0.25">
      <c r="B37" s="1">
        <v>45443</v>
      </c>
      <c r="C37" s="1" t="s">
        <v>12</v>
      </c>
      <c r="D37" t="s">
        <v>10</v>
      </c>
      <c r="E37" s="2">
        <v>43.52</v>
      </c>
      <c r="F37" s="2">
        <v>193.5</v>
      </c>
      <c r="G37" s="2">
        <f>E37*F37</f>
        <v>8421.1200000000008</v>
      </c>
      <c r="I37" s="3">
        <v>245953</v>
      </c>
      <c r="J37" s="3">
        <f>I37-H37</f>
        <v>245953</v>
      </c>
    </row>
    <row r="38" spans="2:10" x14ac:dyDescent="0.25">
      <c r="B38" s="1">
        <v>45443</v>
      </c>
      <c r="C38" s="1" t="s">
        <v>12</v>
      </c>
      <c r="D38" t="s">
        <v>10</v>
      </c>
      <c r="E38" s="2">
        <v>41.34</v>
      </c>
      <c r="F38" s="2">
        <v>193.5</v>
      </c>
      <c r="G38" s="2">
        <f>E38*F38</f>
        <v>7999.2900000000009</v>
      </c>
      <c r="I38" s="3">
        <v>246250</v>
      </c>
      <c r="J38" s="3">
        <f>I38-H38</f>
        <v>246250</v>
      </c>
    </row>
    <row r="39" spans="2:10" x14ac:dyDescent="0.25">
      <c r="B39" s="1">
        <v>45444</v>
      </c>
      <c r="C39" s="1" t="s">
        <v>1</v>
      </c>
      <c r="D39" t="s">
        <v>10</v>
      </c>
      <c r="E39" s="2">
        <v>41.49</v>
      </c>
      <c r="F39" s="2">
        <v>192.8</v>
      </c>
      <c r="G39" s="2">
        <f t="shared" si="2"/>
        <v>7999.2720000000008</v>
      </c>
      <c r="H39" s="3">
        <v>0</v>
      </c>
      <c r="I39" s="3">
        <v>246800</v>
      </c>
      <c r="J39" s="3">
        <f t="shared" si="1"/>
        <v>246800</v>
      </c>
    </row>
    <row r="40" spans="2:10" x14ac:dyDescent="0.25">
      <c r="B40" s="1">
        <v>45444</v>
      </c>
      <c r="C40" s="1" t="s">
        <v>1</v>
      </c>
      <c r="D40" t="s">
        <v>10</v>
      </c>
      <c r="E40" s="2">
        <v>45.58</v>
      </c>
      <c r="F40" s="2">
        <v>192.8</v>
      </c>
      <c r="G40" s="2">
        <f t="shared" si="2"/>
        <v>8787.8240000000005</v>
      </c>
      <c r="H40" s="3">
        <v>246800</v>
      </c>
      <c r="I40" s="3">
        <v>246524</v>
      </c>
      <c r="J40" s="3">
        <f t="shared" si="1"/>
        <v>-276</v>
      </c>
    </row>
    <row r="41" spans="2:10" x14ac:dyDescent="0.25">
      <c r="B41" s="1">
        <v>45448</v>
      </c>
      <c r="C41" s="1" t="s">
        <v>12</v>
      </c>
      <c r="D41" t="s">
        <v>10</v>
      </c>
      <c r="E41" s="2">
        <v>43.92</v>
      </c>
      <c r="F41" s="2">
        <v>194.3</v>
      </c>
      <c r="G41" s="2">
        <f>E41*F41</f>
        <v>8533.6560000000009</v>
      </c>
      <c r="I41" s="3">
        <v>247008</v>
      </c>
      <c r="J41" s="3">
        <f>I41-H41</f>
        <v>247008</v>
      </c>
    </row>
    <row r="42" spans="2:10" x14ac:dyDescent="0.25">
      <c r="B42" s="1">
        <v>45449</v>
      </c>
      <c r="C42" s="1" t="s">
        <v>1</v>
      </c>
      <c r="D42" t="s">
        <v>10</v>
      </c>
      <c r="E42" s="2">
        <v>46.27</v>
      </c>
      <c r="F42" s="2">
        <v>193.9</v>
      </c>
      <c r="G42" s="2">
        <f t="shared" si="2"/>
        <v>8971.7530000000006</v>
      </c>
      <c r="H42" s="3">
        <v>246524</v>
      </c>
      <c r="I42" s="3">
        <v>247568</v>
      </c>
      <c r="J42" s="3">
        <f t="shared" si="1"/>
        <v>1044</v>
      </c>
    </row>
    <row r="43" spans="2:10" x14ac:dyDescent="0.25">
      <c r="B43" s="1">
        <v>45451</v>
      </c>
      <c r="C43" s="1" t="s">
        <v>1</v>
      </c>
      <c r="D43" t="s">
        <v>10</v>
      </c>
      <c r="E43" s="2">
        <v>46.05</v>
      </c>
      <c r="F43" s="2">
        <v>192.8</v>
      </c>
      <c r="G43" s="2">
        <f t="shared" si="2"/>
        <v>8878.44</v>
      </c>
      <c r="H43" s="3">
        <v>247568</v>
      </c>
      <c r="I43" s="3">
        <v>248009</v>
      </c>
      <c r="J43" s="3">
        <f t="shared" si="1"/>
        <v>441</v>
      </c>
    </row>
    <row r="44" spans="2:10" x14ac:dyDescent="0.25">
      <c r="B44" s="1">
        <v>45453</v>
      </c>
      <c r="C44" s="1" t="s">
        <v>1</v>
      </c>
      <c r="D44" t="s">
        <v>10</v>
      </c>
      <c r="E44" s="2">
        <v>41.8</v>
      </c>
      <c r="F44" s="2">
        <v>192.8</v>
      </c>
      <c r="G44" s="2">
        <f t="shared" si="2"/>
        <v>8059.04</v>
      </c>
      <c r="H44" s="3">
        <v>248009</v>
      </c>
      <c r="I44" s="3">
        <v>382</v>
      </c>
      <c r="J44" s="3">
        <f t="shared" si="1"/>
        <v>-247627</v>
      </c>
    </row>
    <row r="45" spans="2:10" x14ac:dyDescent="0.25">
      <c r="B45" s="1">
        <v>45456</v>
      </c>
      <c r="C45" s="1" t="s">
        <v>12</v>
      </c>
      <c r="D45" t="s">
        <v>10</v>
      </c>
      <c r="E45" s="2">
        <v>42.97</v>
      </c>
      <c r="F45" s="2">
        <v>192.6</v>
      </c>
      <c r="G45" s="2">
        <f>E45*F45</f>
        <v>8276.021999999999</v>
      </c>
      <c r="I45" s="3">
        <v>249036</v>
      </c>
      <c r="J45" s="3">
        <f>I45-H45</f>
        <v>249036</v>
      </c>
    </row>
    <row r="46" spans="2:10" x14ac:dyDescent="0.25">
      <c r="B46" s="1">
        <v>45461</v>
      </c>
      <c r="C46" s="1" t="s">
        <v>1</v>
      </c>
      <c r="D46" t="s">
        <v>10</v>
      </c>
      <c r="E46" s="2">
        <v>44.65</v>
      </c>
      <c r="F46" s="2">
        <v>189.8</v>
      </c>
      <c r="G46" s="2">
        <f t="shared" si="2"/>
        <v>8474.57</v>
      </c>
      <c r="H46" s="3">
        <v>382</v>
      </c>
      <c r="I46" s="3">
        <v>249517</v>
      </c>
      <c r="J46" s="3">
        <f t="shared" si="1"/>
        <v>249135</v>
      </c>
    </row>
    <row r="47" spans="2:10" x14ac:dyDescent="0.25">
      <c r="B47" s="1">
        <v>45463</v>
      </c>
      <c r="C47" s="1" t="s">
        <v>12</v>
      </c>
      <c r="D47" t="s">
        <v>10</v>
      </c>
      <c r="E47" s="2">
        <v>43.81</v>
      </c>
      <c r="F47" s="2">
        <v>190.6</v>
      </c>
      <c r="G47" s="2">
        <f>E47*F47</f>
        <v>8350.1859999999997</v>
      </c>
      <c r="I47" s="3">
        <v>249974</v>
      </c>
      <c r="J47" s="3">
        <f>I47-H47</f>
        <v>249974</v>
      </c>
    </row>
    <row r="48" spans="2:10" x14ac:dyDescent="0.25">
      <c r="B48" s="1">
        <v>45464</v>
      </c>
      <c r="C48" s="1" t="s">
        <v>12</v>
      </c>
      <c r="D48" t="s">
        <v>10</v>
      </c>
      <c r="E48" s="2">
        <v>35.46</v>
      </c>
      <c r="F48" s="2">
        <v>191.3</v>
      </c>
      <c r="G48" s="2">
        <f>E48*F48</f>
        <v>6783.4980000000005</v>
      </c>
      <c r="I48" s="3">
        <v>250500</v>
      </c>
      <c r="J48" s="3">
        <f>I48-H48</f>
        <v>250500</v>
      </c>
    </row>
    <row r="49" spans="2:10" x14ac:dyDescent="0.25">
      <c r="B49" s="1">
        <v>45466</v>
      </c>
      <c r="C49" s="1" t="s">
        <v>12</v>
      </c>
      <c r="D49" t="s">
        <v>10</v>
      </c>
      <c r="E49" s="2">
        <v>39.03</v>
      </c>
      <c r="F49" s="2">
        <v>190.6</v>
      </c>
      <c r="G49" s="2">
        <f>E49*F49</f>
        <v>7439.1180000000004</v>
      </c>
      <c r="I49" s="3">
        <v>250970</v>
      </c>
      <c r="J49" s="3">
        <f>I49-H49</f>
        <v>250970</v>
      </c>
    </row>
    <row r="50" spans="2:10" x14ac:dyDescent="0.25">
      <c r="B50" s="1">
        <v>45477</v>
      </c>
      <c r="C50" s="1" t="s">
        <v>1</v>
      </c>
      <c r="D50" t="s">
        <v>10</v>
      </c>
      <c r="E50" s="2">
        <v>35.270000000000003</v>
      </c>
      <c r="F50" s="2">
        <v>189.8</v>
      </c>
      <c r="G50" s="2">
        <f t="shared" si="2"/>
        <v>6694.246000000001</v>
      </c>
      <c r="H50" s="3">
        <v>249517</v>
      </c>
      <c r="I50" s="3">
        <v>251337</v>
      </c>
      <c r="J50" s="3">
        <f t="shared" si="1"/>
        <v>1820</v>
      </c>
    </row>
    <row r="51" spans="2:10" x14ac:dyDescent="0.25">
      <c r="B51" s="1">
        <v>45484</v>
      </c>
      <c r="C51" s="1" t="s">
        <v>12</v>
      </c>
      <c r="D51" t="s">
        <v>10</v>
      </c>
      <c r="E51" s="2">
        <v>44.31</v>
      </c>
      <c r="F51" s="2">
        <v>190.6</v>
      </c>
      <c r="G51" s="2">
        <f>E51*F51</f>
        <v>8445.4860000000008</v>
      </c>
      <c r="I51" s="3">
        <v>251870</v>
      </c>
      <c r="J51" s="3">
        <f>I51-H51</f>
        <v>251870</v>
      </c>
    </row>
    <row r="52" spans="2:10" x14ac:dyDescent="0.25">
      <c r="B52" s="1">
        <v>45485</v>
      </c>
      <c r="C52" s="1" t="s">
        <v>12</v>
      </c>
      <c r="D52" t="s">
        <v>10</v>
      </c>
      <c r="E52" s="2">
        <v>28.92</v>
      </c>
      <c r="F52" s="2">
        <v>188.9</v>
      </c>
      <c r="G52" s="2">
        <f>E52*F52</f>
        <v>5462.9880000000003</v>
      </c>
      <c r="I52" s="3">
        <v>252241</v>
      </c>
      <c r="J52" s="3">
        <f>I52-H52</f>
        <v>252241</v>
      </c>
    </row>
    <row r="53" spans="2:10" x14ac:dyDescent="0.25">
      <c r="B53" s="1">
        <v>45488</v>
      </c>
      <c r="C53" s="1" t="s">
        <v>12</v>
      </c>
      <c r="D53" t="s">
        <v>10</v>
      </c>
      <c r="E53" s="2">
        <v>40.159999999999997</v>
      </c>
      <c r="F53" s="2">
        <v>187.8</v>
      </c>
      <c r="G53" s="2">
        <f>E53*F53</f>
        <v>7542.0479999999998</v>
      </c>
      <c r="I53" s="3">
        <v>252840</v>
      </c>
      <c r="J53" s="3">
        <f>I53-H53</f>
        <v>252840</v>
      </c>
    </row>
    <row r="54" spans="2:10" x14ac:dyDescent="0.25">
      <c r="B54" s="1">
        <v>45491</v>
      </c>
      <c r="C54" s="1" t="s">
        <v>1</v>
      </c>
      <c r="D54" t="s">
        <v>10</v>
      </c>
      <c r="E54" s="2">
        <v>51.48</v>
      </c>
      <c r="F54" s="2">
        <v>187.9</v>
      </c>
      <c r="G54" s="2">
        <f t="shared" si="2"/>
        <v>9673.0920000000006</v>
      </c>
      <c r="H54" s="3">
        <v>251337</v>
      </c>
      <c r="I54" s="3">
        <v>253370</v>
      </c>
      <c r="J54" s="3">
        <f t="shared" si="1"/>
        <v>2033</v>
      </c>
    </row>
    <row r="55" spans="2:10" x14ac:dyDescent="0.25">
      <c r="B55" s="1">
        <v>45497</v>
      </c>
      <c r="C55" s="1" t="s">
        <v>12</v>
      </c>
      <c r="D55" t="s">
        <v>10</v>
      </c>
      <c r="E55" s="2">
        <v>39.619999999999997</v>
      </c>
      <c r="F55" s="2">
        <v>188.8</v>
      </c>
      <c r="G55" s="2">
        <f>E55*F55</f>
        <v>7480.2560000000003</v>
      </c>
      <c r="I55" s="3">
        <v>253823</v>
      </c>
      <c r="J55" s="3">
        <f>I55-H55</f>
        <v>253823</v>
      </c>
    </row>
    <row r="56" spans="2:10" x14ac:dyDescent="0.25">
      <c r="B56" s="1">
        <v>45498</v>
      </c>
      <c r="C56" s="1" t="s">
        <v>1</v>
      </c>
      <c r="D56" t="s">
        <v>10</v>
      </c>
      <c r="E56" s="2">
        <v>42.03</v>
      </c>
      <c r="F56" s="2">
        <v>185.6</v>
      </c>
      <c r="G56" s="2">
        <f t="shared" si="2"/>
        <v>7800.768</v>
      </c>
      <c r="H56" s="3">
        <v>253370</v>
      </c>
      <c r="I56" s="3">
        <v>254391</v>
      </c>
      <c r="J56" s="3">
        <f t="shared" si="1"/>
        <v>1021</v>
      </c>
    </row>
    <row r="57" spans="2:10" x14ac:dyDescent="0.25">
      <c r="B57" s="1">
        <v>45500</v>
      </c>
      <c r="C57" s="1" t="s">
        <v>1</v>
      </c>
      <c r="D57" t="s">
        <v>10</v>
      </c>
      <c r="E57" s="2">
        <v>42.03</v>
      </c>
      <c r="F57" s="2">
        <v>185.6</v>
      </c>
      <c r="G57" s="2">
        <f t="shared" si="2"/>
        <v>7800.768</v>
      </c>
      <c r="H57" s="3">
        <v>254391</v>
      </c>
      <c r="I57" s="3">
        <v>254580</v>
      </c>
      <c r="J57" s="3">
        <f t="shared" si="1"/>
        <v>189</v>
      </c>
    </row>
    <row r="58" spans="2:10" x14ac:dyDescent="0.25">
      <c r="B58" s="1">
        <v>45501</v>
      </c>
      <c r="C58" s="1" t="s">
        <v>12</v>
      </c>
      <c r="D58" t="s">
        <v>10</v>
      </c>
      <c r="E58" s="2">
        <v>40.29</v>
      </c>
      <c r="F58" s="2">
        <v>191.4</v>
      </c>
      <c r="G58" s="2">
        <f>E58*F58</f>
        <v>7711.5060000000003</v>
      </c>
      <c r="I58" s="3">
        <v>254927</v>
      </c>
      <c r="J58" s="3">
        <f>I58-H58</f>
        <v>254927</v>
      </c>
    </row>
    <row r="59" spans="2:10" x14ac:dyDescent="0.25">
      <c r="B59" s="1">
        <v>45506</v>
      </c>
      <c r="C59" s="1" t="s">
        <v>12</v>
      </c>
      <c r="D59" t="s">
        <v>10</v>
      </c>
      <c r="E59" s="2">
        <v>44.03</v>
      </c>
      <c r="F59" s="2">
        <v>188.8</v>
      </c>
      <c r="G59" s="2">
        <f>E59*F59</f>
        <v>8312.8640000000014</v>
      </c>
      <c r="I59" s="3">
        <v>255442</v>
      </c>
      <c r="J59" s="3">
        <f>I59-H59</f>
        <v>255442</v>
      </c>
    </row>
    <row r="60" spans="2:10" x14ac:dyDescent="0.25">
      <c r="B60" s="1">
        <v>45521</v>
      </c>
      <c r="C60" s="1" t="s">
        <v>1</v>
      </c>
      <c r="D60" t="s">
        <v>10</v>
      </c>
      <c r="E60" s="2">
        <v>53.47</v>
      </c>
      <c r="F60" s="2">
        <v>188.9</v>
      </c>
      <c r="G60" s="2">
        <f t="shared" si="2"/>
        <v>10100.483</v>
      </c>
      <c r="H60" s="3">
        <v>254580</v>
      </c>
      <c r="I60" s="3">
        <v>255895</v>
      </c>
      <c r="J60" s="3">
        <f t="shared" si="1"/>
        <v>1315</v>
      </c>
    </row>
    <row r="61" spans="2:10" x14ac:dyDescent="0.25">
      <c r="B61" s="1">
        <v>45532</v>
      </c>
      <c r="C61" s="1" t="s">
        <v>12</v>
      </c>
      <c r="D61" t="s">
        <v>10</v>
      </c>
      <c r="E61" s="2">
        <v>42.43</v>
      </c>
      <c r="F61" s="2">
        <v>190.4</v>
      </c>
      <c r="G61" s="2">
        <f>E61*F61</f>
        <v>8078.6720000000005</v>
      </c>
      <c r="I61" s="3">
        <v>256430</v>
      </c>
      <c r="J61" s="3">
        <f>I61-H61</f>
        <v>256430</v>
      </c>
    </row>
    <row r="62" spans="2:10" x14ac:dyDescent="0.25">
      <c r="B62" s="1">
        <v>45535</v>
      </c>
      <c r="C62" s="1" t="s">
        <v>12</v>
      </c>
      <c r="D62" t="s">
        <v>10</v>
      </c>
      <c r="E62" s="2">
        <v>43.16</v>
      </c>
      <c r="F62" s="2">
        <v>188.8</v>
      </c>
      <c r="G62" s="2">
        <f>E62*F62</f>
        <v>8148.6080000000002</v>
      </c>
      <c r="I62" s="3">
        <v>256943</v>
      </c>
      <c r="J62" s="3">
        <f>I62-H62</f>
        <v>256943</v>
      </c>
    </row>
    <row r="63" spans="2:10" x14ac:dyDescent="0.25">
      <c r="B63" s="1">
        <v>45538</v>
      </c>
      <c r="C63" s="1" t="s">
        <v>1</v>
      </c>
      <c r="D63" t="s">
        <v>10</v>
      </c>
      <c r="E63" s="2">
        <v>38</v>
      </c>
      <c r="F63" s="2">
        <v>189.6</v>
      </c>
      <c r="G63" s="2">
        <f t="shared" si="2"/>
        <v>7204.8</v>
      </c>
      <c r="H63" s="3">
        <v>255895</v>
      </c>
      <c r="I63" s="3">
        <v>257329</v>
      </c>
      <c r="J63" s="3">
        <f t="shared" si="1"/>
        <v>1434</v>
      </c>
    </row>
    <row r="64" spans="2:10" x14ac:dyDescent="0.25">
      <c r="B64" s="1">
        <v>45539</v>
      </c>
      <c r="C64" s="1" t="s">
        <v>1</v>
      </c>
      <c r="D64" t="s">
        <v>10</v>
      </c>
      <c r="E64" s="2">
        <v>39.92</v>
      </c>
      <c r="F64" s="2">
        <v>188.6</v>
      </c>
      <c r="G64" s="2">
        <f t="shared" si="2"/>
        <v>7528.9120000000003</v>
      </c>
      <c r="H64" s="3">
        <v>257329</v>
      </c>
      <c r="I64" s="3">
        <v>257731</v>
      </c>
      <c r="J64" s="3">
        <f t="shared" si="1"/>
        <v>402</v>
      </c>
    </row>
    <row r="65" spans="2:10" x14ac:dyDescent="0.25">
      <c r="B65" s="1">
        <v>45540</v>
      </c>
      <c r="C65" s="1" t="s">
        <v>12</v>
      </c>
      <c r="D65" t="s">
        <v>10</v>
      </c>
      <c r="E65" s="2">
        <v>28</v>
      </c>
      <c r="F65" s="2">
        <v>189</v>
      </c>
      <c r="G65" s="2">
        <f>E65*F65</f>
        <v>5292</v>
      </c>
      <c r="I65" s="3">
        <v>257963</v>
      </c>
      <c r="J65" s="3">
        <f>I65-H65</f>
        <v>257963</v>
      </c>
    </row>
    <row r="66" spans="2:10" x14ac:dyDescent="0.25">
      <c r="B66" s="1">
        <v>45542</v>
      </c>
      <c r="C66" s="1" t="s">
        <v>1</v>
      </c>
      <c r="D66" t="s">
        <v>10</v>
      </c>
      <c r="E66" s="2">
        <v>37</v>
      </c>
      <c r="F66" s="2">
        <v>188.6</v>
      </c>
      <c r="G66" s="2">
        <f t="shared" si="2"/>
        <v>6978.2</v>
      </c>
      <c r="H66" s="3">
        <v>257731</v>
      </c>
      <c r="I66" s="3">
        <v>258241</v>
      </c>
      <c r="J66" s="3">
        <f t="shared" si="1"/>
        <v>510</v>
      </c>
    </row>
    <row r="67" spans="2:10" x14ac:dyDescent="0.25">
      <c r="B67" s="1">
        <v>45544</v>
      </c>
      <c r="C67" s="1" t="s">
        <v>12</v>
      </c>
      <c r="D67" t="s">
        <v>10</v>
      </c>
      <c r="E67" s="2">
        <v>45</v>
      </c>
      <c r="F67" s="2">
        <v>188.8</v>
      </c>
      <c r="G67" s="2">
        <f>E67*F67</f>
        <v>8496</v>
      </c>
      <c r="I67" s="3">
        <v>258703</v>
      </c>
      <c r="J67" s="3">
        <f>I67-H67</f>
        <v>258703</v>
      </c>
    </row>
    <row r="68" spans="2:10" x14ac:dyDescent="0.25">
      <c r="B68" s="1">
        <v>45547</v>
      </c>
      <c r="C68" s="1" t="s">
        <v>1</v>
      </c>
      <c r="D68" t="s">
        <v>10</v>
      </c>
      <c r="E68" s="2">
        <v>30.28</v>
      </c>
      <c r="F68" s="2">
        <v>189.9</v>
      </c>
      <c r="G68" s="2">
        <f t="shared" si="2"/>
        <v>5750.1720000000005</v>
      </c>
      <c r="H68" s="3">
        <v>258241</v>
      </c>
      <c r="I68" s="3">
        <v>259110</v>
      </c>
      <c r="J68" s="3">
        <f t="shared" si="1"/>
        <v>869</v>
      </c>
    </row>
    <row r="69" spans="2:10" x14ac:dyDescent="0.25">
      <c r="B69" s="1">
        <v>45549</v>
      </c>
      <c r="C69" s="1" t="s">
        <v>12</v>
      </c>
      <c r="D69" t="s">
        <v>10</v>
      </c>
      <c r="E69" s="2">
        <v>40.770000000000003</v>
      </c>
      <c r="F69" s="2">
        <v>190.3</v>
      </c>
      <c r="G69" s="2">
        <f>E69*F69</f>
        <v>7758.5310000000009</v>
      </c>
      <c r="I69" s="3">
        <v>259622</v>
      </c>
      <c r="J69" s="3">
        <f>I69-H69</f>
        <v>259622</v>
      </c>
    </row>
    <row r="70" spans="2:10" x14ac:dyDescent="0.25">
      <c r="B70" s="1">
        <v>45551</v>
      </c>
      <c r="C70" s="1" t="s">
        <v>1</v>
      </c>
      <c r="D70" t="s">
        <v>10</v>
      </c>
      <c r="E70" s="2">
        <v>45.98</v>
      </c>
      <c r="F70" s="2">
        <v>191.4</v>
      </c>
      <c r="G70" s="2">
        <f t="shared" si="2"/>
        <v>8800.5720000000001</v>
      </c>
      <c r="H70" s="3">
        <v>259110</v>
      </c>
      <c r="I70" s="3">
        <v>260122</v>
      </c>
      <c r="J70" s="3">
        <f t="shared" si="1"/>
        <v>1012</v>
      </c>
    </row>
    <row r="71" spans="2:10" x14ac:dyDescent="0.25">
      <c r="B71" s="1">
        <v>45553</v>
      </c>
      <c r="C71" s="1" t="s">
        <v>12</v>
      </c>
      <c r="D71" t="s">
        <v>10</v>
      </c>
      <c r="E71" s="2">
        <v>44.46</v>
      </c>
      <c r="F71" s="2">
        <v>185.6</v>
      </c>
      <c r="G71" s="2">
        <f>E71*F71</f>
        <v>8251.7759999999998</v>
      </c>
      <c r="I71" s="3">
        <v>260559</v>
      </c>
      <c r="J71" s="3">
        <f>I71-H71</f>
        <v>260559</v>
      </c>
    </row>
    <row r="72" spans="2:10" x14ac:dyDescent="0.25">
      <c r="B72" s="1">
        <v>45555</v>
      </c>
      <c r="C72" s="1" t="s">
        <v>1</v>
      </c>
      <c r="D72" t="s">
        <v>10</v>
      </c>
      <c r="E72" s="2">
        <v>46.34</v>
      </c>
      <c r="F72" s="2">
        <v>185.6</v>
      </c>
      <c r="G72" s="2">
        <f t="shared" si="2"/>
        <v>8600.7039999999997</v>
      </c>
      <c r="H72" s="3">
        <v>260122</v>
      </c>
      <c r="I72" s="3">
        <v>260938</v>
      </c>
      <c r="J72" s="3">
        <f t="shared" si="1"/>
        <v>816</v>
      </c>
    </row>
    <row r="73" spans="2:10" x14ac:dyDescent="0.25">
      <c r="B73" s="1">
        <v>45556</v>
      </c>
      <c r="C73" s="1" t="s">
        <v>12</v>
      </c>
      <c r="D73" t="s">
        <v>10</v>
      </c>
      <c r="E73" s="2">
        <v>41.75</v>
      </c>
      <c r="F73" s="2">
        <v>191.4</v>
      </c>
      <c r="G73" s="2">
        <f>E73*F73</f>
        <v>7990.95</v>
      </c>
      <c r="I73" s="3">
        <v>261759</v>
      </c>
      <c r="J73" s="3">
        <f>I73-H73</f>
        <v>261759</v>
      </c>
    </row>
    <row r="74" spans="2:10" x14ac:dyDescent="0.25">
      <c r="B74" s="1">
        <v>45566</v>
      </c>
      <c r="C74" s="1" t="s">
        <v>12</v>
      </c>
      <c r="D74" t="s">
        <v>10</v>
      </c>
      <c r="E74" s="2">
        <v>39</v>
      </c>
      <c r="F74" s="2">
        <v>188.8</v>
      </c>
      <c r="G74" s="2">
        <f>E74*F74</f>
        <v>7363.2000000000007</v>
      </c>
      <c r="I74" s="3">
        <v>261800</v>
      </c>
      <c r="J74" s="3">
        <f>I74-H74</f>
        <v>261800</v>
      </c>
    </row>
    <row r="75" spans="2:10" x14ac:dyDescent="0.25">
      <c r="B75" s="1">
        <v>45568</v>
      </c>
      <c r="C75" s="1" t="s">
        <v>1</v>
      </c>
      <c r="D75" t="s">
        <v>10</v>
      </c>
      <c r="E75" s="2">
        <v>37</v>
      </c>
      <c r="F75" s="2">
        <v>187.9</v>
      </c>
      <c r="G75" s="2">
        <f t="shared" si="2"/>
        <v>6952.3</v>
      </c>
      <c r="H75" s="3">
        <v>260938</v>
      </c>
      <c r="I75" s="3">
        <v>262187</v>
      </c>
      <c r="J75" s="3">
        <f t="shared" si="1"/>
        <v>1249</v>
      </c>
    </row>
    <row r="76" spans="2:10" x14ac:dyDescent="0.25">
      <c r="B76" s="1">
        <v>45568</v>
      </c>
      <c r="C76" s="1" t="s">
        <v>1</v>
      </c>
      <c r="D76" t="s">
        <v>10</v>
      </c>
      <c r="E76" s="2">
        <v>36.15</v>
      </c>
      <c r="F76" s="2">
        <v>188.6</v>
      </c>
      <c r="G76" s="2">
        <f t="shared" si="2"/>
        <v>6817.8899999999994</v>
      </c>
      <c r="H76" s="3">
        <v>262187</v>
      </c>
      <c r="I76" s="3">
        <v>263498</v>
      </c>
      <c r="J76" s="3">
        <f t="shared" si="1"/>
        <v>1311</v>
      </c>
    </row>
    <row r="77" spans="2:10" x14ac:dyDescent="0.25">
      <c r="B77" s="1">
        <v>45570</v>
      </c>
      <c r="C77" s="1" t="s">
        <v>1</v>
      </c>
      <c r="D77" t="s">
        <v>10</v>
      </c>
      <c r="E77" s="2">
        <v>31.88</v>
      </c>
      <c r="F77" s="2">
        <v>187.9</v>
      </c>
      <c r="G77" s="2">
        <f t="shared" si="2"/>
        <v>5990.2520000000004</v>
      </c>
      <c r="H77" s="3">
        <v>263498</v>
      </c>
      <c r="I77" s="3">
        <v>262754</v>
      </c>
      <c r="J77" s="3">
        <f t="shared" si="1"/>
        <v>-744</v>
      </c>
    </row>
    <row r="78" spans="2:10" x14ac:dyDescent="0.25">
      <c r="B78" s="1">
        <v>45576</v>
      </c>
      <c r="C78" s="1" t="s">
        <v>1</v>
      </c>
      <c r="D78" t="s">
        <v>10</v>
      </c>
      <c r="E78" s="2">
        <v>39.94</v>
      </c>
      <c r="F78" s="2">
        <v>188.8</v>
      </c>
      <c r="G78" s="2">
        <f t="shared" si="2"/>
        <v>7540.6719999999996</v>
      </c>
      <c r="H78" s="3">
        <v>262754</v>
      </c>
      <c r="I78" s="3">
        <v>382</v>
      </c>
      <c r="J78" s="3">
        <f t="shared" si="1"/>
        <v>-262372</v>
      </c>
    </row>
    <row r="79" spans="2:10" x14ac:dyDescent="0.25">
      <c r="B79" s="1">
        <v>45581</v>
      </c>
      <c r="C79" s="1" t="s">
        <v>1</v>
      </c>
      <c r="D79" t="s">
        <v>10</v>
      </c>
      <c r="E79" s="2">
        <v>39.869999999999997</v>
      </c>
      <c r="F79" s="2">
        <v>180.6</v>
      </c>
      <c r="G79" s="2">
        <f t="shared" si="2"/>
        <v>7200.521999999999</v>
      </c>
      <c r="H79" s="3">
        <v>382</v>
      </c>
      <c r="I79" s="3">
        <v>263545</v>
      </c>
      <c r="J79" s="3">
        <f t="shared" si="1"/>
        <v>263163</v>
      </c>
    </row>
    <row r="80" spans="2:10" x14ac:dyDescent="0.25">
      <c r="B80" s="1">
        <v>45586</v>
      </c>
      <c r="C80" s="1" t="s">
        <v>1</v>
      </c>
      <c r="D80" t="s">
        <v>10</v>
      </c>
      <c r="E80" s="2">
        <v>43.03</v>
      </c>
      <c r="F80" s="2">
        <v>180.9</v>
      </c>
      <c r="G80" s="2">
        <f t="shared" si="2"/>
        <v>7784.1270000000004</v>
      </c>
      <c r="H80" s="3">
        <v>263545</v>
      </c>
      <c r="I80" s="3">
        <v>263865</v>
      </c>
      <c r="J80" s="3">
        <f t="shared" si="1"/>
        <v>320</v>
      </c>
    </row>
    <row r="81" spans="2:10" x14ac:dyDescent="0.25">
      <c r="B81" s="1">
        <v>45593</v>
      </c>
      <c r="C81" s="1" t="s">
        <v>1</v>
      </c>
      <c r="D81" t="s">
        <v>10</v>
      </c>
      <c r="E81" s="2">
        <v>39</v>
      </c>
      <c r="F81" s="2">
        <v>180.6</v>
      </c>
      <c r="G81" s="2">
        <f t="shared" si="2"/>
        <v>7043.4</v>
      </c>
      <c r="H81" s="3">
        <v>263865</v>
      </c>
      <c r="I81" s="3">
        <v>264145</v>
      </c>
      <c r="J81" s="3">
        <f t="shared" si="1"/>
        <v>280</v>
      </c>
    </row>
    <row r="82" spans="2:10" x14ac:dyDescent="0.25">
      <c r="B82" s="1">
        <v>45594</v>
      </c>
      <c r="C82" s="1" t="s">
        <v>12</v>
      </c>
      <c r="D82" t="s">
        <v>10</v>
      </c>
      <c r="E82" s="2">
        <v>41</v>
      </c>
      <c r="F82" s="2">
        <v>180.7</v>
      </c>
      <c r="G82" s="2">
        <f>E82*F82</f>
        <v>7408.7</v>
      </c>
      <c r="I82" s="3">
        <v>264552</v>
      </c>
      <c r="J82" s="3">
        <f>I82-H82</f>
        <v>264552</v>
      </c>
    </row>
    <row r="83" spans="2:10" x14ac:dyDescent="0.25">
      <c r="B83" s="1">
        <v>45595</v>
      </c>
      <c r="C83" s="1" t="s">
        <v>1</v>
      </c>
      <c r="D83" t="s">
        <v>10</v>
      </c>
      <c r="E83" s="2">
        <v>35</v>
      </c>
      <c r="F83" s="2">
        <v>180.7</v>
      </c>
      <c r="G83" s="2">
        <f t="shared" si="2"/>
        <v>6324.5</v>
      </c>
      <c r="H83" s="3">
        <v>264145</v>
      </c>
      <c r="I83" s="3">
        <v>264955</v>
      </c>
      <c r="J83" s="3">
        <f t="shared" si="1"/>
        <v>810</v>
      </c>
    </row>
    <row r="84" spans="2:10" x14ac:dyDescent="0.25">
      <c r="B84" s="1">
        <v>45596</v>
      </c>
      <c r="C84" s="1" t="s">
        <v>1</v>
      </c>
      <c r="D84" t="s">
        <v>10</v>
      </c>
      <c r="E84" s="2">
        <v>40.61</v>
      </c>
      <c r="F84" s="2">
        <v>181.6</v>
      </c>
      <c r="G84" s="2">
        <f t="shared" si="2"/>
        <v>7374.7759999999998</v>
      </c>
      <c r="H84" s="3">
        <v>264955</v>
      </c>
      <c r="I84" s="3">
        <v>262384</v>
      </c>
      <c r="J84" s="3">
        <f t="shared" si="1"/>
        <v>-2571</v>
      </c>
    </row>
    <row r="85" spans="2:10" x14ac:dyDescent="0.25">
      <c r="B85" s="1">
        <v>45598</v>
      </c>
      <c r="C85" s="1" t="s">
        <v>12</v>
      </c>
      <c r="D85" t="s">
        <v>10</v>
      </c>
      <c r="E85" s="2">
        <v>37.950000000000003</v>
      </c>
      <c r="F85" s="2">
        <v>180.6</v>
      </c>
      <c r="G85" s="2">
        <f>E85*F85</f>
        <v>6853.77</v>
      </c>
      <c r="I85" s="3">
        <v>265753</v>
      </c>
      <c r="J85" s="3">
        <f>I85-H85</f>
        <v>265753</v>
      </c>
    </row>
    <row r="86" spans="2:10" x14ac:dyDescent="0.25">
      <c r="B86" s="1">
        <v>45601</v>
      </c>
      <c r="C86" s="1" t="s">
        <v>12</v>
      </c>
      <c r="D86" t="s">
        <v>10</v>
      </c>
      <c r="E86" s="2">
        <v>34.58</v>
      </c>
      <c r="F86" s="2">
        <v>180.6</v>
      </c>
      <c r="G86" s="2">
        <f>E86*F86</f>
        <v>6245.1479999999992</v>
      </c>
      <c r="I86" s="3">
        <v>266172</v>
      </c>
      <c r="J86" s="3">
        <f>I86-H86</f>
        <v>266172</v>
      </c>
    </row>
    <row r="87" spans="2:10" x14ac:dyDescent="0.25">
      <c r="B87" s="1">
        <v>45603</v>
      </c>
      <c r="C87" s="1" t="s">
        <v>1</v>
      </c>
      <c r="D87" t="s">
        <v>10</v>
      </c>
      <c r="E87" s="2">
        <v>36.89</v>
      </c>
      <c r="F87" s="2">
        <v>180.9</v>
      </c>
      <c r="G87" s="2">
        <f t="shared" si="2"/>
        <v>6673.4010000000007</v>
      </c>
      <c r="H87" s="3">
        <v>262384</v>
      </c>
      <c r="I87" s="3">
        <v>266688</v>
      </c>
      <c r="J87" s="3">
        <f t="shared" si="1"/>
        <v>4304</v>
      </c>
    </row>
    <row r="88" spans="2:10" x14ac:dyDescent="0.25">
      <c r="B88" s="1">
        <v>45604</v>
      </c>
      <c r="C88" s="1" t="s">
        <v>1</v>
      </c>
      <c r="D88" t="s">
        <v>10</v>
      </c>
      <c r="E88" s="2">
        <v>40.98</v>
      </c>
      <c r="F88" s="2">
        <v>181.8</v>
      </c>
      <c r="G88" s="2">
        <f t="shared" si="2"/>
        <v>7450.1639999999998</v>
      </c>
      <c r="H88" s="3">
        <v>266688</v>
      </c>
      <c r="I88" s="3">
        <v>267192</v>
      </c>
      <c r="J88" s="3">
        <f t="shared" si="1"/>
        <v>504</v>
      </c>
    </row>
    <row r="89" spans="2:10" x14ac:dyDescent="0.25">
      <c r="B89" s="1">
        <v>45606</v>
      </c>
      <c r="C89" s="1" t="s">
        <v>1</v>
      </c>
      <c r="D89" t="s">
        <v>10</v>
      </c>
      <c r="E89" s="2">
        <v>40.380000000000003</v>
      </c>
      <c r="F89" s="2">
        <v>181.7</v>
      </c>
      <c r="G89" s="2">
        <f t="shared" si="2"/>
        <v>7337.0460000000003</v>
      </c>
      <c r="H89" s="3">
        <v>267192</v>
      </c>
      <c r="I89" s="3">
        <v>267625</v>
      </c>
      <c r="J89" s="3">
        <f t="shared" si="1"/>
        <v>433</v>
      </c>
    </row>
    <row r="90" spans="2:10" x14ac:dyDescent="0.25">
      <c r="B90" s="1">
        <v>45616</v>
      </c>
      <c r="C90" s="1" t="s">
        <v>1</v>
      </c>
      <c r="D90" t="s">
        <v>10</v>
      </c>
      <c r="E90" s="2">
        <v>42.31</v>
      </c>
      <c r="F90" s="2">
        <v>180.6</v>
      </c>
      <c r="G90" s="2">
        <f t="shared" si="2"/>
        <v>7641.1860000000006</v>
      </c>
      <c r="H90" s="3">
        <v>267625</v>
      </c>
      <c r="I90" s="3">
        <v>268115</v>
      </c>
      <c r="J90" s="3">
        <f t="shared" si="1"/>
        <v>490</v>
      </c>
    </row>
    <row r="91" spans="2:10" x14ac:dyDescent="0.25">
      <c r="B91" s="1">
        <v>45622</v>
      </c>
      <c r="C91" s="1" t="s">
        <v>1</v>
      </c>
      <c r="D91" t="s">
        <v>10</v>
      </c>
      <c r="E91" s="2">
        <v>45</v>
      </c>
      <c r="F91" s="2">
        <v>180.6</v>
      </c>
      <c r="G91" s="2">
        <f t="shared" si="2"/>
        <v>8127</v>
      </c>
      <c r="H91" s="3">
        <v>268115</v>
      </c>
      <c r="I91" s="3">
        <v>268607</v>
      </c>
      <c r="J91" s="3">
        <f t="shared" si="1"/>
        <v>492</v>
      </c>
    </row>
    <row r="92" spans="2:10" x14ac:dyDescent="0.25">
      <c r="B92" s="1">
        <v>45632</v>
      </c>
      <c r="C92" s="1" t="s">
        <v>12</v>
      </c>
      <c r="D92" t="s">
        <v>10</v>
      </c>
      <c r="E92" s="2">
        <v>21.16</v>
      </c>
      <c r="F92" s="2">
        <v>180.6</v>
      </c>
      <c r="G92" s="2">
        <f>E92*F92</f>
        <v>3821.4960000000001</v>
      </c>
      <c r="I92" s="3">
        <v>268684</v>
      </c>
      <c r="J92" s="3">
        <f>I92-H92</f>
        <v>268684</v>
      </c>
    </row>
    <row r="93" spans="2:10" x14ac:dyDescent="0.25">
      <c r="B93" s="1">
        <v>45642</v>
      </c>
      <c r="C93" s="1" t="s">
        <v>1</v>
      </c>
      <c r="D93" t="s">
        <v>10</v>
      </c>
      <c r="E93" s="2">
        <v>47.2</v>
      </c>
      <c r="F93" s="2">
        <v>176.2</v>
      </c>
      <c r="G93" s="2">
        <f t="shared" si="2"/>
        <v>8316.64</v>
      </c>
      <c r="H93" s="3">
        <v>268607</v>
      </c>
      <c r="I93" s="3">
        <v>269249</v>
      </c>
      <c r="J93" s="3">
        <f t="shared" si="1"/>
        <v>642</v>
      </c>
    </row>
    <row r="94" spans="2:10" x14ac:dyDescent="0.25">
      <c r="B94" s="1"/>
      <c r="C94" s="1"/>
      <c r="E94" s="12">
        <f>SUBTOTAL(109,Table13[Quantity])</f>
        <v>3555.2099999999996</v>
      </c>
      <c r="G94" s="12">
        <f>SUBTOTAL(109,Table13[Amount])</f>
        <v>683856.25509999995</v>
      </c>
      <c r="I94" s="3">
        <f>I93-I2</f>
        <v>37400</v>
      </c>
      <c r="J94" s="3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0573-4998-43D7-872E-BD71D114AF81}">
  <dimension ref="B1:J7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10" style="2" bestFit="1" customWidth="1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45473</v>
      </c>
      <c r="C2" s="1" t="s">
        <v>12</v>
      </c>
      <c r="D2" t="s">
        <v>10</v>
      </c>
      <c r="E2" s="2">
        <v>22.59</v>
      </c>
      <c r="F2" s="2">
        <v>189.8</v>
      </c>
      <c r="G2" s="2">
        <f>Table1317[[#This Row],[Quantity]]*Table1317[[#This Row],[Rate]]</f>
        <v>4287.5820000000003</v>
      </c>
      <c r="I2" s="3">
        <v>87537</v>
      </c>
      <c r="J2" s="3"/>
    </row>
    <row r="3" spans="2:10" x14ac:dyDescent="0.25">
      <c r="B3" s="1">
        <v>45497</v>
      </c>
      <c r="C3" s="1" t="s">
        <v>12</v>
      </c>
      <c r="D3" t="s">
        <v>10</v>
      </c>
      <c r="E3" s="2">
        <v>54.46</v>
      </c>
      <c r="F3" s="2">
        <v>186.4</v>
      </c>
      <c r="G3" s="2">
        <f>Table1317[[#This Row],[Quantity]]*Table1317[[#This Row],[Rate]]</f>
        <v>10151.344000000001</v>
      </c>
      <c r="I3" s="3">
        <v>88568</v>
      </c>
      <c r="J3" s="3">
        <f>I3-H3</f>
        <v>88568</v>
      </c>
    </row>
    <row r="4" spans="2:10" x14ac:dyDescent="0.25">
      <c r="B4" s="1">
        <v>45590</v>
      </c>
      <c r="C4" s="1" t="s">
        <v>12</v>
      </c>
      <c r="D4" t="s">
        <v>10</v>
      </c>
      <c r="E4" s="2">
        <v>56.47</v>
      </c>
      <c r="F4" s="2">
        <v>180.6</v>
      </c>
      <c r="G4" s="2">
        <f>Table1317[[#This Row],[Quantity]]*Table1317[[#This Row],[Rate]]</f>
        <v>10198.482</v>
      </c>
      <c r="I4" s="3">
        <v>89548</v>
      </c>
      <c r="J4" s="3"/>
    </row>
    <row r="5" spans="2:10" x14ac:dyDescent="0.25">
      <c r="B5" s="1">
        <v>45626</v>
      </c>
      <c r="C5" s="1" t="s">
        <v>12</v>
      </c>
      <c r="D5" t="s">
        <v>10</v>
      </c>
      <c r="E5" s="2">
        <v>40.64</v>
      </c>
      <c r="F5" s="2">
        <v>182.1</v>
      </c>
      <c r="G5" s="2">
        <f>Table1317[[#This Row],[Quantity]]*Table1317[[#This Row],[Rate]]</f>
        <v>7400.5439999999999</v>
      </c>
      <c r="I5" s="3">
        <v>89937</v>
      </c>
      <c r="J5" s="3"/>
    </row>
    <row r="6" spans="2:10" x14ac:dyDescent="0.25">
      <c r="B6" s="1">
        <v>45655</v>
      </c>
      <c r="C6" s="1" t="s">
        <v>12</v>
      </c>
      <c r="D6" t="s">
        <v>10</v>
      </c>
      <c r="E6" s="2">
        <v>55.32</v>
      </c>
      <c r="F6" s="2">
        <v>176.2</v>
      </c>
      <c r="G6" s="2">
        <f>Table1317[[#This Row],[Quantity]]*Table1317[[#This Row],[Rate]]</f>
        <v>9747.384</v>
      </c>
      <c r="I6" s="3">
        <v>90434</v>
      </c>
      <c r="J6" s="3"/>
    </row>
    <row r="7" spans="2:10" x14ac:dyDescent="0.25">
      <c r="B7" s="1"/>
      <c r="C7" s="1"/>
      <c r="E7" s="12">
        <f>SUBTOTAL(109,Table1317[Quantity])</f>
        <v>229.47999999999996</v>
      </c>
      <c r="G7" s="12">
        <f>SUBTOTAL(109,Table1317[Amount])</f>
        <v>41785.336000000003</v>
      </c>
      <c r="I7" s="3">
        <f>I6-I2</f>
        <v>2897</v>
      </c>
      <c r="J7" s="3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2613-998E-495C-90C9-93DB5337ECCA}">
  <dimension ref="B1:J57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3.28515625" style="2" bestFit="1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45300</v>
      </c>
      <c r="C2" s="1" t="s">
        <v>1</v>
      </c>
      <c r="D2" t="s">
        <v>0</v>
      </c>
      <c r="E2" s="2">
        <v>192.74</v>
      </c>
      <c r="F2" s="2">
        <v>201.4</v>
      </c>
      <c r="G2" s="2">
        <f>E2*F2</f>
        <v>38817.836000000003</v>
      </c>
      <c r="H2" s="3">
        <v>43539</v>
      </c>
      <c r="I2" s="3">
        <v>44238</v>
      </c>
      <c r="J2" s="3">
        <f>I2-H2</f>
        <v>699</v>
      </c>
    </row>
    <row r="3" spans="2:10" x14ac:dyDescent="0.25">
      <c r="B3" s="1">
        <v>45309</v>
      </c>
      <c r="C3" t="s">
        <v>1</v>
      </c>
      <c r="D3" t="s">
        <v>0</v>
      </c>
      <c r="E3" s="2">
        <v>138.5</v>
      </c>
      <c r="F3" s="2">
        <v>196.4</v>
      </c>
      <c r="G3" s="2">
        <f>E3*F3</f>
        <v>27201.4</v>
      </c>
      <c r="H3" s="3">
        <v>44238</v>
      </c>
      <c r="I3" s="3">
        <v>279730</v>
      </c>
      <c r="J3" s="3">
        <f>I3-H3</f>
        <v>235492</v>
      </c>
    </row>
    <row r="4" spans="2:10" x14ac:dyDescent="0.25">
      <c r="B4" s="1">
        <v>45316</v>
      </c>
      <c r="C4" t="s">
        <v>12</v>
      </c>
      <c r="D4" t="s">
        <v>0</v>
      </c>
      <c r="E4" s="2">
        <v>267.89999999999998</v>
      </c>
      <c r="F4" s="2">
        <v>196.4</v>
      </c>
      <c r="G4" s="2">
        <f>E4*F4</f>
        <v>52615.56</v>
      </c>
      <c r="I4" s="3">
        <v>44826</v>
      </c>
      <c r="J4" s="3"/>
    </row>
    <row r="5" spans="2:10" x14ac:dyDescent="0.25">
      <c r="B5" s="1">
        <v>45323</v>
      </c>
      <c r="C5" t="s">
        <v>12</v>
      </c>
      <c r="D5" t="s">
        <v>0</v>
      </c>
      <c r="E5" s="2">
        <v>110.01</v>
      </c>
      <c r="F5" s="2">
        <v>196.4</v>
      </c>
      <c r="G5" s="2">
        <f t="shared" ref="G5:G9" si="0">E5*F5</f>
        <v>21605.964</v>
      </c>
      <c r="I5" s="3">
        <v>45081</v>
      </c>
      <c r="J5" s="3"/>
    </row>
    <row r="6" spans="2:10" x14ac:dyDescent="0.25">
      <c r="B6" s="1">
        <v>45323</v>
      </c>
      <c r="C6" t="s">
        <v>1</v>
      </c>
      <c r="D6" t="s">
        <v>0</v>
      </c>
      <c r="E6" s="2">
        <v>85.05</v>
      </c>
      <c r="F6" s="2">
        <v>196.4</v>
      </c>
      <c r="G6" s="2">
        <f t="shared" si="0"/>
        <v>16703.82</v>
      </c>
      <c r="H6" s="3">
        <v>279730</v>
      </c>
      <c r="I6" s="3">
        <v>280104</v>
      </c>
      <c r="J6" s="3">
        <f t="shared" ref="J6:J54" si="1">I6-H6</f>
        <v>374</v>
      </c>
    </row>
    <row r="7" spans="2:10" x14ac:dyDescent="0.25">
      <c r="B7" s="1">
        <v>45323</v>
      </c>
      <c r="C7" t="s">
        <v>1</v>
      </c>
      <c r="D7" t="s">
        <v>0</v>
      </c>
      <c r="E7" s="2">
        <v>87.95</v>
      </c>
      <c r="F7" s="2">
        <v>196.4</v>
      </c>
      <c r="G7" s="2">
        <f t="shared" si="0"/>
        <v>17273.38</v>
      </c>
      <c r="H7" s="3">
        <v>280104</v>
      </c>
      <c r="I7" s="3">
        <v>252683</v>
      </c>
      <c r="J7" s="3">
        <f t="shared" si="1"/>
        <v>-27421</v>
      </c>
    </row>
    <row r="8" spans="2:10" x14ac:dyDescent="0.25">
      <c r="B8" s="1">
        <v>45329</v>
      </c>
      <c r="C8" t="s">
        <v>12</v>
      </c>
      <c r="D8" t="s">
        <v>0</v>
      </c>
      <c r="E8" s="2">
        <v>152.88</v>
      </c>
      <c r="F8" s="2">
        <v>196.4</v>
      </c>
      <c r="G8" s="2">
        <f t="shared" si="0"/>
        <v>30025.632000000001</v>
      </c>
      <c r="I8" s="3">
        <v>45304</v>
      </c>
      <c r="J8" s="3"/>
    </row>
    <row r="9" spans="2:10" x14ac:dyDescent="0.25">
      <c r="B9" s="1">
        <v>45329</v>
      </c>
      <c r="C9" t="s">
        <v>1</v>
      </c>
      <c r="D9" t="s">
        <v>0</v>
      </c>
      <c r="E9" s="2">
        <v>106.42</v>
      </c>
      <c r="F9" s="2">
        <v>196.4</v>
      </c>
      <c r="G9" s="2">
        <f t="shared" si="0"/>
        <v>20900.888000000003</v>
      </c>
      <c r="H9" s="3">
        <v>452683</v>
      </c>
      <c r="I9" s="3">
        <v>210178</v>
      </c>
      <c r="J9" s="3">
        <f t="shared" si="1"/>
        <v>-242505</v>
      </c>
    </row>
    <row r="10" spans="2:10" x14ac:dyDescent="0.25">
      <c r="B10" s="1">
        <v>45336</v>
      </c>
      <c r="C10" t="s">
        <v>1</v>
      </c>
      <c r="D10" t="s">
        <v>0</v>
      </c>
      <c r="E10" s="2">
        <v>180.4</v>
      </c>
      <c r="F10" s="2">
        <v>196.4</v>
      </c>
      <c r="G10" s="2">
        <f t="shared" ref="G10:G54" si="2">E10*F10</f>
        <v>35430.560000000005</v>
      </c>
      <c r="H10" s="3">
        <v>210178</v>
      </c>
      <c r="I10" s="3">
        <v>45505</v>
      </c>
      <c r="J10" s="3">
        <f t="shared" si="1"/>
        <v>-164673</v>
      </c>
    </row>
    <row r="11" spans="2:10" x14ac:dyDescent="0.25">
      <c r="B11" s="1">
        <v>45336</v>
      </c>
      <c r="C11" t="s">
        <v>1</v>
      </c>
      <c r="D11" t="s">
        <v>0</v>
      </c>
      <c r="E11" s="2">
        <v>119.53</v>
      </c>
      <c r="F11" s="2">
        <v>196.4</v>
      </c>
      <c r="G11" s="2">
        <f t="shared" si="2"/>
        <v>23475.691999999999</v>
      </c>
      <c r="H11" s="3">
        <v>45505</v>
      </c>
      <c r="I11" s="3">
        <v>210519</v>
      </c>
      <c r="J11" s="3">
        <f t="shared" si="1"/>
        <v>165014</v>
      </c>
    </row>
    <row r="12" spans="2:10" x14ac:dyDescent="0.25">
      <c r="B12" s="1">
        <v>45344</v>
      </c>
      <c r="C12" t="s">
        <v>12</v>
      </c>
      <c r="D12" t="s">
        <v>0</v>
      </c>
      <c r="E12" s="2">
        <v>143.44999999999999</v>
      </c>
      <c r="F12" s="2">
        <v>195.4</v>
      </c>
      <c r="G12" s="2">
        <f t="shared" si="2"/>
        <v>28030.129999999997</v>
      </c>
      <c r="I12" s="3">
        <v>45896</v>
      </c>
      <c r="J12" s="3"/>
    </row>
    <row r="13" spans="2:10" x14ac:dyDescent="0.25">
      <c r="B13" s="1">
        <v>45351</v>
      </c>
      <c r="C13" t="s">
        <v>12</v>
      </c>
      <c r="D13" t="s">
        <v>0</v>
      </c>
      <c r="E13" s="2">
        <v>165.8</v>
      </c>
      <c r="F13" s="2">
        <v>195.4</v>
      </c>
      <c r="G13" s="2">
        <f t="shared" si="2"/>
        <v>32397.320000000003</v>
      </c>
      <c r="I13" s="3">
        <v>46178</v>
      </c>
      <c r="J13" s="3"/>
    </row>
    <row r="14" spans="2:10" x14ac:dyDescent="0.25">
      <c r="B14" s="1">
        <v>45358</v>
      </c>
      <c r="C14" t="s">
        <v>1</v>
      </c>
      <c r="D14" t="s">
        <v>0</v>
      </c>
      <c r="E14" s="2">
        <v>231.94</v>
      </c>
      <c r="F14" s="2">
        <v>195.4</v>
      </c>
      <c r="G14" s="2">
        <f t="shared" si="2"/>
        <v>45321.076000000001</v>
      </c>
      <c r="H14" s="3">
        <v>210519</v>
      </c>
      <c r="I14" s="3">
        <v>46766</v>
      </c>
      <c r="J14" s="3">
        <f t="shared" si="1"/>
        <v>-163753</v>
      </c>
    </row>
    <row r="15" spans="2:10" x14ac:dyDescent="0.25">
      <c r="B15" s="1">
        <v>45361</v>
      </c>
      <c r="C15" t="s">
        <v>1</v>
      </c>
      <c r="D15" t="s">
        <v>0</v>
      </c>
      <c r="E15" s="2">
        <v>212.15</v>
      </c>
      <c r="F15" s="2">
        <v>195.2</v>
      </c>
      <c r="G15" s="2">
        <f t="shared" si="2"/>
        <v>41411.68</v>
      </c>
      <c r="H15" s="3">
        <v>46766</v>
      </c>
      <c r="I15" s="3">
        <v>47414</v>
      </c>
      <c r="J15" s="3">
        <f t="shared" si="1"/>
        <v>648</v>
      </c>
    </row>
    <row r="16" spans="2:10" x14ac:dyDescent="0.25">
      <c r="B16" s="1">
        <v>45366</v>
      </c>
      <c r="C16" t="s">
        <v>12</v>
      </c>
      <c r="D16" t="s">
        <v>0</v>
      </c>
      <c r="E16" s="2">
        <v>114.43</v>
      </c>
      <c r="F16" s="2">
        <v>190.3</v>
      </c>
      <c r="G16" s="2">
        <f>E16*F16</f>
        <v>21776.029000000002</v>
      </c>
      <c r="I16" s="3">
        <v>47658</v>
      </c>
      <c r="J16" s="3">
        <f>I16-H16</f>
        <v>47658</v>
      </c>
    </row>
    <row r="17" spans="2:10" x14ac:dyDescent="0.25">
      <c r="B17" s="1">
        <v>45375</v>
      </c>
      <c r="C17" t="s">
        <v>1</v>
      </c>
      <c r="D17" t="s">
        <v>0</v>
      </c>
      <c r="E17" s="2">
        <v>174.74</v>
      </c>
      <c r="F17" s="2">
        <v>190</v>
      </c>
      <c r="G17" s="2">
        <f t="shared" si="2"/>
        <v>33200.6</v>
      </c>
      <c r="H17" s="3">
        <v>47414</v>
      </c>
      <c r="I17" s="3">
        <v>48146</v>
      </c>
      <c r="J17" s="3">
        <f t="shared" si="1"/>
        <v>732</v>
      </c>
    </row>
    <row r="18" spans="2:10" x14ac:dyDescent="0.25">
      <c r="B18" s="1">
        <v>45387</v>
      </c>
      <c r="C18" t="s">
        <v>1</v>
      </c>
      <c r="D18" t="s">
        <v>0</v>
      </c>
      <c r="E18" s="2">
        <v>181.5</v>
      </c>
      <c r="F18" s="2">
        <v>190.3</v>
      </c>
      <c r="G18" s="2">
        <f t="shared" si="2"/>
        <v>34539.450000000004</v>
      </c>
      <c r="H18" s="3">
        <v>48146</v>
      </c>
      <c r="I18" s="3">
        <v>48494</v>
      </c>
      <c r="J18" s="3">
        <f t="shared" si="1"/>
        <v>348</v>
      </c>
    </row>
    <row r="19" spans="2:10" x14ac:dyDescent="0.25">
      <c r="B19" s="1">
        <v>45400</v>
      </c>
      <c r="C19" t="s">
        <v>1</v>
      </c>
      <c r="D19" t="s">
        <v>0</v>
      </c>
      <c r="E19" s="2">
        <v>184.45</v>
      </c>
      <c r="F19" s="2">
        <v>180.3</v>
      </c>
      <c r="G19" s="2">
        <f t="shared" si="2"/>
        <v>33256.334999999999</v>
      </c>
      <c r="H19" s="3">
        <v>48494</v>
      </c>
      <c r="I19" s="3">
        <v>48795</v>
      </c>
      <c r="J19" s="3">
        <f t="shared" si="1"/>
        <v>301</v>
      </c>
    </row>
    <row r="20" spans="2:10" x14ac:dyDescent="0.25">
      <c r="B20" s="1">
        <v>45400</v>
      </c>
      <c r="C20" t="s">
        <v>1</v>
      </c>
      <c r="D20" t="s">
        <v>0</v>
      </c>
      <c r="E20" s="2">
        <v>74.88</v>
      </c>
      <c r="F20" s="2">
        <v>180.3</v>
      </c>
      <c r="G20" s="2">
        <f t="shared" si="2"/>
        <v>13500.864</v>
      </c>
      <c r="H20" s="3">
        <v>48795</v>
      </c>
      <c r="I20" s="3">
        <v>0</v>
      </c>
      <c r="J20" s="3">
        <f t="shared" si="1"/>
        <v>-48795</v>
      </c>
    </row>
    <row r="21" spans="2:10" x14ac:dyDescent="0.25">
      <c r="B21" s="1">
        <v>45408</v>
      </c>
      <c r="C21" t="s">
        <v>1</v>
      </c>
      <c r="D21" t="s">
        <v>0</v>
      </c>
      <c r="E21" s="2">
        <v>189.49</v>
      </c>
      <c r="F21" s="2">
        <v>180.3</v>
      </c>
      <c r="G21" s="2">
        <f t="shared" si="2"/>
        <v>34165.047000000006</v>
      </c>
      <c r="H21" s="3">
        <v>0</v>
      </c>
      <c r="I21" s="3">
        <v>49012</v>
      </c>
      <c r="J21" s="3">
        <f t="shared" si="1"/>
        <v>49012</v>
      </c>
    </row>
    <row r="22" spans="2:10" x14ac:dyDescent="0.25">
      <c r="B22" s="1">
        <v>45409</v>
      </c>
      <c r="C22" t="s">
        <v>12</v>
      </c>
      <c r="D22" t="s">
        <v>0</v>
      </c>
      <c r="E22" s="2">
        <v>286.75</v>
      </c>
      <c r="F22" s="2">
        <v>177.2</v>
      </c>
      <c r="G22" s="2">
        <f>E22*F22</f>
        <v>50812.1</v>
      </c>
      <c r="I22" s="3">
        <v>49665</v>
      </c>
      <c r="J22" s="3">
        <f>I22-H22</f>
        <v>49665</v>
      </c>
    </row>
    <row r="23" spans="2:10" x14ac:dyDescent="0.25">
      <c r="B23" s="1">
        <v>45414</v>
      </c>
      <c r="C23" t="s">
        <v>12</v>
      </c>
      <c r="D23" t="s">
        <v>0</v>
      </c>
      <c r="E23" s="2">
        <v>221.68</v>
      </c>
      <c r="F23" s="2">
        <v>180.3</v>
      </c>
      <c r="G23" s="2">
        <f>E23*F23</f>
        <v>39968.904000000002</v>
      </c>
      <c r="I23" s="3">
        <v>50316</v>
      </c>
      <c r="J23" s="3">
        <f>I23-H23</f>
        <v>50316</v>
      </c>
    </row>
    <row r="24" spans="2:10" x14ac:dyDescent="0.25">
      <c r="B24" s="1">
        <v>45421</v>
      </c>
      <c r="C24" t="s">
        <v>12</v>
      </c>
      <c r="D24" t="s">
        <v>0</v>
      </c>
      <c r="E24" s="2">
        <v>72.349999999999994</v>
      </c>
      <c r="F24" s="2">
        <v>180.3</v>
      </c>
      <c r="G24" s="2">
        <f>E24*F24</f>
        <v>13044.705</v>
      </c>
      <c r="I24" s="3">
        <v>50498</v>
      </c>
      <c r="J24" s="3">
        <f>I24-H24</f>
        <v>50498</v>
      </c>
    </row>
    <row r="25" spans="2:10" x14ac:dyDescent="0.25">
      <c r="B25" s="1">
        <v>45427</v>
      </c>
      <c r="C25" t="s">
        <v>12</v>
      </c>
      <c r="D25" t="s">
        <v>0</v>
      </c>
      <c r="E25" s="2">
        <v>266.66000000000003</v>
      </c>
      <c r="F25" s="2">
        <v>179.1</v>
      </c>
      <c r="G25" s="2">
        <f>E25*F25</f>
        <v>47758.806000000004</v>
      </c>
      <c r="I25" s="3">
        <v>50997</v>
      </c>
      <c r="J25" s="3">
        <f>I25-H25</f>
        <v>50997</v>
      </c>
    </row>
    <row r="26" spans="2:10" x14ac:dyDescent="0.25">
      <c r="B26" s="1">
        <v>45436</v>
      </c>
      <c r="C26" t="s">
        <v>1</v>
      </c>
      <c r="D26" t="s">
        <v>0</v>
      </c>
      <c r="E26" s="2">
        <v>232.65</v>
      </c>
      <c r="F26" s="2">
        <v>179.1</v>
      </c>
      <c r="G26" s="2">
        <f t="shared" si="2"/>
        <v>41667.614999999998</v>
      </c>
      <c r="H26" s="3">
        <v>49012</v>
      </c>
      <c r="I26" s="3">
        <v>51463</v>
      </c>
      <c r="J26" s="3">
        <f t="shared" si="1"/>
        <v>2451</v>
      </c>
    </row>
    <row r="27" spans="2:10" x14ac:dyDescent="0.25">
      <c r="B27" s="1">
        <v>45454</v>
      </c>
      <c r="C27" t="s">
        <v>12</v>
      </c>
      <c r="D27" t="s">
        <v>0</v>
      </c>
      <c r="E27" s="2">
        <v>232.52</v>
      </c>
      <c r="F27" s="2">
        <v>179.1</v>
      </c>
      <c r="G27" s="2">
        <f>E27*F27</f>
        <v>41644.332000000002</v>
      </c>
      <c r="I27" s="3">
        <v>52044</v>
      </c>
      <c r="J27" s="3">
        <f>I27-H27</f>
        <v>52044</v>
      </c>
    </row>
    <row r="28" spans="2:10" x14ac:dyDescent="0.25">
      <c r="B28" s="1">
        <v>45457</v>
      </c>
      <c r="C28" t="s">
        <v>12</v>
      </c>
      <c r="D28" t="s">
        <v>0</v>
      </c>
      <c r="E28" s="2">
        <v>142.77000000000001</v>
      </c>
      <c r="F28" s="2">
        <v>179.1</v>
      </c>
      <c r="G28" s="2">
        <f>E28*F28</f>
        <v>25570.107</v>
      </c>
      <c r="I28" s="3">
        <v>52508</v>
      </c>
      <c r="J28" s="3">
        <f>I28-H28</f>
        <v>52508</v>
      </c>
    </row>
    <row r="29" spans="2:10" x14ac:dyDescent="0.25">
      <c r="B29" s="1">
        <v>45464</v>
      </c>
      <c r="C29" t="s">
        <v>1</v>
      </c>
      <c r="D29" t="s">
        <v>0</v>
      </c>
      <c r="E29" s="2">
        <v>204.86</v>
      </c>
      <c r="F29" s="2">
        <v>173.1</v>
      </c>
      <c r="G29" s="2">
        <f t="shared" si="2"/>
        <v>35461.266000000003</v>
      </c>
      <c r="H29" s="3">
        <v>51463</v>
      </c>
      <c r="I29" s="3">
        <v>52810</v>
      </c>
      <c r="J29" s="3">
        <f t="shared" si="1"/>
        <v>1347</v>
      </c>
    </row>
    <row r="30" spans="2:10" x14ac:dyDescent="0.25">
      <c r="B30" s="1">
        <v>45467</v>
      </c>
      <c r="C30" t="s">
        <v>1</v>
      </c>
      <c r="D30" t="s">
        <v>0</v>
      </c>
      <c r="E30" s="2">
        <v>42.14</v>
      </c>
      <c r="F30" s="2">
        <v>173.1</v>
      </c>
      <c r="G30" s="2">
        <f t="shared" si="2"/>
        <v>7294.4340000000002</v>
      </c>
      <c r="H30" s="3">
        <v>52810</v>
      </c>
      <c r="I30" s="3">
        <v>178896</v>
      </c>
      <c r="J30" s="3">
        <f t="shared" si="1"/>
        <v>126086</v>
      </c>
    </row>
    <row r="31" spans="2:10" x14ac:dyDescent="0.25">
      <c r="B31" s="1">
        <v>45476</v>
      </c>
      <c r="C31" t="s">
        <v>1</v>
      </c>
      <c r="D31" t="s">
        <v>0</v>
      </c>
      <c r="E31" s="2">
        <v>26</v>
      </c>
      <c r="F31" s="2">
        <v>173.1</v>
      </c>
      <c r="G31" s="2">
        <f t="shared" si="2"/>
        <v>4500.5999999999995</v>
      </c>
      <c r="H31" s="3">
        <v>178896</v>
      </c>
      <c r="I31" s="3">
        <v>0</v>
      </c>
      <c r="J31" s="3">
        <f t="shared" si="1"/>
        <v>-178896</v>
      </c>
    </row>
    <row r="32" spans="2:10" x14ac:dyDescent="0.25">
      <c r="B32" s="1">
        <v>45477</v>
      </c>
      <c r="C32" t="s">
        <v>1</v>
      </c>
      <c r="D32" t="s">
        <v>0</v>
      </c>
      <c r="E32" s="2">
        <v>114.99</v>
      </c>
      <c r="F32" s="2">
        <v>173.1</v>
      </c>
      <c r="G32" s="2">
        <f t="shared" si="2"/>
        <v>19904.769</v>
      </c>
      <c r="H32" s="3">
        <v>0</v>
      </c>
      <c r="I32" s="3">
        <v>53061</v>
      </c>
      <c r="J32" s="3">
        <f t="shared" si="1"/>
        <v>53061</v>
      </c>
    </row>
    <row r="33" spans="2:10" x14ac:dyDescent="0.25">
      <c r="B33" s="1">
        <v>45480</v>
      </c>
      <c r="C33" t="s">
        <v>1</v>
      </c>
      <c r="D33" t="s">
        <v>0</v>
      </c>
      <c r="E33" s="2">
        <v>108.79</v>
      </c>
      <c r="F33" s="2">
        <v>169.9</v>
      </c>
      <c r="G33" s="2">
        <f t="shared" si="2"/>
        <v>18483.421000000002</v>
      </c>
      <c r="H33" s="3">
        <v>53061</v>
      </c>
      <c r="I33" s="3">
        <v>53770</v>
      </c>
      <c r="J33" s="3">
        <f t="shared" si="1"/>
        <v>709</v>
      </c>
    </row>
    <row r="34" spans="2:10" x14ac:dyDescent="0.25">
      <c r="B34" s="1">
        <v>45483</v>
      </c>
      <c r="C34" t="s">
        <v>1</v>
      </c>
      <c r="D34" t="s">
        <v>0</v>
      </c>
      <c r="E34" s="2">
        <v>288.85000000000002</v>
      </c>
      <c r="F34" s="2">
        <v>173.1</v>
      </c>
      <c r="G34" s="2">
        <f t="shared" si="2"/>
        <v>49999.935000000005</v>
      </c>
      <c r="H34" s="3">
        <v>53770</v>
      </c>
      <c r="I34" s="3">
        <v>54273</v>
      </c>
      <c r="J34" s="3">
        <f t="shared" si="1"/>
        <v>503</v>
      </c>
    </row>
    <row r="35" spans="2:10" x14ac:dyDescent="0.25">
      <c r="B35" s="1">
        <v>45491</v>
      </c>
      <c r="C35" t="s">
        <v>1</v>
      </c>
      <c r="D35" t="s">
        <v>0</v>
      </c>
      <c r="E35" s="2">
        <v>157.34</v>
      </c>
      <c r="F35" s="2">
        <v>171.6</v>
      </c>
      <c r="G35" s="2">
        <f t="shared" si="2"/>
        <v>26999.543999999998</v>
      </c>
      <c r="H35" s="3">
        <v>54273</v>
      </c>
      <c r="I35" s="3">
        <v>54743</v>
      </c>
      <c r="J35" s="3">
        <f t="shared" si="1"/>
        <v>470</v>
      </c>
    </row>
    <row r="36" spans="2:10" x14ac:dyDescent="0.25">
      <c r="B36" s="1">
        <v>45506</v>
      </c>
      <c r="C36" t="s">
        <v>12</v>
      </c>
      <c r="D36" t="s">
        <v>0</v>
      </c>
      <c r="E36" s="2">
        <v>217.66</v>
      </c>
      <c r="F36" s="2">
        <v>171.6</v>
      </c>
      <c r="G36" s="2">
        <f>E36*F36</f>
        <v>37350.455999999998</v>
      </c>
      <c r="I36" s="3">
        <v>55244</v>
      </c>
      <c r="J36" s="3">
        <f>I36-H36</f>
        <v>55244</v>
      </c>
    </row>
    <row r="37" spans="2:10" x14ac:dyDescent="0.25">
      <c r="B37" s="1">
        <v>45520</v>
      </c>
      <c r="C37" t="s">
        <v>1</v>
      </c>
      <c r="D37" t="s">
        <v>0</v>
      </c>
      <c r="E37" s="2">
        <v>287.29000000000002</v>
      </c>
      <c r="F37" s="2">
        <v>168.4</v>
      </c>
      <c r="G37" s="2">
        <f t="shared" si="2"/>
        <v>48379.636000000006</v>
      </c>
      <c r="H37" s="3">
        <v>54743</v>
      </c>
      <c r="I37" s="3">
        <v>5608</v>
      </c>
      <c r="J37" s="3">
        <f t="shared" si="1"/>
        <v>-49135</v>
      </c>
    </row>
    <row r="38" spans="2:10" x14ac:dyDescent="0.25">
      <c r="B38" s="1">
        <v>45522</v>
      </c>
      <c r="C38" t="s">
        <v>12</v>
      </c>
      <c r="D38" t="s">
        <v>0</v>
      </c>
      <c r="E38" s="2">
        <v>293.41000000000003</v>
      </c>
      <c r="F38" s="2">
        <v>171.6</v>
      </c>
      <c r="G38" s="2">
        <f>E38*F38</f>
        <v>50349.156000000003</v>
      </c>
      <c r="I38" s="3">
        <v>58850</v>
      </c>
      <c r="J38" s="3">
        <f>I38-H38</f>
        <v>58850</v>
      </c>
    </row>
    <row r="39" spans="2:10" x14ac:dyDescent="0.25">
      <c r="B39" s="1">
        <v>45534</v>
      </c>
      <c r="C39" t="s">
        <v>12</v>
      </c>
      <c r="D39" t="s">
        <v>0</v>
      </c>
      <c r="E39" s="2">
        <v>188.23</v>
      </c>
      <c r="F39" s="2">
        <v>171.6</v>
      </c>
      <c r="G39" s="2">
        <f>E39*F39</f>
        <v>32300.267999999996</v>
      </c>
      <c r="I39" s="3">
        <v>5746</v>
      </c>
      <c r="J39" s="3">
        <f>I39-H39</f>
        <v>5746</v>
      </c>
    </row>
    <row r="40" spans="2:10" x14ac:dyDescent="0.25">
      <c r="B40" s="1">
        <v>45540</v>
      </c>
      <c r="C40" t="s">
        <v>1</v>
      </c>
      <c r="D40" t="s">
        <v>0</v>
      </c>
      <c r="E40" s="2">
        <v>153.52000000000001</v>
      </c>
      <c r="F40" s="2">
        <v>171.6</v>
      </c>
      <c r="G40" s="2">
        <f t="shared" si="2"/>
        <v>26344.031999999999</v>
      </c>
      <c r="H40" s="3">
        <v>5608</v>
      </c>
      <c r="I40" s="3">
        <v>57714</v>
      </c>
      <c r="J40" s="3">
        <f t="shared" si="1"/>
        <v>52106</v>
      </c>
    </row>
    <row r="41" spans="2:10" x14ac:dyDescent="0.25">
      <c r="B41" s="1">
        <v>45543</v>
      </c>
      <c r="C41" t="s">
        <v>12</v>
      </c>
      <c r="D41" t="s">
        <v>0</v>
      </c>
      <c r="E41" s="2">
        <v>231.87</v>
      </c>
      <c r="F41" s="2">
        <v>172.3</v>
      </c>
      <c r="G41" s="2">
        <f>E41*F41</f>
        <v>39951.201000000001</v>
      </c>
      <c r="I41" s="3">
        <v>58325</v>
      </c>
      <c r="J41" s="3">
        <f>I41-H41</f>
        <v>58325</v>
      </c>
    </row>
    <row r="42" spans="2:10" x14ac:dyDescent="0.25">
      <c r="B42" s="1">
        <v>45548</v>
      </c>
      <c r="C42" t="s">
        <v>12</v>
      </c>
      <c r="D42" t="s">
        <v>0</v>
      </c>
      <c r="E42" s="2">
        <v>170.26</v>
      </c>
      <c r="F42" s="2">
        <v>171.6</v>
      </c>
      <c r="G42" s="2">
        <f>E42*F42</f>
        <v>29216.615999999998</v>
      </c>
      <c r="I42" s="3">
        <v>58703</v>
      </c>
      <c r="J42" s="3">
        <f>I42-H42</f>
        <v>58703</v>
      </c>
    </row>
    <row r="43" spans="2:10" x14ac:dyDescent="0.25">
      <c r="B43" s="1">
        <v>45560</v>
      </c>
      <c r="C43" t="s">
        <v>1</v>
      </c>
      <c r="D43" t="s">
        <v>0</v>
      </c>
      <c r="E43" s="2">
        <v>274.55</v>
      </c>
      <c r="F43" s="2">
        <v>171.6</v>
      </c>
      <c r="G43" s="2">
        <f t="shared" si="2"/>
        <v>47112.78</v>
      </c>
      <c r="H43" s="3">
        <v>57714</v>
      </c>
      <c r="I43" s="3">
        <v>59362</v>
      </c>
      <c r="J43" s="3">
        <f t="shared" si="1"/>
        <v>1648</v>
      </c>
    </row>
    <row r="44" spans="2:10" x14ac:dyDescent="0.25">
      <c r="B44" s="1">
        <v>45565</v>
      </c>
      <c r="C44" t="s">
        <v>1</v>
      </c>
      <c r="D44" t="s">
        <v>0</v>
      </c>
      <c r="E44" s="2">
        <v>26.22</v>
      </c>
      <c r="F44" s="2">
        <v>171.6</v>
      </c>
      <c r="G44" s="2">
        <f t="shared" si="2"/>
        <v>4499.3519999999999</v>
      </c>
      <c r="H44" s="3">
        <v>59362</v>
      </c>
      <c r="I44" s="3">
        <v>0</v>
      </c>
      <c r="J44" s="3">
        <f t="shared" si="1"/>
        <v>-59362</v>
      </c>
    </row>
    <row r="45" spans="2:10" x14ac:dyDescent="0.25">
      <c r="B45" s="1">
        <v>45568</v>
      </c>
      <c r="C45" t="s">
        <v>1</v>
      </c>
      <c r="D45" t="s">
        <v>0</v>
      </c>
      <c r="E45" s="2">
        <v>233.82</v>
      </c>
      <c r="F45" s="2">
        <v>171.6</v>
      </c>
      <c r="G45" s="2">
        <f t="shared" si="2"/>
        <v>40123.511999999995</v>
      </c>
      <c r="H45" s="3">
        <v>0</v>
      </c>
      <c r="I45" s="3">
        <v>59947</v>
      </c>
      <c r="J45" s="3">
        <f t="shared" si="1"/>
        <v>59947</v>
      </c>
    </row>
    <row r="46" spans="2:10" x14ac:dyDescent="0.25">
      <c r="B46" s="1">
        <v>45574</v>
      </c>
      <c r="C46" t="s">
        <v>12</v>
      </c>
      <c r="D46" t="s">
        <v>0</v>
      </c>
      <c r="E46" s="2">
        <v>123.9</v>
      </c>
      <c r="F46" s="2">
        <v>171.6</v>
      </c>
      <c r="G46" s="2">
        <f>E46*F46</f>
        <v>21261.24</v>
      </c>
      <c r="I46" s="3">
        <v>60269</v>
      </c>
      <c r="J46" s="3">
        <f>I46-H46</f>
        <v>60269</v>
      </c>
    </row>
    <row r="47" spans="2:10" x14ac:dyDescent="0.25">
      <c r="B47" s="1">
        <v>45582</v>
      </c>
      <c r="C47" t="s">
        <v>1</v>
      </c>
      <c r="D47" t="s">
        <v>0</v>
      </c>
      <c r="E47" s="2">
        <v>288.04000000000002</v>
      </c>
      <c r="F47" s="2">
        <v>168</v>
      </c>
      <c r="G47" s="2">
        <f t="shared" si="2"/>
        <v>48390.720000000001</v>
      </c>
      <c r="H47" s="3">
        <v>59947</v>
      </c>
      <c r="I47" s="3">
        <v>60973</v>
      </c>
      <c r="J47" s="3">
        <f t="shared" si="1"/>
        <v>1026</v>
      </c>
    </row>
    <row r="48" spans="2:10" x14ac:dyDescent="0.25">
      <c r="B48" s="1">
        <v>45589</v>
      </c>
      <c r="C48" t="s">
        <v>1</v>
      </c>
      <c r="D48" t="s">
        <v>0</v>
      </c>
      <c r="E48" s="2">
        <v>178.57</v>
      </c>
      <c r="F48" s="2">
        <v>168</v>
      </c>
      <c r="G48" s="2">
        <f t="shared" si="2"/>
        <v>29999.759999999998</v>
      </c>
      <c r="H48" s="3">
        <v>60973</v>
      </c>
      <c r="I48" s="3">
        <v>61257</v>
      </c>
      <c r="J48" s="3">
        <f t="shared" si="1"/>
        <v>284</v>
      </c>
    </row>
    <row r="49" spans="2:10" x14ac:dyDescent="0.25">
      <c r="B49" s="1">
        <v>45601</v>
      </c>
      <c r="C49" t="s">
        <v>1</v>
      </c>
      <c r="D49" t="s">
        <v>0</v>
      </c>
      <c r="E49" s="2">
        <v>71.27</v>
      </c>
      <c r="F49" s="2">
        <v>167.5</v>
      </c>
      <c r="G49" s="2">
        <f t="shared" si="2"/>
        <v>11937.724999999999</v>
      </c>
      <c r="H49" s="3">
        <v>61257</v>
      </c>
      <c r="I49" s="3">
        <v>194594</v>
      </c>
      <c r="J49" s="3">
        <f t="shared" si="1"/>
        <v>133337</v>
      </c>
    </row>
    <row r="50" spans="2:10" x14ac:dyDescent="0.25">
      <c r="B50" s="1">
        <v>45602</v>
      </c>
      <c r="C50" t="s">
        <v>1</v>
      </c>
      <c r="D50" t="s">
        <v>0</v>
      </c>
      <c r="E50" s="2">
        <v>63.23</v>
      </c>
      <c r="F50" s="2">
        <v>164.8</v>
      </c>
      <c r="G50" s="2">
        <f t="shared" si="2"/>
        <v>10420.304</v>
      </c>
      <c r="H50" s="3">
        <v>194594</v>
      </c>
      <c r="I50" s="3">
        <v>195131</v>
      </c>
      <c r="J50" s="3">
        <f t="shared" si="1"/>
        <v>537</v>
      </c>
    </row>
    <row r="51" spans="2:10" x14ac:dyDescent="0.25">
      <c r="B51" s="1">
        <v>45607</v>
      </c>
      <c r="C51" t="s">
        <v>1</v>
      </c>
      <c r="D51" t="s">
        <v>0</v>
      </c>
      <c r="E51" s="2">
        <v>282.70999999999998</v>
      </c>
      <c r="F51" s="2">
        <v>168</v>
      </c>
      <c r="G51" s="2">
        <f t="shared" si="2"/>
        <v>47495.28</v>
      </c>
      <c r="H51" s="3">
        <v>195131</v>
      </c>
      <c r="I51" s="3">
        <v>61891</v>
      </c>
      <c r="J51" s="3">
        <f t="shared" si="1"/>
        <v>-133240</v>
      </c>
    </row>
    <row r="52" spans="2:10" x14ac:dyDescent="0.25">
      <c r="B52" s="1">
        <v>45611</v>
      </c>
      <c r="C52" t="s">
        <v>12</v>
      </c>
      <c r="D52" t="s">
        <v>0</v>
      </c>
      <c r="E52" s="2">
        <v>136.35</v>
      </c>
      <c r="F52" s="2">
        <v>168</v>
      </c>
      <c r="G52" s="2">
        <f>E52*F52</f>
        <v>22906.799999999999</v>
      </c>
      <c r="I52" s="3">
        <v>62187</v>
      </c>
      <c r="J52" s="3">
        <f>I52-H52</f>
        <v>62187</v>
      </c>
    </row>
    <row r="53" spans="2:10" x14ac:dyDescent="0.25">
      <c r="B53" s="1">
        <v>45617</v>
      </c>
      <c r="C53" t="s">
        <v>12</v>
      </c>
      <c r="D53" t="s">
        <v>0</v>
      </c>
      <c r="E53" s="2">
        <v>198.2</v>
      </c>
      <c r="F53" s="2">
        <v>168</v>
      </c>
      <c r="G53" s="2">
        <f>E53*F53</f>
        <v>33297.599999999999</v>
      </c>
      <c r="I53" s="3">
        <v>62506</v>
      </c>
      <c r="J53" s="3">
        <f>I53-H53</f>
        <v>62506</v>
      </c>
    </row>
    <row r="54" spans="2:10" x14ac:dyDescent="0.25">
      <c r="B54" s="1">
        <v>45624</v>
      </c>
      <c r="C54" t="s">
        <v>1</v>
      </c>
      <c r="D54" t="s">
        <v>0</v>
      </c>
      <c r="E54" s="2">
        <v>190.08</v>
      </c>
      <c r="F54" s="2">
        <v>168</v>
      </c>
      <c r="G54" s="2">
        <f t="shared" si="2"/>
        <v>31933.440000000002</v>
      </c>
      <c r="H54" s="3">
        <v>61891</v>
      </c>
      <c r="I54" s="3">
        <v>62961</v>
      </c>
      <c r="J54" s="3">
        <f t="shared" si="1"/>
        <v>1070</v>
      </c>
    </row>
    <row r="55" spans="2:10" x14ac:dyDescent="0.25">
      <c r="B55" s="1"/>
      <c r="E55" s="12">
        <f>SUBTOTAL(109,Table14[Quantity])</f>
        <v>9121.74</v>
      </c>
      <c r="G55" s="12">
        <f>SUBTOTAL(109,Table14[Amount])</f>
        <v>1638029.6789999995</v>
      </c>
      <c r="I55" s="3">
        <f>I54-I2</f>
        <v>18723</v>
      </c>
      <c r="J55" s="3"/>
    </row>
    <row r="56" spans="2:10" x14ac:dyDescent="0.25">
      <c r="J56" s="3"/>
    </row>
    <row r="57" spans="2:10" x14ac:dyDescent="0.25">
      <c r="J57" s="3"/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5D21-6DBF-4096-BAB5-BC4B0227BA47}">
  <dimension ref="B1:J45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45311</v>
      </c>
      <c r="C2" s="1" t="s">
        <v>1</v>
      </c>
      <c r="D2" t="s">
        <v>10</v>
      </c>
      <c r="E2" s="2">
        <v>43.26</v>
      </c>
      <c r="F2" s="2">
        <v>207.3</v>
      </c>
      <c r="G2" s="2">
        <f>E2*F2</f>
        <v>8967.7980000000007</v>
      </c>
      <c r="H2" s="3">
        <v>82260</v>
      </c>
      <c r="I2" s="3">
        <v>83653</v>
      </c>
      <c r="J2" s="3">
        <f>I2-H2</f>
        <v>1393</v>
      </c>
    </row>
    <row r="3" spans="2:10" x14ac:dyDescent="0.25">
      <c r="B3" s="1">
        <v>45320</v>
      </c>
      <c r="C3" s="1" t="s">
        <v>12</v>
      </c>
      <c r="D3" t="s">
        <v>10</v>
      </c>
      <c r="E3" s="2">
        <v>41</v>
      </c>
      <c r="F3" s="2">
        <v>207.3</v>
      </c>
      <c r="G3" s="2">
        <f>E3*F3</f>
        <v>8499.3000000000011</v>
      </c>
      <c r="J3" s="3"/>
    </row>
    <row r="4" spans="2:10" x14ac:dyDescent="0.25">
      <c r="B4" s="1">
        <v>45322</v>
      </c>
      <c r="C4" s="1" t="s">
        <v>1</v>
      </c>
      <c r="D4" t="s">
        <v>10</v>
      </c>
      <c r="E4" s="2">
        <v>45.83</v>
      </c>
      <c r="F4" s="2">
        <v>207.3</v>
      </c>
      <c r="G4" s="2">
        <f t="shared" ref="G4:G43" si="0">E4*F4</f>
        <v>9500.5589999999993</v>
      </c>
      <c r="H4" s="3">
        <v>83653</v>
      </c>
      <c r="I4" s="3">
        <v>84378</v>
      </c>
      <c r="J4" s="3">
        <f t="shared" ref="J4:J43" si="1">I4-H4</f>
        <v>725</v>
      </c>
    </row>
    <row r="5" spans="2:10" x14ac:dyDescent="0.25">
      <c r="B5" s="1">
        <v>45323</v>
      </c>
      <c r="C5" s="1" t="s">
        <v>12</v>
      </c>
      <c r="D5" t="s">
        <v>10</v>
      </c>
      <c r="E5" s="2">
        <v>45.34</v>
      </c>
      <c r="F5" s="2">
        <v>207.3</v>
      </c>
      <c r="G5" s="2">
        <f t="shared" si="0"/>
        <v>9398.9820000000018</v>
      </c>
      <c r="J5" s="3"/>
    </row>
    <row r="6" spans="2:10" x14ac:dyDescent="0.25">
      <c r="B6" s="1">
        <v>45323</v>
      </c>
      <c r="C6" s="1" t="s">
        <v>1</v>
      </c>
      <c r="D6" t="s">
        <v>10</v>
      </c>
      <c r="E6" s="2">
        <v>45.34</v>
      </c>
      <c r="F6" s="2">
        <v>207.3</v>
      </c>
      <c r="G6" s="2">
        <f t="shared" si="0"/>
        <v>9398.9820000000018</v>
      </c>
      <c r="H6" s="3">
        <v>84378</v>
      </c>
      <c r="I6" s="3">
        <v>84573</v>
      </c>
      <c r="J6" s="3">
        <f t="shared" si="1"/>
        <v>195</v>
      </c>
    </row>
    <row r="7" spans="2:10" x14ac:dyDescent="0.25">
      <c r="B7" s="1">
        <v>45338</v>
      </c>
      <c r="C7" s="1" t="s">
        <v>1</v>
      </c>
      <c r="D7" t="s">
        <v>10</v>
      </c>
      <c r="E7" s="2">
        <v>47.02</v>
      </c>
      <c r="F7" s="2">
        <v>206.3</v>
      </c>
      <c r="G7" s="2">
        <f t="shared" si="0"/>
        <v>9700.2260000000006</v>
      </c>
      <c r="H7" s="3">
        <v>84573</v>
      </c>
      <c r="I7" s="3">
        <v>85368</v>
      </c>
      <c r="J7" s="3">
        <f t="shared" si="1"/>
        <v>795</v>
      </c>
    </row>
    <row r="8" spans="2:10" x14ac:dyDescent="0.25">
      <c r="B8" s="1">
        <v>45353</v>
      </c>
      <c r="C8" s="1" t="s">
        <v>12</v>
      </c>
      <c r="D8" t="s">
        <v>10</v>
      </c>
      <c r="E8" s="2">
        <v>46.49</v>
      </c>
      <c r="F8" s="2">
        <v>206.3</v>
      </c>
      <c r="G8" s="2">
        <f>E8*F8</f>
        <v>9590.8870000000006</v>
      </c>
      <c r="J8" s="3">
        <f>I8-H8</f>
        <v>0</v>
      </c>
    </row>
    <row r="9" spans="2:10" x14ac:dyDescent="0.25">
      <c r="B9" s="1">
        <v>45360</v>
      </c>
      <c r="C9" s="1" t="s">
        <v>12</v>
      </c>
      <c r="D9" t="s">
        <v>10</v>
      </c>
      <c r="E9" s="2">
        <v>39.26</v>
      </c>
      <c r="F9" s="2">
        <v>206.3</v>
      </c>
      <c r="G9" s="2">
        <f>E9*F9</f>
        <v>8099.3379999999997</v>
      </c>
      <c r="J9" s="3">
        <f>I9-H9</f>
        <v>0</v>
      </c>
    </row>
    <row r="10" spans="2:10" x14ac:dyDescent="0.25">
      <c r="B10" s="1">
        <v>45361</v>
      </c>
      <c r="C10" s="1" t="s">
        <v>1</v>
      </c>
      <c r="D10" t="s">
        <v>10</v>
      </c>
      <c r="E10" s="2">
        <v>46.05</v>
      </c>
      <c r="F10" s="2">
        <v>206.3</v>
      </c>
      <c r="G10" s="2">
        <f t="shared" si="0"/>
        <v>9500.1149999999998</v>
      </c>
      <c r="H10" s="3">
        <v>85368</v>
      </c>
      <c r="I10" s="3">
        <v>86511</v>
      </c>
      <c r="J10" s="3">
        <f t="shared" si="1"/>
        <v>1143</v>
      </c>
    </row>
    <row r="11" spans="2:10" x14ac:dyDescent="0.25">
      <c r="B11" s="1">
        <v>45363</v>
      </c>
      <c r="C11" s="1" t="s">
        <v>1</v>
      </c>
      <c r="D11" t="s">
        <v>10</v>
      </c>
      <c r="E11" s="2">
        <v>45.08</v>
      </c>
      <c r="F11" s="2">
        <v>206.3</v>
      </c>
      <c r="G11" s="2">
        <f t="shared" si="0"/>
        <v>9300.0040000000008</v>
      </c>
      <c r="H11" s="3">
        <v>86511</v>
      </c>
      <c r="I11" s="3">
        <v>86629</v>
      </c>
      <c r="J11" s="3">
        <f t="shared" si="1"/>
        <v>118</v>
      </c>
    </row>
    <row r="12" spans="2:10" x14ac:dyDescent="0.25">
      <c r="B12" s="1">
        <v>45364</v>
      </c>
      <c r="C12" s="1" t="s">
        <v>1</v>
      </c>
      <c r="D12" t="s">
        <v>10</v>
      </c>
      <c r="E12" s="2">
        <v>48.7</v>
      </c>
      <c r="F12" s="2">
        <v>207.3</v>
      </c>
      <c r="G12" s="2">
        <f t="shared" si="0"/>
        <v>10095.510000000002</v>
      </c>
      <c r="H12" s="3">
        <v>86629</v>
      </c>
      <c r="I12" s="3">
        <v>87333</v>
      </c>
      <c r="J12" s="3">
        <f t="shared" si="1"/>
        <v>704</v>
      </c>
    </row>
    <row r="13" spans="2:10" x14ac:dyDescent="0.25">
      <c r="B13" s="1">
        <v>45365</v>
      </c>
      <c r="C13" s="1" t="s">
        <v>12</v>
      </c>
      <c r="D13" t="s">
        <v>10</v>
      </c>
      <c r="E13" s="2">
        <v>46.58</v>
      </c>
      <c r="F13" s="2">
        <v>206.1</v>
      </c>
      <c r="G13" s="2">
        <f>E13*F13</f>
        <v>9600.137999999999</v>
      </c>
      <c r="J13" s="3">
        <f>I13-H13</f>
        <v>0</v>
      </c>
    </row>
    <row r="14" spans="2:10" x14ac:dyDescent="0.25">
      <c r="B14" s="1">
        <v>45367</v>
      </c>
      <c r="C14" s="1" t="s">
        <v>12</v>
      </c>
      <c r="D14" t="s">
        <v>10</v>
      </c>
      <c r="E14" s="2">
        <v>49.27</v>
      </c>
      <c r="F14" s="2">
        <v>198.9</v>
      </c>
      <c r="G14" s="2">
        <f>E14*F14</f>
        <v>9799.8030000000017</v>
      </c>
      <c r="J14" s="3">
        <f>I14-H14</f>
        <v>0</v>
      </c>
    </row>
    <row r="15" spans="2:10" x14ac:dyDescent="0.25">
      <c r="B15" s="1">
        <v>45368</v>
      </c>
      <c r="C15" s="1" t="s">
        <v>1</v>
      </c>
      <c r="D15" t="s">
        <v>10</v>
      </c>
      <c r="E15" s="2">
        <v>44.98</v>
      </c>
      <c r="F15" s="2">
        <v>198.2</v>
      </c>
      <c r="G15" s="2">
        <f t="shared" si="0"/>
        <v>8915.0359999999982</v>
      </c>
      <c r="H15" s="3">
        <v>87333</v>
      </c>
      <c r="I15" s="3">
        <v>88639</v>
      </c>
      <c r="J15" s="3">
        <f t="shared" si="1"/>
        <v>1306</v>
      </c>
    </row>
    <row r="16" spans="2:10" x14ac:dyDescent="0.25">
      <c r="B16" s="1">
        <v>45383</v>
      </c>
      <c r="C16" s="1" t="s">
        <v>12</v>
      </c>
      <c r="D16" t="s">
        <v>10</v>
      </c>
      <c r="E16" s="2">
        <v>48.61</v>
      </c>
      <c r="F16" s="2">
        <v>199.1</v>
      </c>
      <c r="G16" s="2">
        <f>E16*F16</f>
        <v>9678.2510000000002</v>
      </c>
      <c r="J16" s="3">
        <f>I16-H16</f>
        <v>0</v>
      </c>
    </row>
    <row r="17" spans="2:10" x14ac:dyDescent="0.25">
      <c r="B17" s="1">
        <v>45400</v>
      </c>
      <c r="C17" s="1" t="s">
        <v>1</v>
      </c>
      <c r="D17" t="s">
        <v>10</v>
      </c>
      <c r="E17" s="2">
        <v>46.62</v>
      </c>
      <c r="F17" s="2">
        <v>193.8</v>
      </c>
      <c r="G17" s="2">
        <f t="shared" si="0"/>
        <v>9034.9560000000001</v>
      </c>
      <c r="H17" s="3">
        <v>88639</v>
      </c>
      <c r="I17" s="3">
        <v>89618</v>
      </c>
      <c r="J17" s="3">
        <f t="shared" si="1"/>
        <v>979</v>
      </c>
    </row>
    <row r="18" spans="2:10" x14ac:dyDescent="0.25">
      <c r="B18" s="1">
        <v>45418</v>
      </c>
      <c r="C18" s="1" t="s">
        <v>1</v>
      </c>
      <c r="D18" t="s">
        <v>10</v>
      </c>
      <c r="E18" s="2">
        <v>46.27</v>
      </c>
      <c r="F18" s="2">
        <v>193.8</v>
      </c>
      <c r="G18" s="2">
        <f t="shared" si="0"/>
        <v>8967.126000000002</v>
      </c>
      <c r="H18" s="3">
        <v>89618</v>
      </c>
      <c r="I18" s="3">
        <v>90067</v>
      </c>
      <c r="J18" s="3">
        <f t="shared" si="1"/>
        <v>449</v>
      </c>
    </row>
    <row r="19" spans="2:10" x14ac:dyDescent="0.25">
      <c r="B19" s="1">
        <v>45423</v>
      </c>
      <c r="C19" s="1" t="s">
        <v>1</v>
      </c>
      <c r="D19" t="s">
        <v>10</v>
      </c>
      <c r="E19" s="2">
        <v>44.64</v>
      </c>
      <c r="F19" s="2">
        <v>193.8</v>
      </c>
      <c r="G19" s="2">
        <f t="shared" si="0"/>
        <v>8651.232</v>
      </c>
      <c r="H19" s="3">
        <v>90067</v>
      </c>
      <c r="I19" s="3">
        <v>90548</v>
      </c>
      <c r="J19" s="3">
        <f t="shared" si="1"/>
        <v>481</v>
      </c>
    </row>
    <row r="20" spans="2:10" x14ac:dyDescent="0.25">
      <c r="B20" s="1">
        <v>45438</v>
      </c>
      <c r="C20" s="1" t="s">
        <v>1</v>
      </c>
      <c r="D20" t="s">
        <v>10</v>
      </c>
      <c r="E20" s="2">
        <v>51.14</v>
      </c>
      <c r="F20" s="2">
        <v>192.8</v>
      </c>
      <c r="G20" s="2">
        <f t="shared" si="0"/>
        <v>9859.7920000000013</v>
      </c>
      <c r="H20" s="3">
        <v>90548</v>
      </c>
      <c r="I20" s="3">
        <v>91004</v>
      </c>
      <c r="J20" s="3">
        <f t="shared" si="1"/>
        <v>456</v>
      </c>
    </row>
    <row r="21" spans="2:10" x14ac:dyDescent="0.25">
      <c r="B21" s="1">
        <v>45458</v>
      </c>
      <c r="C21" s="1" t="s">
        <v>1</v>
      </c>
      <c r="D21" t="s">
        <v>10</v>
      </c>
      <c r="E21" s="2">
        <v>42.37</v>
      </c>
      <c r="F21" s="2">
        <v>189.8</v>
      </c>
      <c r="G21" s="2">
        <f t="shared" si="0"/>
        <v>8041.826</v>
      </c>
      <c r="H21" s="3">
        <v>91004</v>
      </c>
      <c r="I21" s="3">
        <v>91390</v>
      </c>
      <c r="J21" s="3">
        <f t="shared" si="1"/>
        <v>386</v>
      </c>
    </row>
    <row r="22" spans="2:10" x14ac:dyDescent="0.25">
      <c r="B22" s="1">
        <v>45473</v>
      </c>
      <c r="C22" s="1" t="s">
        <v>1</v>
      </c>
      <c r="D22" t="s">
        <v>10</v>
      </c>
      <c r="E22" s="2">
        <v>40.29</v>
      </c>
      <c r="F22" s="2">
        <v>189.8</v>
      </c>
      <c r="G22" s="2">
        <f t="shared" si="0"/>
        <v>7647.0420000000004</v>
      </c>
      <c r="H22" s="3">
        <v>91390</v>
      </c>
      <c r="I22" s="3">
        <v>91785</v>
      </c>
      <c r="J22" s="3">
        <f t="shared" si="1"/>
        <v>395</v>
      </c>
    </row>
    <row r="23" spans="2:10" x14ac:dyDescent="0.25">
      <c r="B23" s="1">
        <v>45489</v>
      </c>
      <c r="C23" s="1" t="s">
        <v>12</v>
      </c>
      <c r="D23" t="s">
        <v>10</v>
      </c>
      <c r="E23" s="2">
        <v>48.73</v>
      </c>
      <c r="F23" s="2">
        <v>188.8</v>
      </c>
      <c r="G23" s="2">
        <f>E23*F23</f>
        <v>9200.2240000000002</v>
      </c>
      <c r="J23" s="3">
        <f>I23-H23</f>
        <v>0</v>
      </c>
    </row>
    <row r="24" spans="2:10" x14ac:dyDescent="0.25">
      <c r="B24" s="1">
        <v>45492</v>
      </c>
      <c r="C24" s="1" t="s">
        <v>1</v>
      </c>
      <c r="D24" t="s">
        <v>10</v>
      </c>
      <c r="E24" s="2">
        <v>50.33</v>
      </c>
      <c r="F24" s="2">
        <v>188.8</v>
      </c>
      <c r="G24" s="2">
        <f t="shared" si="0"/>
        <v>9502.3040000000001</v>
      </c>
      <c r="H24" s="3">
        <v>91785</v>
      </c>
      <c r="I24" s="3">
        <v>92269</v>
      </c>
      <c r="J24" s="3">
        <f t="shared" si="1"/>
        <v>484</v>
      </c>
    </row>
    <row r="25" spans="2:10" x14ac:dyDescent="0.25">
      <c r="B25" s="1">
        <v>45510</v>
      </c>
      <c r="C25" s="1" t="s">
        <v>12</v>
      </c>
      <c r="D25" t="s">
        <v>10</v>
      </c>
      <c r="E25" s="2">
        <v>43.08</v>
      </c>
      <c r="F25" s="2">
        <v>188.8</v>
      </c>
      <c r="G25" s="2">
        <f>E25*F25</f>
        <v>8133.5039999999999</v>
      </c>
      <c r="J25" s="3">
        <f>I25-H25</f>
        <v>0</v>
      </c>
    </row>
    <row r="26" spans="2:10" x14ac:dyDescent="0.25">
      <c r="B26" s="1">
        <v>45515</v>
      </c>
      <c r="C26" s="1" t="s">
        <v>1</v>
      </c>
      <c r="D26" t="s">
        <v>10</v>
      </c>
      <c r="E26" s="2">
        <v>46.58</v>
      </c>
      <c r="F26" s="2">
        <v>188.8</v>
      </c>
      <c r="G26" s="2">
        <f t="shared" si="0"/>
        <v>8794.3040000000001</v>
      </c>
      <c r="H26" s="3">
        <v>92269</v>
      </c>
      <c r="I26" s="3">
        <v>93244</v>
      </c>
      <c r="J26" s="3">
        <f t="shared" si="1"/>
        <v>975</v>
      </c>
    </row>
    <row r="27" spans="2:10" x14ac:dyDescent="0.25">
      <c r="B27" s="1">
        <v>45529</v>
      </c>
      <c r="C27" s="1" t="s">
        <v>12</v>
      </c>
      <c r="D27" t="s">
        <v>10</v>
      </c>
      <c r="E27" s="2">
        <v>46.57</v>
      </c>
      <c r="F27" s="2">
        <v>188.8</v>
      </c>
      <c r="G27" s="2">
        <f>E27*F27</f>
        <v>8792.4160000000011</v>
      </c>
      <c r="J27" s="3">
        <f>I27-H27</f>
        <v>0</v>
      </c>
    </row>
    <row r="28" spans="2:10" x14ac:dyDescent="0.25">
      <c r="B28" s="1">
        <v>45542</v>
      </c>
      <c r="C28" s="1" t="s">
        <v>1</v>
      </c>
      <c r="D28" t="s">
        <v>10</v>
      </c>
      <c r="E28" s="2">
        <v>45.56</v>
      </c>
      <c r="F28" s="2">
        <v>188.8</v>
      </c>
      <c r="G28" s="2">
        <f t="shared" si="0"/>
        <v>8601.728000000001</v>
      </c>
      <c r="H28" s="3">
        <v>93244</v>
      </c>
      <c r="I28" s="3">
        <v>94149</v>
      </c>
      <c r="J28" s="3">
        <f t="shared" si="1"/>
        <v>905</v>
      </c>
    </row>
    <row r="29" spans="2:10" x14ac:dyDescent="0.25">
      <c r="B29" s="1">
        <v>45560</v>
      </c>
      <c r="C29" s="1" t="s">
        <v>12</v>
      </c>
      <c r="D29" t="s">
        <v>10</v>
      </c>
      <c r="E29" s="2">
        <v>46.19</v>
      </c>
      <c r="F29" s="2">
        <v>188.8</v>
      </c>
      <c r="G29" s="2">
        <f>E29*F29</f>
        <v>8720.6720000000005</v>
      </c>
      <c r="J29" s="3">
        <f>I29-H29</f>
        <v>0</v>
      </c>
    </row>
    <row r="30" spans="2:10" x14ac:dyDescent="0.25">
      <c r="B30" s="1">
        <v>45565</v>
      </c>
      <c r="C30" s="1" t="s">
        <v>1</v>
      </c>
      <c r="D30" t="s">
        <v>10</v>
      </c>
      <c r="E30" s="2">
        <v>51.99</v>
      </c>
      <c r="F30" s="2">
        <v>188.8</v>
      </c>
      <c r="G30" s="2">
        <f t="shared" si="0"/>
        <v>9815.7120000000014</v>
      </c>
      <c r="H30" s="3">
        <v>94149</v>
      </c>
      <c r="I30" s="3">
        <v>94920</v>
      </c>
      <c r="J30" s="3">
        <f t="shared" si="1"/>
        <v>771</v>
      </c>
    </row>
    <row r="31" spans="2:10" x14ac:dyDescent="0.25">
      <c r="B31" s="1">
        <v>45569</v>
      </c>
      <c r="C31" s="1" t="s">
        <v>1</v>
      </c>
      <c r="D31" t="s">
        <v>10</v>
      </c>
      <c r="E31" s="2">
        <v>51.91</v>
      </c>
      <c r="F31" s="2">
        <v>188.8</v>
      </c>
      <c r="G31" s="2">
        <f t="shared" si="0"/>
        <v>9800.6080000000002</v>
      </c>
      <c r="H31" s="3">
        <v>94920</v>
      </c>
      <c r="I31" s="3">
        <v>94968</v>
      </c>
      <c r="J31" s="3">
        <f t="shared" si="1"/>
        <v>48</v>
      </c>
    </row>
    <row r="32" spans="2:10" x14ac:dyDescent="0.25">
      <c r="B32" s="1">
        <v>45583</v>
      </c>
      <c r="C32" s="1" t="s">
        <v>1</v>
      </c>
      <c r="D32" t="s">
        <v>10</v>
      </c>
      <c r="E32" s="2">
        <v>54.27</v>
      </c>
      <c r="F32" s="2">
        <v>180.6</v>
      </c>
      <c r="G32" s="2">
        <f t="shared" si="0"/>
        <v>9801.1620000000003</v>
      </c>
      <c r="H32" s="3">
        <v>94968</v>
      </c>
      <c r="I32" s="3">
        <v>95290</v>
      </c>
      <c r="J32" s="3">
        <f t="shared" si="1"/>
        <v>322</v>
      </c>
    </row>
    <row r="33" spans="2:10" x14ac:dyDescent="0.25">
      <c r="B33" s="1">
        <v>45585</v>
      </c>
      <c r="C33" s="1" t="s">
        <v>12</v>
      </c>
      <c r="D33" t="s">
        <v>10</v>
      </c>
      <c r="E33" s="2">
        <v>16.45</v>
      </c>
      <c r="F33" s="2">
        <v>182.4</v>
      </c>
      <c r="G33" s="2">
        <f>E33*F33</f>
        <v>3000.48</v>
      </c>
      <c r="J33" s="3">
        <f>I33-H33</f>
        <v>0</v>
      </c>
    </row>
    <row r="34" spans="2:10" x14ac:dyDescent="0.25">
      <c r="B34" s="1">
        <v>45586</v>
      </c>
      <c r="C34" s="1" t="s">
        <v>1</v>
      </c>
      <c r="D34" t="s">
        <v>10</v>
      </c>
      <c r="E34" s="2">
        <v>35.69</v>
      </c>
      <c r="F34" s="2">
        <v>182.4</v>
      </c>
      <c r="G34" s="2">
        <f t="shared" si="0"/>
        <v>6509.8559999999998</v>
      </c>
      <c r="H34" s="3">
        <v>95290</v>
      </c>
      <c r="I34" s="3">
        <v>95890</v>
      </c>
      <c r="J34" s="3">
        <f t="shared" si="1"/>
        <v>600</v>
      </c>
    </row>
    <row r="35" spans="2:10" x14ac:dyDescent="0.25">
      <c r="B35" s="1">
        <v>45586</v>
      </c>
      <c r="C35" s="1" t="s">
        <v>12</v>
      </c>
      <c r="D35" t="s">
        <v>10</v>
      </c>
      <c r="E35" s="2">
        <v>53.99</v>
      </c>
      <c r="F35" s="2">
        <v>180.6</v>
      </c>
      <c r="G35" s="2">
        <f>E35*F35</f>
        <v>9750.594000000001</v>
      </c>
      <c r="J35" s="3">
        <f>I35-H35</f>
        <v>0</v>
      </c>
    </row>
    <row r="36" spans="2:10" x14ac:dyDescent="0.25">
      <c r="B36" s="1">
        <v>45586</v>
      </c>
      <c r="C36" s="1" t="s">
        <v>12</v>
      </c>
      <c r="D36" t="s">
        <v>10</v>
      </c>
      <c r="E36" s="2">
        <v>38.380000000000003</v>
      </c>
      <c r="F36" s="2">
        <v>182.4</v>
      </c>
      <c r="G36" s="2">
        <f>E36*F36</f>
        <v>7000.5120000000006</v>
      </c>
      <c r="J36" s="3">
        <f>I36-H36</f>
        <v>0</v>
      </c>
    </row>
    <row r="37" spans="2:10" x14ac:dyDescent="0.25">
      <c r="B37" s="1">
        <v>45598</v>
      </c>
      <c r="C37" s="1" t="s">
        <v>12</v>
      </c>
      <c r="D37" t="s">
        <v>10</v>
      </c>
      <c r="E37" s="2">
        <v>39.869999999999997</v>
      </c>
      <c r="F37" s="2">
        <v>180.6</v>
      </c>
      <c r="G37" s="2">
        <f>E37*F37</f>
        <v>7200.521999999999</v>
      </c>
      <c r="J37" s="3">
        <f>I37-H37</f>
        <v>0</v>
      </c>
    </row>
    <row r="38" spans="2:10" x14ac:dyDescent="0.25">
      <c r="B38" s="1">
        <v>45615</v>
      </c>
      <c r="C38" s="1" t="s">
        <v>12</v>
      </c>
      <c r="D38" t="s">
        <v>10</v>
      </c>
      <c r="E38" s="2">
        <v>47.25</v>
      </c>
      <c r="F38" s="2">
        <v>180.6</v>
      </c>
      <c r="G38" s="2">
        <f>E38*F38</f>
        <v>8533.35</v>
      </c>
      <c r="J38" s="3">
        <f>I38-H38</f>
        <v>0</v>
      </c>
    </row>
    <row r="39" spans="2:10" x14ac:dyDescent="0.25">
      <c r="B39" s="1">
        <v>45633</v>
      </c>
      <c r="C39" s="1" t="s">
        <v>1</v>
      </c>
      <c r="D39" t="s">
        <v>10</v>
      </c>
      <c r="E39" s="2">
        <v>39.22</v>
      </c>
      <c r="F39" s="2">
        <v>180.6</v>
      </c>
      <c r="G39" s="2">
        <f t="shared" si="0"/>
        <v>7083.1319999999996</v>
      </c>
      <c r="H39" s="3">
        <v>95890</v>
      </c>
      <c r="I39" s="3">
        <v>97487</v>
      </c>
      <c r="J39" s="3">
        <f t="shared" si="1"/>
        <v>1597</v>
      </c>
    </row>
    <row r="40" spans="2:10" x14ac:dyDescent="0.25">
      <c r="B40" s="1">
        <v>45642</v>
      </c>
      <c r="C40" s="1" t="s">
        <v>1</v>
      </c>
      <c r="D40" t="s">
        <v>10</v>
      </c>
      <c r="E40" s="2">
        <v>40.299999999999997</v>
      </c>
      <c r="F40" s="2">
        <v>176.2</v>
      </c>
      <c r="G40" s="2">
        <f t="shared" si="0"/>
        <v>7100.8599999999988</v>
      </c>
      <c r="H40" s="3">
        <v>97487</v>
      </c>
      <c r="I40" s="3">
        <v>97919</v>
      </c>
      <c r="J40" s="3">
        <f t="shared" si="1"/>
        <v>432</v>
      </c>
    </row>
    <row r="41" spans="2:10" x14ac:dyDescent="0.25">
      <c r="B41" s="1">
        <v>45646</v>
      </c>
      <c r="C41" s="1" t="s">
        <v>12</v>
      </c>
      <c r="D41" t="s">
        <v>10</v>
      </c>
      <c r="E41" s="2">
        <v>34.49</v>
      </c>
      <c r="F41" s="2">
        <v>176.3</v>
      </c>
      <c r="G41" s="2">
        <f>E41*F41</f>
        <v>6080.5870000000004</v>
      </c>
      <c r="J41" s="3">
        <f>I41-H41</f>
        <v>0</v>
      </c>
    </row>
    <row r="42" spans="2:10" x14ac:dyDescent="0.25">
      <c r="B42" s="1">
        <v>45648</v>
      </c>
      <c r="C42" s="1" t="s">
        <v>1</v>
      </c>
      <c r="D42" t="s">
        <v>10</v>
      </c>
      <c r="E42" s="2">
        <v>39.11</v>
      </c>
      <c r="F42" s="2">
        <v>176.8</v>
      </c>
      <c r="G42" s="2">
        <f t="shared" si="0"/>
        <v>6914.6480000000001</v>
      </c>
      <c r="H42" s="3">
        <v>97919</v>
      </c>
      <c r="I42" s="3">
        <v>98744</v>
      </c>
      <c r="J42" s="3">
        <f t="shared" si="1"/>
        <v>825</v>
      </c>
    </row>
    <row r="43" spans="2:10" x14ac:dyDescent="0.25">
      <c r="B43" s="1">
        <v>45648</v>
      </c>
      <c r="C43" s="1" t="s">
        <v>1</v>
      </c>
      <c r="D43" t="s">
        <v>10</v>
      </c>
      <c r="E43" s="2">
        <v>22.62</v>
      </c>
      <c r="F43" s="2">
        <v>176.2</v>
      </c>
      <c r="G43" s="2">
        <f t="shared" si="0"/>
        <v>3985.6439999999998</v>
      </c>
      <c r="H43" s="3">
        <v>98744</v>
      </c>
      <c r="I43" s="3">
        <v>98999</v>
      </c>
      <c r="J43" s="3">
        <f t="shared" si="1"/>
        <v>255</v>
      </c>
    </row>
    <row r="44" spans="2:10" x14ac:dyDescent="0.25">
      <c r="B44" s="1">
        <v>45656</v>
      </c>
      <c r="C44" s="1" t="s">
        <v>12</v>
      </c>
      <c r="D44" t="s">
        <v>10</v>
      </c>
      <c r="E44" s="2">
        <v>41.31</v>
      </c>
      <c r="F44" s="2">
        <v>175.8</v>
      </c>
      <c r="G44" s="2">
        <f>E44*F44</f>
        <v>7262.2980000000007</v>
      </c>
      <c r="J44" s="3">
        <f>I44-H44</f>
        <v>0</v>
      </c>
    </row>
    <row r="45" spans="2:10" x14ac:dyDescent="0.25">
      <c r="B45" s="1"/>
      <c r="C45" s="1"/>
      <c r="E45" s="12">
        <f>SUBTOTAL(109,Table15[Quantity])</f>
        <v>1888.0299999999995</v>
      </c>
      <c r="G45" s="12">
        <f>SUBTOTAL(109,Table15[Amount])</f>
        <v>363832.0199999999</v>
      </c>
      <c r="I45" s="3">
        <f>I43-I2</f>
        <v>15346</v>
      </c>
      <c r="J45" s="3"/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109D-2B37-466F-B4FA-B593F7614683}">
  <dimension ref="B1:J66"/>
  <sheetViews>
    <sheetView zoomScaleNormal="100" workbookViewId="0">
      <selection activeCell="C1" sqref="C1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7.140625" bestFit="1" customWidth="1"/>
    <col min="5" max="5" width="12.42578125" style="2" bestFit="1" customWidth="1"/>
    <col min="6" max="6" width="8.85546875" style="2" bestFit="1" customWidth="1"/>
    <col min="7" max="7" width="11.7109375" style="2" bestFit="1" customWidth="1"/>
    <col min="8" max="9" width="20" style="3" bestFit="1" customWidth="1"/>
    <col min="10" max="10" width="20" bestFit="1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45300</v>
      </c>
      <c r="C2" t="s">
        <v>12</v>
      </c>
      <c r="D2" t="s">
        <v>0</v>
      </c>
      <c r="E2" s="12">
        <v>49.65</v>
      </c>
      <c r="F2" s="12">
        <v>201.4</v>
      </c>
      <c r="G2" s="2">
        <f>E2*F2</f>
        <v>9999.51</v>
      </c>
      <c r="H2" s="13"/>
      <c r="I2" s="13">
        <v>32500</v>
      </c>
    </row>
    <row r="3" spans="2:10" x14ac:dyDescent="0.25">
      <c r="B3" s="1">
        <v>45303</v>
      </c>
      <c r="C3" s="1" t="s">
        <v>1</v>
      </c>
      <c r="D3" t="s">
        <v>0</v>
      </c>
      <c r="E3" s="2">
        <v>39.72</v>
      </c>
      <c r="F3" s="2">
        <v>201.4</v>
      </c>
      <c r="G3" s="2">
        <f t="shared" ref="G3:G65" si="0">E3*F3</f>
        <v>7999.6080000000002</v>
      </c>
      <c r="H3" s="3">
        <v>32206</v>
      </c>
      <c r="I3" s="3">
        <v>33000</v>
      </c>
      <c r="J3" s="3">
        <f>I3-H3</f>
        <v>794</v>
      </c>
    </row>
    <row r="4" spans="2:10" x14ac:dyDescent="0.25">
      <c r="B4" s="1">
        <v>45315</v>
      </c>
      <c r="C4" t="s">
        <v>1</v>
      </c>
      <c r="D4" t="s">
        <v>0</v>
      </c>
      <c r="E4" s="2">
        <v>45.98</v>
      </c>
      <c r="F4" s="2">
        <v>196.4</v>
      </c>
      <c r="G4" s="2">
        <f t="shared" si="0"/>
        <v>9030.4719999999998</v>
      </c>
      <c r="H4" s="3">
        <v>33000</v>
      </c>
      <c r="I4" s="3">
        <v>32500</v>
      </c>
      <c r="J4" s="3">
        <f>I4-H4</f>
        <v>-500</v>
      </c>
    </row>
    <row r="5" spans="2:10" x14ac:dyDescent="0.25">
      <c r="B5" s="1">
        <v>45324</v>
      </c>
      <c r="C5" t="s">
        <v>12</v>
      </c>
      <c r="D5" t="s">
        <v>0</v>
      </c>
      <c r="E5" s="2">
        <v>43.28</v>
      </c>
      <c r="F5" s="2">
        <v>196.4</v>
      </c>
      <c r="G5" s="2">
        <f t="shared" si="0"/>
        <v>8500.1920000000009</v>
      </c>
      <c r="I5" s="3">
        <v>33248</v>
      </c>
      <c r="J5" s="3"/>
    </row>
    <row r="6" spans="2:10" x14ac:dyDescent="0.25">
      <c r="B6" s="1">
        <v>45331</v>
      </c>
      <c r="C6" t="s">
        <v>1</v>
      </c>
      <c r="D6" t="s">
        <v>0</v>
      </c>
      <c r="E6" s="2">
        <v>50.92</v>
      </c>
      <c r="F6" s="2">
        <v>196.4</v>
      </c>
      <c r="G6" s="2">
        <f t="shared" si="0"/>
        <v>10000.688</v>
      </c>
      <c r="H6" s="3">
        <v>32500</v>
      </c>
      <c r="I6" s="3">
        <v>33648</v>
      </c>
      <c r="J6" s="3">
        <f t="shared" ref="J6:J65" si="1">I6-H6</f>
        <v>1148</v>
      </c>
    </row>
    <row r="7" spans="2:10" x14ac:dyDescent="0.25">
      <c r="B7" s="1">
        <v>45333</v>
      </c>
      <c r="C7" t="s">
        <v>12</v>
      </c>
      <c r="D7" t="s">
        <v>0</v>
      </c>
      <c r="E7" s="2">
        <v>45.57</v>
      </c>
      <c r="F7" s="2">
        <v>197.5</v>
      </c>
      <c r="G7" s="2">
        <f t="shared" si="0"/>
        <v>9000.0750000000007</v>
      </c>
      <c r="I7" s="3">
        <v>33975</v>
      </c>
      <c r="J7" s="3"/>
    </row>
    <row r="8" spans="2:10" x14ac:dyDescent="0.25">
      <c r="B8" s="1">
        <v>45335</v>
      </c>
      <c r="C8" t="s">
        <v>1</v>
      </c>
      <c r="D8" t="s">
        <v>0</v>
      </c>
      <c r="E8" s="2">
        <v>48.46</v>
      </c>
      <c r="F8" s="2">
        <v>196.4</v>
      </c>
      <c r="G8" s="2">
        <f t="shared" si="0"/>
        <v>9517.5439999999999</v>
      </c>
      <c r="H8" s="3">
        <v>33648</v>
      </c>
      <c r="I8" s="3">
        <v>34200</v>
      </c>
      <c r="J8" s="3">
        <f t="shared" si="1"/>
        <v>552</v>
      </c>
    </row>
    <row r="9" spans="2:10" x14ac:dyDescent="0.25">
      <c r="B9" s="1">
        <v>45341</v>
      </c>
      <c r="C9" t="s">
        <v>12</v>
      </c>
      <c r="D9" t="s">
        <v>0</v>
      </c>
      <c r="E9" s="2">
        <v>43.5</v>
      </c>
      <c r="F9" s="2">
        <v>195.4</v>
      </c>
      <c r="G9" s="2">
        <f t="shared" si="0"/>
        <v>8499.9</v>
      </c>
      <c r="I9" s="3">
        <v>34500</v>
      </c>
      <c r="J9" s="3"/>
    </row>
    <row r="10" spans="2:10" x14ac:dyDescent="0.25">
      <c r="B10" s="1">
        <v>45347</v>
      </c>
      <c r="C10" t="s">
        <v>1</v>
      </c>
      <c r="D10" t="s">
        <v>0</v>
      </c>
      <c r="E10" s="2">
        <v>46.36</v>
      </c>
      <c r="F10" s="2">
        <v>194.8</v>
      </c>
      <c r="G10" s="2">
        <f t="shared" si="0"/>
        <v>9030.9279999999999</v>
      </c>
      <c r="H10" s="3">
        <v>34200</v>
      </c>
      <c r="I10" s="3">
        <v>34953</v>
      </c>
      <c r="J10" s="3">
        <f t="shared" si="1"/>
        <v>753</v>
      </c>
    </row>
    <row r="11" spans="2:10" x14ac:dyDescent="0.25">
      <c r="B11" s="1">
        <v>45358</v>
      </c>
      <c r="C11" t="s">
        <v>1</v>
      </c>
      <c r="D11" t="s">
        <v>0</v>
      </c>
      <c r="E11" s="2">
        <v>51.23</v>
      </c>
      <c r="F11" s="2">
        <v>195.4</v>
      </c>
      <c r="G11" s="2">
        <f t="shared" si="0"/>
        <v>10010.342000000001</v>
      </c>
      <c r="H11" s="3">
        <v>34953</v>
      </c>
      <c r="I11" s="3">
        <v>35300</v>
      </c>
      <c r="J11" s="3">
        <f t="shared" si="1"/>
        <v>347</v>
      </c>
    </row>
    <row r="12" spans="2:10" x14ac:dyDescent="0.25">
      <c r="B12" s="1">
        <v>45359</v>
      </c>
      <c r="C12" t="s">
        <v>12</v>
      </c>
      <c r="D12" t="s">
        <v>0</v>
      </c>
      <c r="E12" s="2">
        <v>45.83</v>
      </c>
      <c r="F12" s="2">
        <v>196.6</v>
      </c>
      <c r="G12" s="2">
        <f t="shared" si="0"/>
        <v>9010.1779999999999</v>
      </c>
      <c r="I12" s="3">
        <v>35700</v>
      </c>
      <c r="J12" s="3">
        <f>I12-H12</f>
        <v>35700</v>
      </c>
    </row>
    <row r="13" spans="2:10" x14ac:dyDescent="0.25">
      <c r="B13" s="1">
        <v>45365</v>
      </c>
      <c r="C13" t="s">
        <v>1</v>
      </c>
      <c r="D13" t="s">
        <v>0</v>
      </c>
      <c r="E13" s="2">
        <v>56.4</v>
      </c>
      <c r="F13" s="2">
        <v>195.4</v>
      </c>
      <c r="G13" s="2">
        <f t="shared" si="0"/>
        <v>11020.56</v>
      </c>
      <c r="H13" s="3">
        <v>35300</v>
      </c>
      <c r="I13" s="3">
        <v>35900</v>
      </c>
      <c r="J13" s="3">
        <f t="shared" si="1"/>
        <v>600</v>
      </c>
    </row>
    <row r="14" spans="2:10" x14ac:dyDescent="0.25">
      <c r="B14" s="1">
        <v>45371</v>
      </c>
      <c r="C14" t="s">
        <v>12</v>
      </c>
      <c r="D14" t="s">
        <v>0</v>
      </c>
      <c r="E14" s="2">
        <v>47.57</v>
      </c>
      <c r="F14" s="2">
        <v>190.3</v>
      </c>
      <c r="G14" s="2">
        <f t="shared" si="0"/>
        <v>9052.5709999999999</v>
      </c>
      <c r="I14" s="3">
        <v>36200</v>
      </c>
      <c r="J14" s="3">
        <f>I14-H14</f>
        <v>36200</v>
      </c>
    </row>
    <row r="15" spans="2:10" x14ac:dyDescent="0.25">
      <c r="B15" s="1">
        <v>45373</v>
      </c>
      <c r="C15" t="s">
        <v>1</v>
      </c>
      <c r="D15" t="s">
        <v>0</v>
      </c>
      <c r="E15" s="2">
        <v>52.62</v>
      </c>
      <c r="F15" s="2">
        <v>190.3</v>
      </c>
      <c r="G15" s="2">
        <f t="shared" si="0"/>
        <v>10013.585999999999</v>
      </c>
      <c r="H15" s="3">
        <v>35900</v>
      </c>
      <c r="I15" s="3">
        <v>36514</v>
      </c>
      <c r="J15" s="3">
        <f t="shared" si="1"/>
        <v>614</v>
      </c>
    </row>
    <row r="16" spans="2:10" x14ac:dyDescent="0.25">
      <c r="B16" s="1">
        <v>45376</v>
      </c>
      <c r="C16" t="s">
        <v>12</v>
      </c>
      <c r="D16" t="s">
        <v>0</v>
      </c>
      <c r="E16" s="2">
        <v>39.409999999999997</v>
      </c>
      <c r="F16" s="2">
        <v>190.3</v>
      </c>
      <c r="G16" s="2">
        <f t="shared" si="0"/>
        <v>7499.723</v>
      </c>
      <c r="I16" s="3">
        <v>36706</v>
      </c>
      <c r="J16" s="3">
        <f>I16-H16</f>
        <v>36706</v>
      </c>
    </row>
    <row r="17" spans="2:10" x14ac:dyDescent="0.25">
      <c r="B17" s="1">
        <v>45379</v>
      </c>
      <c r="C17" t="s">
        <v>1</v>
      </c>
      <c r="D17" t="s">
        <v>0</v>
      </c>
      <c r="E17" s="2">
        <v>44.67</v>
      </c>
      <c r="F17" s="2">
        <v>190.3</v>
      </c>
      <c r="G17" s="2">
        <f t="shared" si="0"/>
        <v>8500.7010000000009</v>
      </c>
      <c r="H17" s="3">
        <v>36514</v>
      </c>
      <c r="I17" s="3">
        <v>37001</v>
      </c>
      <c r="J17" s="3">
        <f t="shared" si="1"/>
        <v>487</v>
      </c>
    </row>
    <row r="18" spans="2:10" x14ac:dyDescent="0.25">
      <c r="B18" s="1">
        <v>45384</v>
      </c>
      <c r="C18" t="s">
        <v>12</v>
      </c>
      <c r="D18" t="s">
        <v>0</v>
      </c>
      <c r="E18" s="2">
        <v>52.55</v>
      </c>
      <c r="F18" s="2">
        <v>190.3</v>
      </c>
      <c r="G18" s="2">
        <f t="shared" si="0"/>
        <v>10000.264999999999</v>
      </c>
      <c r="I18" s="3">
        <v>37300</v>
      </c>
      <c r="J18" s="3">
        <f>I18-H18</f>
        <v>37300</v>
      </c>
    </row>
    <row r="19" spans="2:10" x14ac:dyDescent="0.25">
      <c r="B19" s="1">
        <v>45386</v>
      </c>
      <c r="C19" t="s">
        <v>1</v>
      </c>
      <c r="D19" t="s">
        <v>0</v>
      </c>
      <c r="E19" s="2">
        <v>53.34</v>
      </c>
      <c r="F19" s="2">
        <v>190</v>
      </c>
      <c r="G19" s="2">
        <f t="shared" si="0"/>
        <v>10134.6</v>
      </c>
      <c r="H19" s="3">
        <v>37001</v>
      </c>
      <c r="I19" s="3">
        <v>37600</v>
      </c>
      <c r="J19" s="3">
        <f t="shared" si="1"/>
        <v>599</v>
      </c>
    </row>
    <row r="20" spans="2:10" x14ac:dyDescent="0.25">
      <c r="B20" s="1">
        <v>45393</v>
      </c>
      <c r="C20" t="s">
        <v>12</v>
      </c>
      <c r="D20" t="s">
        <v>0</v>
      </c>
      <c r="E20" s="2">
        <v>61.91</v>
      </c>
      <c r="F20" s="2">
        <v>191.6</v>
      </c>
      <c r="G20" s="2">
        <f t="shared" si="0"/>
        <v>11861.955999999998</v>
      </c>
      <c r="I20" s="3">
        <v>38441</v>
      </c>
      <c r="J20" s="3">
        <f>I20-H20</f>
        <v>38441</v>
      </c>
    </row>
    <row r="21" spans="2:10" x14ac:dyDescent="0.25">
      <c r="B21" s="1">
        <v>45394</v>
      </c>
      <c r="C21" t="s">
        <v>1</v>
      </c>
      <c r="D21" t="s">
        <v>0</v>
      </c>
      <c r="E21" s="2">
        <v>47.36</v>
      </c>
      <c r="F21" s="2">
        <v>190.3</v>
      </c>
      <c r="G21" s="2">
        <f t="shared" si="0"/>
        <v>9012.6080000000002</v>
      </c>
      <c r="H21" s="3">
        <v>37600</v>
      </c>
      <c r="I21" s="3">
        <v>38882</v>
      </c>
      <c r="J21" s="3">
        <f t="shared" si="1"/>
        <v>1282</v>
      </c>
    </row>
    <row r="22" spans="2:10" x14ac:dyDescent="0.25">
      <c r="B22" s="1">
        <v>45400</v>
      </c>
      <c r="C22" t="s">
        <v>12</v>
      </c>
      <c r="D22" t="s">
        <v>0</v>
      </c>
      <c r="E22" s="2">
        <v>52.72</v>
      </c>
      <c r="F22" s="2">
        <v>180.3</v>
      </c>
      <c r="G22" s="2">
        <f t="shared" si="0"/>
        <v>9505.4160000000011</v>
      </c>
      <c r="I22" s="3">
        <v>39000</v>
      </c>
      <c r="J22" s="3">
        <f>I22-H22</f>
        <v>39000</v>
      </c>
    </row>
    <row r="23" spans="2:10" x14ac:dyDescent="0.25">
      <c r="B23" s="1">
        <v>45405</v>
      </c>
      <c r="C23" t="s">
        <v>1</v>
      </c>
      <c r="D23" t="s">
        <v>0</v>
      </c>
      <c r="E23" s="2">
        <v>48.09</v>
      </c>
      <c r="F23" s="2">
        <v>180.3</v>
      </c>
      <c r="G23" s="2">
        <f t="shared" si="0"/>
        <v>8670.6270000000004</v>
      </c>
      <c r="H23" s="3">
        <v>38882</v>
      </c>
      <c r="I23" s="3">
        <v>39401</v>
      </c>
      <c r="J23" s="3">
        <f t="shared" si="1"/>
        <v>519</v>
      </c>
    </row>
    <row r="24" spans="2:10" x14ac:dyDescent="0.25">
      <c r="B24" s="1">
        <v>45425</v>
      </c>
      <c r="C24" t="s">
        <v>1</v>
      </c>
      <c r="D24" t="s">
        <v>0</v>
      </c>
      <c r="E24" s="2">
        <v>49.97</v>
      </c>
      <c r="F24" s="2">
        <v>180.3</v>
      </c>
      <c r="G24" s="2">
        <f t="shared" si="0"/>
        <v>9009.5910000000003</v>
      </c>
      <c r="H24" s="3">
        <v>39401</v>
      </c>
      <c r="I24" s="3">
        <v>40148</v>
      </c>
      <c r="J24" s="3">
        <f t="shared" si="1"/>
        <v>747</v>
      </c>
    </row>
    <row r="25" spans="2:10" x14ac:dyDescent="0.25">
      <c r="B25" s="1">
        <v>45440</v>
      </c>
      <c r="C25" t="s">
        <v>12</v>
      </c>
      <c r="D25" t="s">
        <v>0</v>
      </c>
      <c r="E25" s="2">
        <v>44.67</v>
      </c>
      <c r="F25" s="2">
        <v>179.1</v>
      </c>
      <c r="G25" s="2">
        <f t="shared" si="0"/>
        <v>8000.3969999999999</v>
      </c>
      <c r="I25" s="3">
        <v>40200</v>
      </c>
      <c r="J25" s="3">
        <f>I25-H25</f>
        <v>40200</v>
      </c>
    </row>
    <row r="26" spans="2:10" x14ac:dyDescent="0.25">
      <c r="B26" s="1">
        <v>45449</v>
      </c>
      <c r="C26" t="s">
        <v>1</v>
      </c>
      <c r="D26" t="s">
        <v>0</v>
      </c>
      <c r="E26" s="2">
        <v>50.36</v>
      </c>
      <c r="F26" s="2">
        <v>179.1</v>
      </c>
      <c r="G26" s="2">
        <f t="shared" si="0"/>
        <v>9019.4759999999987</v>
      </c>
      <c r="H26" s="3">
        <v>40148</v>
      </c>
      <c r="I26" s="3">
        <v>40702</v>
      </c>
      <c r="J26" s="3">
        <f t="shared" si="1"/>
        <v>554</v>
      </c>
    </row>
    <row r="27" spans="2:10" x14ac:dyDescent="0.25">
      <c r="B27" s="1">
        <v>45455</v>
      </c>
      <c r="C27" t="s">
        <v>12</v>
      </c>
      <c r="D27" t="s">
        <v>0</v>
      </c>
      <c r="E27" s="2">
        <v>50.33</v>
      </c>
      <c r="F27" s="2">
        <v>179.1</v>
      </c>
      <c r="G27" s="2">
        <f t="shared" si="0"/>
        <v>9014.1029999999992</v>
      </c>
      <c r="I27" s="3">
        <v>40915</v>
      </c>
      <c r="J27" s="3">
        <f>I27-H27</f>
        <v>40915</v>
      </c>
    </row>
    <row r="28" spans="2:10" x14ac:dyDescent="0.25">
      <c r="B28" s="1">
        <v>45464</v>
      </c>
      <c r="C28" t="s">
        <v>1</v>
      </c>
      <c r="D28" t="s">
        <v>0</v>
      </c>
      <c r="E28" s="2">
        <v>46.22</v>
      </c>
      <c r="F28" s="2">
        <v>173.1</v>
      </c>
      <c r="G28" s="2">
        <f t="shared" si="0"/>
        <v>8000.6819999999998</v>
      </c>
      <c r="H28" s="3">
        <v>40702</v>
      </c>
      <c r="I28" s="3">
        <v>41132</v>
      </c>
      <c r="J28" s="3">
        <f t="shared" si="1"/>
        <v>430</v>
      </c>
    </row>
    <row r="29" spans="2:10" x14ac:dyDescent="0.25">
      <c r="B29" s="1">
        <v>45474</v>
      </c>
      <c r="C29" t="s">
        <v>12</v>
      </c>
      <c r="D29" t="s">
        <v>0</v>
      </c>
      <c r="E29" s="2">
        <v>58.35</v>
      </c>
      <c r="F29" s="2">
        <v>173.1</v>
      </c>
      <c r="G29" s="2">
        <f t="shared" si="0"/>
        <v>10100.385</v>
      </c>
      <c r="I29" s="3">
        <v>41440</v>
      </c>
      <c r="J29" s="3">
        <f>I29-H29</f>
        <v>41440</v>
      </c>
    </row>
    <row r="30" spans="2:10" x14ac:dyDescent="0.25">
      <c r="B30" s="1">
        <v>45484</v>
      </c>
      <c r="C30" t="s">
        <v>1</v>
      </c>
      <c r="D30" t="s">
        <v>0</v>
      </c>
      <c r="E30" s="2">
        <v>52.11</v>
      </c>
      <c r="F30" s="2">
        <v>173.1</v>
      </c>
      <c r="G30" s="2">
        <f t="shared" si="0"/>
        <v>9020.241</v>
      </c>
      <c r="H30" s="3">
        <v>41132</v>
      </c>
      <c r="I30" s="3">
        <v>41650</v>
      </c>
      <c r="J30" s="3">
        <f t="shared" si="1"/>
        <v>518</v>
      </c>
    </row>
    <row r="31" spans="2:10" x14ac:dyDescent="0.25">
      <c r="B31" s="1">
        <v>45492</v>
      </c>
      <c r="C31" t="s">
        <v>12</v>
      </c>
      <c r="D31" t="s">
        <v>0</v>
      </c>
      <c r="E31" s="2">
        <v>49.53</v>
      </c>
      <c r="F31" s="2">
        <v>174.6</v>
      </c>
      <c r="G31" s="2">
        <f t="shared" si="0"/>
        <v>8647.9380000000001</v>
      </c>
      <c r="I31" s="3">
        <v>41950</v>
      </c>
      <c r="J31" s="3">
        <f>I31-H31</f>
        <v>41950</v>
      </c>
    </row>
    <row r="32" spans="2:10" x14ac:dyDescent="0.25">
      <c r="B32" s="1">
        <v>45498</v>
      </c>
      <c r="C32" t="s">
        <v>1</v>
      </c>
      <c r="D32" t="s">
        <v>0</v>
      </c>
      <c r="E32" s="2">
        <v>57.85</v>
      </c>
      <c r="F32" s="2">
        <v>173.2</v>
      </c>
      <c r="G32" s="2">
        <f t="shared" si="0"/>
        <v>10019.619999999999</v>
      </c>
      <c r="H32" s="3">
        <v>41650</v>
      </c>
      <c r="I32" s="3">
        <v>42270</v>
      </c>
      <c r="J32" s="3">
        <f t="shared" si="1"/>
        <v>620</v>
      </c>
    </row>
    <row r="33" spans="2:10" x14ac:dyDescent="0.25">
      <c r="B33" s="1">
        <v>45501</v>
      </c>
      <c r="C33" t="s">
        <v>12</v>
      </c>
      <c r="D33" t="s">
        <v>0</v>
      </c>
      <c r="E33" s="2">
        <v>50.24</v>
      </c>
      <c r="F33" s="2">
        <v>171.8</v>
      </c>
      <c r="G33" s="2">
        <f t="shared" si="0"/>
        <v>8631.2320000000018</v>
      </c>
      <c r="I33" s="3">
        <v>42718</v>
      </c>
      <c r="J33" s="3">
        <f>I33-H33</f>
        <v>42718</v>
      </c>
    </row>
    <row r="34" spans="2:10" x14ac:dyDescent="0.25">
      <c r="B34" s="1">
        <v>45504</v>
      </c>
      <c r="C34" t="s">
        <v>1</v>
      </c>
      <c r="D34" t="s">
        <v>0</v>
      </c>
      <c r="E34" s="2">
        <v>52.2</v>
      </c>
      <c r="F34" s="2">
        <v>172.6</v>
      </c>
      <c r="G34" s="2">
        <f t="shared" si="0"/>
        <v>9009.7199999999993</v>
      </c>
      <c r="H34" s="3">
        <v>42270</v>
      </c>
      <c r="I34" s="3">
        <v>43245</v>
      </c>
      <c r="J34" s="3">
        <f t="shared" si="1"/>
        <v>975</v>
      </c>
    </row>
    <row r="35" spans="2:10" x14ac:dyDescent="0.25">
      <c r="B35" s="1">
        <v>45505</v>
      </c>
      <c r="C35" t="s">
        <v>12</v>
      </c>
      <c r="D35" t="s">
        <v>0</v>
      </c>
      <c r="E35" s="2">
        <v>31.79</v>
      </c>
      <c r="F35" s="2">
        <v>171.8</v>
      </c>
      <c r="G35" s="2">
        <f t="shared" si="0"/>
        <v>5461.5219999999999</v>
      </c>
      <c r="I35" s="3">
        <v>43431</v>
      </c>
      <c r="J35" s="3">
        <f>I35-H35</f>
        <v>43431</v>
      </c>
    </row>
    <row r="36" spans="2:10" x14ac:dyDescent="0.25">
      <c r="B36" s="1">
        <v>45509</v>
      </c>
      <c r="C36" t="s">
        <v>1</v>
      </c>
      <c r="D36" t="s">
        <v>0</v>
      </c>
      <c r="E36" s="2">
        <v>49.53</v>
      </c>
      <c r="F36" s="2">
        <v>171.6</v>
      </c>
      <c r="G36" s="2">
        <f t="shared" si="0"/>
        <v>8499.348</v>
      </c>
      <c r="H36" s="3">
        <v>43245</v>
      </c>
      <c r="I36" s="3">
        <v>43900</v>
      </c>
      <c r="J36" s="3">
        <f t="shared" si="1"/>
        <v>655</v>
      </c>
    </row>
    <row r="37" spans="2:10" x14ac:dyDescent="0.25">
      <c r="B37" s="1">
        <v>45518</v>
      </c>
      <c r="C37" t="s">
        <v>12</v>
      </c>
      <c r="D37" t="s">
        <v>0</v>
      </c>
      <c r="E37" s="2">
        <v>51.61</v>
      </c>
      <c r="F37" s="2">
        <v>171.6</v>
      </c>
      <c r="G37" s="2">
        <f t="shared" si="0"/>
        <v>8856.2759999999998</v>
      </c>
      <c r="I37" s="3">
        <v>44200</v>
      </c>
      <c r="J37" s="3">
        <f>I37-H37</f>
        <v>44200</v>
      </c>
    </row>
    <row r="38" spans="2:10" x14ac:dyDescent="0.25">
      <c r="B38" s="1">
        <v>45520</v>
      </c>
      <c r="C38" t="s">
        <v>1</v>
      </c>
      <c r="D38" t="s">
        <v>0</v>
      </c>
      <c r="E38" s="2">
        <v>50.85</v>
      </c>
      <c r="F38" s="2">
        <v>171.3</v>
      </c>
      <c r="G38" s="2">
        <f t="shared" si="0"/>
        <v>8710.6050000000014</v>
      </c>
      <c r="H38" s="3">
        <v>43900</v>
      </c>
      <c r="I38" s="3">
        <v>44686</v>
      </c>
      <c r="J38" s="3">
        <f t="shared" si="1"/>
        <v>786</v>
      </c>
    </row>
    <row r="39" spans="2:10" x14ac:dyDescent="0.25">
      <c r="B39" s="1">
        <v>45525</v>
      </c>
      <c r="C39" t="s">
        <v>12</v>
      </c>
      <c r="D39" t="s">
        <v>0</v>
      </c>
      <c r="E39" s="2">
        <v>50.76</v>
      </c>
      <c r="F39" s="2">
        <v>171.6</v>
      </c>
      <c r="G39" s="2">
        <f t="shared" si="0"/>
        <v>8710.4159999999993</v>
      </c>
      <c r="I39" s="3">
        <v>44900</v>
      </c>
      <c r="J39" s="3">
        <f>I39-H39</f>
        <v>44900</v>
      </c>
    </row>
    <row r="40" spans="2:10" x14ac:dyDescent="0.25">
      <c r="B40" s="1">
        <v>45541</v>
      </c>
      <c r="C40" t="s">
        <v>1</v>
      </c>
      <c r="D40" t="s">
        <v>0</v>
      </c>
      <c r="E40" s="2">
        <v>50.45</v>
      </c>
      <c r="F40" s="2">
        <v>171.6</v>
      </c>
      <c r="G40" s="2">
        <f t="shared" si="0"/>
        <v>8657.2199999999993</v>
      </c>
      <c r="H40" s="3">
        <v>44686</v>
      </c>
      <c r="I40" s="3">
        <v>46107</v>
      </c>
      <c r="J40" s="3">
        <f t="shared" si="1"/>
        <v>1421</v>
      </c>
    </row>
    <row r="41" spans="2:10" x14ac:dyDescent="0.25">
      <c r="B41" s="1">
        <v>45547</v>
      </c>
      <c r="C41" t="s">
        <v>12</v>
      </c>
      <c r="D41" t="s">
        <v>0</v>
      </c>
      <c r="E41" s="2">
        <v>52.52</v>
      </c>
      <c r="F41" s="2">
        <v>171.6</v>
      </c>
      <c r="G41" s="2">
        <f t="shared" si="0"/>
        <v>9012.4320000000007</v>
      </c>
      <c r="I41" s="3">
        <v>45504</v>
      </c>
      <c r="J41" s="3">
        <f>I41-H41</f>
        <v>45504</v>
      </c>
    </row>
    <row r="42" spans="2:10" x14ac:dyDescent="0.25">
      <c r="B42" s="1">
        <v>45554</v>
      </c>
      <c r="C42" t="s">
        <v>12</v>
      </c>
      <c r="D42" t="s">
        <v>0</v>
      </c>
      <c r="E42" s="2">
        <v>49.54</v>
      </c>
      <c r="F42" s="2">
        <v>171.6</v>
      </c>
      <c r="G42" s="2">
        <f t="shared" si="0"/>
        <v>8501.0640000000003</v>
      </c>
      <c r="I42" s="3">
        <v>45917</v>
      </c>
      <c r="J42" s="3">
        <f>I42-H42</f>
        <v>45917</v>
      </c>
    </row>
    <row r="43" spans="2:10" x14ac:dyDescent="0.25">
      <c r="B43" s="1">
        <v>45569</v>
      </c>
      <c r="C43" t="s">
        <v>12</v>
      </c>
      <c r="D43" t="s">
        <v>0</v>
      </c>
      <c r="E43" s="2">
        <v>47.96</v>
      </c>
      <c r="F43" s="2">
        <v>188.8</v>
      </c>
      <c r="G43" s="2">
        <f t="shared" si="0"/>
        <v>9054.848</v>
      </c>
      <c r="I43" s="3">
        <v>46170</v>
      </c>
      <c r="J43" s="3">
        <f>I43-H43</f>
        <v>46170</v>
      </c>
    </row>
    <row r="44" spans="2:10" x14ac:dyDescent="0.25">
      <c r="B44" s="1">
        <v>45581</v>
      </c>
      <c r="C44" t="s">
        <v>1</v>
      </c>
      <c r="D44" t="s">
        <v>0</v>
      </c>
      <c r="E44" s="2">
        <v>53.84</v>
      </c>
      <c r="F44" s="2">
        <v>168</v>
      </c>
      <c r="G44" s="2">
        <f t="shared" si="0"/>
        <v>9045.1200000000008</v>
      </c>
      <c r="H44" s="3">
        <v>46107</v>
      </c>
      <c r="I44" s="3">
        <v>46560</v>
      </c>
      <c r="J44" s="3">
        <f t="shared" si="1"/>
        <v>453</v>
      </c>
    </row>
    <row r="45" spans="2:10" x14ac:dyDescent="0.25">
      <c r="B45" s="1">
        <v>45588</v>
      </c>
      <c r="C45" t="s">
        <v>12</v>
      </c>
      <c r="D45" t="s">
        <v>0</v>
      </c>
      <c r="E45" s="2">
        <v>59.65</v>
      </c>
      <c r="F45" s="2">
        <v>168</v>
      </c>
      <c r="G45" s="2">
        <f t="shared" si="0"/>
        <v>10021.199999999999</v>
      </c>
      <c r="I45" s="3">
        <v>46838</v>
      </c>
      <c r="J45" s="3">
        <f>I45-H45</f>
        <v>46838</v>
      </c>
    </row>
    <row r="46" spans="2:10" x14ac:dyDescent="0.25">
      <c r="B46" s="1">
        <v>45593</v>
      </c>
      <c r="C46" t="s">
        <v>1</v>
      </c>
      <c r="D46" t="s">
        <v>0</v>
      </c>
      <c r="E46" s="2">
        <v>53.6</v>
      </c>
      <c r="F46" s="2">
        <v>168</v>
      </c>
      <c r="G46" s="2">
        <f t="shared" si="0"/>
        <v>9004.8000000000011</v>
      </c>
      <c r="H46" s="3">
        <v>46560</v>
      </c>
      <c r="I46" s="3">
        <v>47310</v>
      </c>
      <c r="J46" s="3">
        <f t="shared" si="1"/>
        <v>750</v>
      </c>
    </row>
    <row r="47" spans="2:10" x14ac:dyDescent="0.25">
      <c r="B47" s="1">
        <v>45595</v>
      </c>
      <c r="C47" t="s">
        <v>12</v>
      </c>
      <c r="D47" t="s">
        <v>0</v>
      </c>
      <c r="E47" s="2">
        <v>50.5</v>
      </c>
      <c r="F47" s="2">
        <v>166.4</v>
      </c>
      <c r="G47" s="2">
        <f t="shared" si="0"/>
        <v>8403.2000000000007</v>
      </c>
      <c r="I47" s="3">
        <v>47755</v>
      </c>
      <c r="J47" s="3">
        <f>I47-H47</f>
        <v>47755</v>
      </c>
    </row>
    <row r="48" spans="2:10" x14ac:dyDescent="0.25">
      <c r="B48" s="1">
        <v>45597</v>
      </c>
      <c r="C48" t="s">
        <v>12</v>
      </c>
      <c r="D48" t="s">
        <v>0</v>
      </c>
      <c r="E48" s="2">
        <v>58.32</v>
      </c>
      <c r="F48" s="2">
        <v>164.8</v>
      </c>
      <c r="G48" s="2">
        <f t="shared" si="0"/>
        <v>9611.1360000000004</v>
      </c>
      <c r="I48" s="3">
        <v>48270</v>
      </c>
      <c r="J48" s="3">
        <f>I48-H48</f>
        <v>48270</v>
      </c>
    </row>
    <row r="49" spans="2:10" x14ac:dyDescent="0.25">
      <c r="B49" s="1">
        <v>45598</v>
      </c>
      <c r="C49" t="s">
        <v>1</v>
      </c>
      <c r="D49" t="s">
        <v>0</v>
      </c>
      <c r="E49" s="2">
        <v>59.75</v>
      </c>
      <c r="F49" s="2">
        <v>169.7</v>
      </c>
      <c r="G49" s="2">
        <f t="shared" si="0"/>
        <v>10139.574999999999</v>
      </c>
      <c r="H49" s="3">
        <v>47310</v>
      </c>
      <c r="I49" s="3">
        <v>48659</v>
      </c>
      <c r="J49" s="3">
        <f t="shared" si="1"/>
        <v>1349</v>
      </c>
    </row>
    <row r="50" spans="2:10" x14ac:dyDescent="0.25">
      <c r="B50" s="1">
        <v>45601</v>
      </c>
      <c r="C50" t="s">
        <v>12</v>
      </c>
      <c r="D50" t="s">
        <v>0</v>
      </c>
      <c r="E50" s="2">
        <v>50.68</v>
      </c>
      <c r="F50" s="2">
        <v>168</v>
      </c>
      <c r="G50" s="2">
        <f t="shared" si="0"/>
        <v>8514.24</v>
      </c>
      <c r="I50" s="3">
        <v>49221</v>
      </c>
      <c r="J50" s="3">
        <f>I50-H50</f>
        <v>49221</v>
      </c>
    </row>
    <row r="51" spans="2:10" x14ac:dyDescent="0.25">
      <c r="B51" s="1">
        <v>45603</v>
      </c>
      <c r="C51" t="s">
        <v>1</v>
      </c>
      <c r="D51" t="s">
        <v>0</v>
      </c>
      <c r="E51" s="2">
        <v>64.97</v>
      </c>
      <c r="F51" s="2">
        <v>169.2</v>
      </c>
      <c r="G51" s="2">
        <f t="shared" si="0"/>
        <v>10992.923999999999</v>
      </c>
      <c r="H51" s="3">
        <v>48659</v>
      </c>
      <c r="I51" s="3">
        <v>49943</v>
      </c>
      <c r="J51" s="3">
        <f t="shared" si="1"/>
        <v>1284</v>
      </c>
    </row>
    <row r="52" spans="2:10" x14ac:dyDescent="0.25">
      <c r="B52" s="1">
        <v>45607</v>
      </c>
      <c r="C52" t="s">
        <v>12</v>
      </c>
      <c r="D52" t="s">
        <v>0</v>
      </c>
      <c r="E52" s="2">
        <v>50.67</v>
      </c>
      <c r="F52" s="2">
        <v>168</v>
      </c>
      <c r="G52" s="2">
        <f t="shared" si="0"/>
        <v>8512.56</v>
      </c>
      <c r="I52" s="3">
        <v>49857</v>
      </c>
      <c r="J52" s="3">
        <f>I52-H52</f>
        <v>49857</v>
      </c>
    </row>
    <row r="53" spans="2:10" x14ac:dyDescent="0.25">
      <c r="B53" s="1">
        <v>45609</v>
      </c>
      <c r="C53" t="s">
        <v>1</v>
      </c>
      <c r="D53" t="s">
        <v>0</v>
      </c>
      <c r="E53" s="2">
        <v>59</v>
      </c>
      <c r="F53" s="2">
        <v>171.2</v>
      </c>
      <c r="G53" s="2">
        <f t="shared" si="0"/>
        <v>10100.799999999999</v>
      </c>
      <c r="H53" s="3">
        <v>49943</v>
      </c>
      <c r="I53" s="3">
        <v>50410</v>
      </c>
      <c r="J53" s="3">
        <f t="shared" si="1"/>
        <v>467</v>
      </c>
    </row>
    <row r="54" spans="2:10" x14ac:dyDescent="0.25">
      <c r="B54" s="1">
        <v>45614</v>
      </c>
      <c r="C54" t="s">
        <v>12</v>
      </c>
      <c r="D54" t="s">
        <v>0</v>
      </c>
      <c r="E54" s="2">
        <v>60.79</v>
      </c>
      <c r="F54" s="2">
        <v>168</v>
      </c>
      <c r="G54" s="2">
        <f t="shared" si="0"/>
        <v>10212.719999999999</v>
      </c>
      <c r="I54" s="3">
        <v>50810</v>
      </c>
      <c r="J54" s="3">
        <f>I54-H54</f>
        <v>50810</v>
      </c>
    </row>
    <row r="55" spans="2:10" x14ac:dyDescent="0.25">
      <c r="B55" s="1">
        <v>45616</v>
      </c>
      <c r="C55" t="s">
        <v>1</v>
      </c>
      <c r="D55" t="s">
        <v>0</v>
      </c>
      <c r="E55" s="2">
        <v>53.79</v>
      </c>
      <c r="F55" s="2">
        <v>169.2</v>
      </c>
      <c r="G55" s="2">
        <f t="shared" si="0"/>
        <v>9101.268</v>
      </c>
      <c r="H55" s="3">
        <v>50410</v>
      </c>
      <c r="I55" s="3">
        <v>51250</v>
      </c>
      <c r="J55" s="3">
        <f t="shared" si="1"/>
        <v>840</v>
      </c>
    </row>
    <row r="56" spans="2:10" x14ac:dyDescent="0.25">
      <c r="B56" s="1">
        <v>45620</v>
      </c>
      <c r="C56" t="s">
        <v>12</v>
      </c>
      <c r="D56" t="s">
        <v>0</v>
      </c>
      <c r="E56" s="2">
        <v>62.14</v>
      </c>
      <c r="F56" s="2">
        <v>171.2</v>
      </c>
      <c r="G56" s="2">
        <f t="shared" si="0"/>
        <v>10638.367999999999</v>
      </c>
      <c r="I56" s="3">
        <v>51718</v>
      </c>
      <c r="J56" s="3">
        <f>I56-H56</f>
        <v>51718</v>
      </c>
    </row>
    <row r="57" spans="2:10" x14ac:dyDescent="0.25">
      <c r="B57" s="1">
        <v>45622</v>
      </c>
      <c r="C57" t="s">
        <v>12</v>
      </c>
      <c r="D57" t="s">
        <v>0</v>
      </c>
      <c r="E57" s="2">
        <v>42.52</v>
      </c>
      <c r="F57" s="2">
        <v>176.4</v>
      </c>
      <c r="G57" s="2">
        <f t="shared" si="0"/>
        <v>7500.5280000000012</v>
      </c>
      <c r="I57" s="3">
        <v>52224</v>
      </c>
      <c r="J57" s="3">
        <f>I57-H57</f>
        <v>52224</v>
      </c>
    </row>
    <row r="58" spans="2:10" x14ac:dyDescent="0.25">
      <c r="B58" s="1">
        <v>45625</v>
      </c>
      <c r="C58" t="s">
        <v>1</v>
      </c>
      <c r="D58" t="s">
        <v>0</v>
      </c>
      <c r="E58" s="2">
        <v>39.9</v>
      </c>
      <c r="F58" s="2">
        <v>176.4</v>
      </c>
      <c r="G58" s="2">
        <f t="shared" si="0"/>
        <v>7038.36</v>
      </c>
      <c r="H58" s="3">
        <v>51250</v>
      </c>
      <c r="I58" s="3">
        <v>52501</v>
      </c>
      <c r="J58" s="3">
        <f t="shared" si="1"/>
        <v>1251</v>
      </c>
    </row>
    <row r="59" spans="2:10" x14ac:dyDescent="0.25">
      <c r="B59" s="1">
        <v>45626</v>
      </c>
      <c r="C59" t="s">
        <v>1</v>
      </c>
      <c r="D59" t="s">
        <v>0</v>
      </c>
      <c r="E59" s="2">
        <v>45.24</v>
      </c>
      <c r="F59" s="2">
        <v>168</v>
      </c>
      <c r="G59" s="2">
        <f t="shared" si="0"/>
        <v>7600.3200000000006</v>
      </c>
      <c r="H59" s="3">
        <v>52501</v>
      </c>
      <c r="I59" s="3">
        <v>53251</v>
      </c>
      <c r="J59" s="3">
        <f t="shared" si="1"/>
        <v>750</v>
      </c>
    </row>
    <row r="60" spans="2:10" x14ac:dyDescent="0.25">
      <c r="B60" s="1">
        <v>45630</v>
      </c>
      <c r="C60" t="s">
        <v>12</v>
      </c>
      <c r="D60" t="s">
        <v>0</v>
      </c>
      <c r="E60" s="2">
        <v>54.95</v>
      </c>
      <c r="F60" s="2">
        <v>168</v>
      </c>
      <c r="G60" s="2">
        <f t="shared" si="0"/>
        <v>9231.6</v>
      </c>
      <c r="I60" s="3">
        <v>53371</v>
      </c>
      <c r="J60" s="3">
        <f>I60-H60</f>
        <v>53371</v>
      </c>
    </row>
    <row r="61" spans="2:10" x14ac:dyDescent="0.25">
      <c r="B61" s="1">
        <v>45636</v>
      </c>
      <c r="C61" t="s">
        <v>1</v>
      </c>
      <c r="D61" t="s">
        <v>0</v>
      </c>
      <c r="E61" s="2">
        <v>55.27</v>
      </c>
      <c r="F61" s="2">
        <v>167.9</v>
      </c>
      <c r="G61" s="2">
        <f t="shared" si="0"/>
        <v>9279.8330000000005</v>
      </c>
      <c r="H61" s="3">
        <v>53251</v>
      </c>
      <c r="I61" s="3">
        <v>53668</v>
      </c>
      <c r="J61" s="3">
        <f t="shared" si="1"/>
        <v>417</v>
      </c>
    </row>
    <row r="62" spans="2:10" x14ac:dyDescent="0.25">
      <c r="B62" s="1">
        <v>45638</v>
      </c>
      <c r="C62" t="s">
        <v>12</v>
      </c>
      <c r="D62" t="s">
        <v>0</v>
      </c>
      <c r="E62" s="2">
        <v>60.78</v>
      </c>
      <c r="F62" s="2">
        <v>168</v>
      </c>
      <c r="G62" s="2">
        <f t="shared" si="0"/>
        <v>10211.040000000001</v>
      </c>
      <c r="I62" s="3">
        <v>54300</v>
      </c>
      <c r="J62" s="3">
        <f>I62-H62</f>
        <v>54300</v>
      </c>
    </row>
    <row r="63" spans="2:10" x14ac:dyDescent="0.25">
      <c r="B63" s="1">
        <v>45642</v>
      </c>
      <c r="C63" t="s">
        <v>12</v>
      </c>
      <c r="D63" t="s">
        <v>0</v>
      </c>
      <c r="E63" s="2">
        <v>58.35</v>
      </c>
      <c r="F63" s="2">
        <v>169.5</v>
      </c>
      <c r="G63" s="2">
        <f t="shared" si="0"/>
        <v>9890.3250000000007</v>
      </c>
      <c r="I63" s="3">
        <v>55069</v>
      </c>
      <c r="J63" s="3">
        <f>I63-H63</f>
        <v>55069</v>
      </c>
    </row>
    <row r="64" spans="2:10" x14ac:dyDescent="0.25">
      <c r="B64" s="1">
        <v>45646</v>
      </c>
      <c r="C64" t="s">
        <v>12</v>
      </c>
      <c r="D64" t="s">
        <v>0</v>
      </c>
      <c r="E64" s="2">
        <v>44.08</v>
      </c>
      <c r="F64" s="2">
        <v>162.80000000000001</v>
      </c>
      <c r="G64" s="2">
        <f t="shared" si="0"/>
        <v>7176.2240000000002</v>
      </c>
      <c r="I64" s="3">
        <v>55554</v>
      </c>
      <c r="J64" s="3">
        <f>I64-H64</f>
        <v>55554</v>
      </c>
    </row>
    <row r="65" spans="2:10" x14ac:dyDescent="0.25">
      <c r="B65" s="1">
        <v>45647</v>
      </c>
      <c r="C65" t="s">
        <v>1</v>
      </c>
      <c r="D65" t="s">
        <v>0</v>
      </c>
      <c r="E65" s="2">
        <v>59.99</v>
      </c>
      <c r="F65" s="2">
        <v>166.7</v>
      </c>
      <c r="G65" s="2">
        <f t="shared" si="0"/>
        <v>10000.333000000001</v>
      </c>
      <c r="H65" s="3">
        <v>53668</v>
      </c>
      <c r="I65" s="3">
        <v>56026</v>
      </c>
      <c r="J65" s="3">
        <f t="shared" si="1"/>
        <v>2358</v>
      </c>
    </row>
    <row r="66" spans="2:10" x14ac:dyDescent="0.25">
      <c r="B66" s="1"/>
      <c r="E66" s="12">
        <f>SUBTOTAL(109,Table3[Quantity])</f>
        <v>3262.7599999999984</v>
      </c>
      <c r="G66" s="12">
        <f>SUBTOTAL(109,Table3[Amount])</f>
        <v>582035.6399999999</v>
      </c>
      <c r="I66" s="3">
        <f>I65-I2</f>
        <v>23526</v>
      </c>
      <c r="J66" s="3"/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EBD8-03D2-44BD-8938-C6F2DDE0D118}">
  <dimension ref="B1:M87"/>
  <sheetViews>
    <sheetView zoomScaleNormal="100" workbookViewId="0">
      <selection activeCell="C1" sqref="C1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7.140625" bestFit="1" customWidth="1"/>
    <col min="5" max="5" width="12.42578125" style="2" bestFit="1" customWidth="1"/>
    <col min="6" max="6" width="8.85546875" style="2" bestFit="1" customWidth="1"/>
    <col min="7" max="7" width="11.7109375" style="2" bestFit="1" customWidth="1"/>
    <col min="8" max="9" width="20" style="3" bestFit="1" customWidth="1"/>
    <col min="10" max="10" width="20" bestFit="1" customWidth="1"/>
  </cols>
  <sheetData>
    <row r="1" spans="2:13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3" x14ac:dyDescent="0.25">
      <c r="B2" s="1">
        <v>45309</v>
      </c>
      <c r="C2" s="1" t="s">
        <v>1</v>
      </c>
      <c r="D2" t="s">
        <v>0</v>
      </c>
      <c r="E2" s="2">
        <v>65.38</v>
      </c>
      <c r="F2" s="2">
        <v>196.4</v>
      </c>
      <c r="G2" s="2">
        <f>E2*F2</f>
        <v>12840.632</v>
      </c>
      <c r="H2" s="3">
        <v>153594</v>
      </c>
      <c r="I2" s="3">
        <v>155064</v>
      </c>
      <c r="J2" s="3">
        <f>I2-H2</f>
        <v>1470</v>
      </c>
    </row>
    <row r="3" spans="2:13" x14ac:dyDescent="0.25">
      <c r="B3" s="1">
        <v>45312</v>
      </c>
      <c r="C3" t="s">
        <v>1</v>
      </c>
      <c r="D3" t="s">
        <v>0</v>
      </c>
      <c r="E3" s="2">
        <v>64.930000000000007</v>
      </c>
      <c r="F3" s="2">
        <v>193.4</v>
      </c>
      <c r="G3" s="2">
        <f>E3*F3</f>
        <v>12557.462000000001</v>
      </c>
      <c r="H3" s="3">
        <v>155064</v>
      </c>
      <c r="I3" s="3">
        <v>155727</v>
      </c>
      <c r="J3" s="3">
        <f>I3-H3</f>
        <v>663</v>
      </c>
    </row>
    <row r="4" spans="2:13" x14ac:dyDescent="0.25">
      <c r="B4" s="1">
        <v>45316</v>
      </c>
      <c r="C4" t="s">
        <v>12</v>
      </c>
      <c r="D4" t="s">
        <v>0</v>
      </c>
      <c r="E4" s="2">
        <v>73.06</v>
      </c>
      <c r="F4" s="2">
        <v>196.4</v>
      </c>
      <c r="G4" s="2">
        <f>E4*F4</f>
        <v>14348.984</v>
      </c>
      <c r="I4" s="3">
        <v>156357</v>
      </c>
      <c r="J4" s="3"/>
    </row>
    <row r="5" spans="2:13" x14ac:dyDescent="0.25">
      <c r="B5" s="1">
        <v>45318</v>
      </c>
      <c r="C5" t="s">
        <v>1</v>
      </c>
      <c r="D5" t="s">
        <v>0</v>
      </c>
      <c r="E5" s="2">
        <v>60.19</v>
      </c>
      <c r="F5" s="2">
        <v>196.6</v>
      </c>
      <c r="G5" s="2">
        <f t="shared" ref="G5:G86" si="0">E5*F5</f>
        <v>11833.353999999999</v>
      </c>
      <c r="H5" s="3">
        <v>155727</v>
      </c>
      <c r="I5" s="3">
        <v>156908</v>
      </c>
      <c r="J5" s="3">
        <f t="shared" ref="J5:J86" si="1">I5-H5</f>
        <v>1181</v>
      </c>
    </row>
    <row r="6" spans="2:13" x14ac:dyDescent="0.25">
      <c r="B6" s="1">
        <v>45323</v>
      </c>
      <c r="C6" t="s">
        <v>12</v>
      </c>
      <c r="D6" t="s">
        <v>0</v>
      </c>
      <c r="E6" s="2">
        <v>70</v>
      </c>
      <c r="F6" s="2">
        <v>198.1</v>
      </c>
      <c r="G6" s="2">
        <f t="shared" si="0"/>
        <v>13867</v>
      </c>
      <c r="I6" s="3">
        <v>157562</v>
      </c>
      <c r="J6" s="3"/>
    </row>
    <row r="7" spans="2:13" x14ac:dyDescent="0.25">
      <c r="B7" s="1">
        <v>45326</v>
      </c>
      <c r="C7" t="s">
        <v>12</v>
      </c>
      <c r="D7" t="s">
        <v>0</v>
      </c>
      <c r="E7" s="2">
        <v>60.59</v>
      </c>
      <c r="F7" s="2">
        <v>197.6</v>
      </c>
      <c r="G7" s="2">
        <f t="shared" si="0"/>
        <v>11972.584000000001</v>
      </c>
      <c r="I7" s="3">
        <v>158190</v>
      </c>
      <c r="J7" s="3"/>
    </row>
    <row r="8" spans="2:13" x14ac:dyDescent="0.25">
      <c r="B8" s="1">
        <v>45329</v>
      </c>
      <c r="C8" t="s">
        <v>1</v>
      </c>
      <c r="D8" t="s">
        <v>0</v>
      </c>
      <c r="E8" s="2">
        <v>53.17</v>
      </c>
      <c r="F8" s="2">
        <v>197.2</v>
      </c>
      <c r="G8" s="2">
        <f t="shared" si="0"/>
        <v>10485.124</v>
      </c>
      <c r="H8" s="3">
        <v>156908</v>
      </c>
      <c r="I8" s="3">
        <v>158585</v>
      </c>
      <c r="J8" s="3">
        <f t="shared" si="1"/>
        <v>1677</v>
      </c>
    </row>
    <row r="9" spans="2:13" x14ac:dyDescent="0.25">
      <c r="B9" s="1">
        <v>45331</v>
      </c>
      <c r="C9" t="s">
        <v>12</v>
      </c>
      <c r="D9" t="s">
        <v>0</v>
      </c>
      <c r="E9" s="2">
        <v>59.6</v>
      </c>
      <c r="F9" s="2">
        <v>197.5</v>
      </c>
      <c r="G9" s="2">
        <f t="shared" si="0"/>
        <v>11771</v>
      </c>
      <c r="I9" s="3">
        <v>159222</v>
      </c>
      <c r="J9" s="3"/>
    </row>
    <row r="10" spans="2:13" x14ac:dyDescent="0.25">
      <c r="B10" s="1">
        <v>45333</v>
      </c>
      <c r="C10" t="s">
        <v>1</v>
      </c>
      <c r="D10" t="s">
        <v>0</v>
      </c>
      <c r="E10" s="2">
        <v>58.94</v>
      </c>
      <c r="F10" s="2">
        <v>195.8</v>
      </c>
      <c r="G10" s="2">
        <f t="shared" si="0"/>
        <v>11540.451999999999</v>
      </c>
      <c r="H10" s="3">
        <v>158585</v>
      </c>
      <c r="I10" s="3">
        <v>159819</v>
      </c>
      <c r="J10" s="3">
        <f t="shared" si="1"/>
        <v>1234</v>
      </c>
    </row>
    <row r="11" spans="2:13" x14ac:dyDescent="0.25">
      <c r="B11" s="1">
        <v>45335</v>
      </c>
      <c r="C11" t="s">
        <v>12</v>
      </c>
      <c r="D11" t="s">
        <v>0</v>
      </c>
      <c r="E11" s="2">
        <v>45.28</v>
      </c>
      <c r="F11" s="2">
        <v>196.4</v>
      </c>
      <c r="G11" s="2">
        <f t="shared" si="0"/>
        <v>8892.9920000000002</v>
      </c>
      <c r="I11" s="3">
        <v>160054</v>
      </c>
      <c r="J11" s="3"/>
    </row>
    <row r="12" spans="2:13" x14ac:dyDescent="0.25">
      <c r="B12" s="1">
        <v>45338</v>
      </c>
      <c r="C12" t="s">
        <v>1</v>
      </c>
      <c r="D12" t="s">
        <v>0</v>
      </c>
      <c r="E12" s="2">
        <v>69.09</v>
      </c>
      <c r="F12" s="2">
        <v>195.4</v>
      </c>
      <c r="G12" s="2">
        <f t="shared" si="0"/>
        <v>13500.186000000002</v>
      </c>
      <c r="H12" s="3">
        <v>159819</v>
      </c>
      <c r="I12" s="3">
        <v>160754</v>
      </c>
      <c r="J12" s="3">
        <f t="shared" si="1"/>
        <v>935</v>
      </c>
    </row>
    <row r="13" spans="2:13" x14ac:dyDescent="0.25">
      <c r="B13" s="1">
        <v>45345</v>
      </c>
      <c r="C13" t="s">
        <v>12</v>
      </c>
      <c r="D13" t="s">
        <v>0</v>
      </c>
      <c r="E13" s="6">
        <v>16.48</v>
      </c>
      <c r="F13" s="6">
        <v>206.3</v>
      </c>
      <c r="G13" s="6">
        <f t="shared" si="0"/>
        <v>3399.8240000000001</v>
      </c>
      <c r="H13" s="7"/>
      <c r="I13" s="7">
        <v>161440</v>
      </c>
      <c r="J13" s="7"/>
    </row>
    <row r="14" spans="2:13" x14ac:dyDescent="0.25">
      <c r="B14" s="1">
        <v>45350</v>
      </c>
      <c r="C14" t="s">
        <v>1</v>
      </c>
      <c r="D14" t="s">
        <v>0</v>
      </c>
      <c r="E14" s="2">
        <v>66.75</v>
      </c>
      <c r="F14" s="2">
        <v>194.8</v>
      </c>
      <c r="G14" s="2">
        <f t="shared" si="0"/>
        <v>13002.900000000001</v>
      </c>
      <c r="H14" s="3">
        <v>160754</v>
      </c>
      <c r="I14" s="3">
        <v>162135</v>
      </c>
      <c r="J14" s="3">
        <f t="shared" si="1"/>
        <v>1381</v>
      </c>
    </row>
    <row r="15" spans="2:13" x14ac:dyDescent="0.25">
      <c r="B15" s="1">
        <v>45358</v>
      </c>
      <c r="C15" t="s">
        <v>1</v>
      </c>
      <c r="D15" t="s">
        <v>0</v>
      </c>
      <c r="E15" s="2">
        <v>117.75</v>
      </c>
      <c r="F15" s="2">
        <v>195.4</v>
      </c>
      <c r="G15" s="2">
        <f t="shared" si="0"/>
        <v>23008.350000000002</v>
      </c>
      <c r="H15" s="3">
        <v>162135</v>
      </c>
      <c r="I15" s="3">
        <v>162795</v>
      </c>
      <c r="J15" s="3">
        <f t="shared" si="1"/>
        <v>660</v>
      </c>
    </row>
    <row r="16" spans="2:13" x14ac:dyDescent="0.25">
      <c r="B16" s="1">
        <v>45361</v>
      </c>
      <c r="C16" t="s">
        <v>1</v>
      </c>
      <c r="D16" t="s">
        <v>0</v>
      </c>
      <c r="E16" s="2">
        <v>46.01</v>
      </c>
      <c r="F16" s="2">
        <v>195.6</v>
      </c>
      <c r="G16" s="2">
        <f t="shared" si="0"/>
        <v>8999.5559999999987</v>
      </c>
      <c r="H16" s="3">
        <v>162795</v>
      </c>
      <c r="I16" s="3">
        <v>163338</v>
      </c>
      <c r="J16" s="3">
        <f t="shared" si="1"/>
        <v>543</v>
      </c>
      <c r="M16" s="1"/>
    </row>
    <row r="17" spans="2:10" x14ac:dyDescent="0.25">
      <c r="B17" s="1">
        <v>45363</v>
      </c>
      <c r="C17" t="s">
        <v>1</v>
      </c>
      <c r="D17" t="s">
        <v>0</v>
      </c>
      <c r="E17" s="2">
        <v>44</v>
      </c>
      <c r="F17" s="2">
        <v>195.4</v>
      </c>
      <c r="G17" s="2">
        <f t="shared" si="0"/>
        <v>8597.6</v>
      </c>
      <c r="H17" s="3">
        <v>163338</v>
      </c>
      <c r="I17" s="3">
        <v>163950</v>
      </c>
      <c r="J17" s="3">
        <f t="shared" si="1"/>
        <v>612</v>
      </c>
    </row>
    <row r="18" spans="2:10" x14ac:dyDescent="0.25">
      <c r="B18" s="1">
        <v>45364</v>
      </c>
      <c r="C18" t="s">
        <v>12</v>
      </c>
      <c r="D18" t="s">
        <v>0</v>
      </c>
      <c r="E18" s="2">
        <v>54</v>
      </c>
      <c r="F18" s="2">
        <v>196.9</v>
      </c>
      <c r="G18" s="2">
        <f>E18*F18</f>
        <v>10632.6</v>
      </c>
      <c r="I18" s="3">
        <v>164310</v>
      </c>
      <c r="J18" s="3">
        <f>I18-H18</f>
        <v>164310</v>
      </c>
    </row>
    <row r="19" spans="2:10" x14ac:dyDescent="0.25">
      <c r="B19" s="1">
        <v>45366</v>
      </c>
      <c r="C19" t="s">
        <v>12</v>
      </c>
      <c r="D19" t="s">
        <v>0</v>
      </c>
      <c r="E19" s="2">
        <v>57.87</v>
      </c>
      <c r="F19" s="2">
        <v>191.4</v>
      </c>
      <c r="G19" s="2">
        <f>E19*F19</f>
        <v>11076.317999999999</v>
      </c>
      <c r="I19" s="3">
        <v>164975</v>
      </c>
      <c r="J19" s="3">
        <f>I19-H19</f>
        <v>164975</v>
      </c>
    </row>
    <row r="20" spans="2:10" x14ac:dyDescent="0.25">
      <c r="B20" s="1">
        <v>45368</v>
      </c>
      <c r="C20" t="s">
        <v>1</v>
      </c>
      <c r="D20" t="s">
        <v>0</v>
      </c>
      <c r="E20" s="2">
        <v>49.36</v>
      </c>
      <c r="F20" s="2">
        <v>190.3</v>
      </c>
      <c r="G20" s="2">
        <f t="shared" si="0"/>
        <v>9393.2080000000005</v>
      </c>
      <c r="H20" s="3">
        <v>163950</v>
      </c>
      <c r="I20" s="3">
        <v>165938</v>
      </c>
      <c r="J20" s="3">
        <f t="shared" si="1"/>
        <v>1988</v>
      </c>
    </row>
    <row r="21" spans="2:10" x14ac:dyDescent="0.25">
      <c r="B21" s="1">
        <v>45372</v>
      </c>
      <c r="C21" t="s">
        <v>12</v>
      </c>
      <c r="D21" t="s">
        <v>0</v>
      </c>
      <c r="E21" s="2">
        <v>48.12</v>
      </c>
      <c r="F21" s="2">
        <v>189.8</v>
      </c>
      <c r="G21" s="2">
        <f>E21*F21</f>
        <v>9133.1759999999995</v>
      </c>
      <c r="I21" s="3">
        <v>165827</v>
      </c>
      <c r="J21" s="3">
        <f>I21-H21</f>
        <v>165827</v>
      </c>
    </row>
    <row r="22" spans="2:10" x14ac:dyDescent="0.25">
      <c r="B22" s="1">
        <v>45373</v>
      </c>
      <c r="C22" t="s">
        <v>12</v>
      </c>
      <c r="D22" t="s">
        <v>0</v>
      </c>
      <c r="E22" s="2">
        <v>64.06</v>
      </c>
      <c r="F22" s="2">
        <v>190.5</v>
      </c>
      <c r="G22" s="2">
        <f>E22*F22</f>
        <v>12203.43</v>
      </c>
      <c r="I22" s="3">
        <v>166451</v>
      </c>
      <c r="J22" s="3">
        <f>I22-H22</f>
        <v>166451</v>
      </c>
    </row>
    <row r="23" spans="2:10" x14ac:dyDescent="0.25">
      <c r="B23" s="1">
        <v>45386</v>
      </c>
      <c r="C23" t="s">
        <v>1</v>
      </c>
      <c r="D23" t="s">
        <v>0</v>
      </c>
      <c r="E23" s="2">
        <v>60.09</v>
      </c>
      <c r="F23" s="2">
        <v>190.3</v>
      </c>
      <c r="G23" s="2">
        <f t="shared" si="0"/>
        <v>11435.127000000002</v>
      </c>
      <c r="H23" s="3">
        <v>165938</v>
      </c>
      <c r="I23" s="3">
        <v>167215</v>
      </c>
      <c r="J23" s="3">
        <f t="shared" si="1"/>
        <v>1277</v>
      </c>
    </row>
    <row r="24" spans="2:10" x14ac:dyDescent="0.25">
      <c r="B24" s="1">
        <v>45397</v>
      </c>
      <c r="C24" t="s">
        <v>12</v>
      </c>
      <c r="D24" t="s">
        <v>0</v>
      </c>
      <c r="E24" s="2">
        <v>64.92</v>
      </c>
      <c r="F24" s="2">
        <v>180.3</v>
      </c>
      <c r="G24" s="2">
        <f>E24*F24</f>
        <v>11705.076000000001</v>
      </c>
      <c r="I24" s="3">
        <v>167812</v>
      </c>
      <c r="J24" s="3">
        <f>I24-H24</f>
        <v>167812</v>
      </c>
    </row>
    <row r="25" spans="2:10" x14ac:dyDescent="0.25">
      <c r="B25" s="1">
        <v>45400</v>
      </c>
      <c r="C25" t="s">
        <v>12</v>
      </c>
      <c r="D25" t="s">
        <v>0</v>
      </c>
      <c r="E25" s="2">
        <v>79.64</v>
      </c>
      <c r="F25" s="2">
        <v>177.2</v>
      </c>
      <c r="G25" s="2">
        <f>E25*F25</f>
        <v>14112.207999999999</v>
      </c>
      <c r="I25" s="3">
        <v>168422</v>
      </c>
      <c r="J25" s="3">
        <f>I25-H25</f>
        <v>168422</v>
      </c>
    </row>
    <row r="26" spans="2:10" x14ac:dyDescent="0.25">
      <c r="B26" s="1">
        <v>45402</v>
      </c>
      <c r="C26" t="s">
        <v>1</v>
      </c>
      <c r="D26" t="s">
        <v>0</v>
      </c>
      <c r="E26" s="2">
        <v>33.130000000000003</v>
      </c>
      <c r="F26" s="2">
        <v>177.2</v>
      </c>
      <c r="G26" s="2">
        <f t="shared" si="0"/>
        <v>5870.6360000000004</v>
      </c>
      <c r="H26" s="3">
        <v>167215</v>
      </c>
      <c r="I26" s="3">
        <v>168732</v>
      </c>
      <c r="J26" s="3">
        <f t="shared" si="1"/>
        <v>1517</v>
      </c>
    </row>
    <row r="27" spans="2:10" x14ac:dyDescent="0.25">
      <c r="B27" s="1">
        <v>45405</v>
      </c>
      <c r="C27" t="s">
        <v>12</v>
      </c>
      <c r="D27" t="s">
        <v>0</v>
      </c>
      <c r="E27" s="2">
        <v>61.01</v>
      </c>
      <c r="F27" s="2">
        <v>180.3</v>
      </c>
      <c r="G27" s="2">
        <f>E27*F27</f>
        <v>11000.103000000001</v>
      </c>
      <c r="I27" s="3">
        <v>169312</v>
      </c>
      <c r="J27" s="3">
        <f>I27-H27</f>
        <v>169312</v>
      </c>
    </row>
    <row r="28" spans="2:10" x14ac:dyDescent="0.25">
      <c r="B28" s="1">
        <v>45412</v>
      </c>
      <c r="C28" t="s">
        <v>1</v>
      </c>
      <c r="D28" t="s">
        <v>0</v>
      </c>
      <c r="E28" s="2">
        <v>68.5</v>
      </c>
      <c r="F28" s="2">
        <v>180.3</v>
      </c>
      <c r="G28" s="2">
        <f t="shared" si="0"/>
        <v>12350.550000000001</v>
      </c>
      <c r="H28" s="3">
        <v>168732</v>
      </c>
      <c r="I28" s="3">
        <v>169757</v>
      </c>
      <c r="J28" s="3">
        <f t="shared" si="1"/>
        <v>1025</v>
      </c>
    </row>
    <row r="29" spans="2:10" x14ac:dyDescent="0.25">
      <c r="B29" s="1">
        <v>45415</v>
      </c>
      <c r="C29" t="s">
        <v>1</v>
      </c>
      <c r="D29" t="s">
        <v>0</v>
      </c>
      <c r="E29" s="2">
        <v>35.81</v>
      </c>
      <c r="F29" s="2">
        <v>180.3</v>
      </c>
      <c r="G29" s="2">
        <f t="shared" si="0"/>
        <v>6456.5430000000006</v>
      </c>
      <c r="H29" s="3">
        <v>169757</v>
      </c>
      <c r="I29" s="3">
        <v>170099</v>
      </c>
      <c r="J29" s="3">
        <f t="shared" si="1"/>
        <v>342</v>
      </c>
    </row>
    <row r="30" spans="2:10" x14ac:dyDescent="0.25">
      <c r="B30" s="1">
        <v>45417</v>
      </c>
      <c r="C30" t="s">
        <v>1</v>
      </c>
      <c r="D30" t="s">
        <v>0</v>
      </c>
      <c r="E30" s="2">
        <v>58.24</v>
      </c>
      <c r="F30" s="2">
        <v>180.3</v>
      </c>
      <c r="G30" s="2">
        <f t="shared" si="0"/>
        <v>10500.672</v>
      </c>
      <c r="H30" s="3">
        <v>170099</v>
      </c>
      <c r="I30" s="3">
        <v>170536</v>
      </c>
      <c r="J30" s="3">
        <f t="shared" si="1"/>
        <v>437</v>
      </c>
    </row>
    <row r="31" spans="2:10" x14ac:dyDescent="0.25">
      <c r="B31" s="1">
        <v>45421</v>
      </c>
      <c r="C31" t="s">
        <v>1</v>
      </c>
      <c r="D31" t="s">
        <v>0</v>
      </c>
      <c r="E31" s="2">
        <v>75.56</v>
      </c>
      <c r="F31" s="2">
        <v>177.2</v>
      </c>
      <c r="G31" s="2">
        <f t="shared" si="0"/>
        <v>13389.232</v>
      </c>
      <c r="H31" s="3">
        <v>170536</v>
      </c>
      <c r="I31" s="3">
        <v>171203</v>
      </c>
      <c r="J31" s="3">
        <f t="shared" si="1"/>
        <v>667</v>
      </c>
    </row>
    <row r="32" spans="2:10" x14ac:dyDescent="0.25">
      <c r="B32" s="1">
        <v>45431</v>
      </c>
      <c r="C32" t="s">
        <v>1</v>
      </c>
      <c r="D32" t="s">
        <v>0</v>
      </c>
      <c r="E32" s="2">
        <v>77.62</v>
      </c>
      <c r="F32" s="2">
        <v>179.1</v>
      </c>
      <c r="G32" s="2">
        <f t="shared" si="0"/>
        <v>13901.742</v>
      </c>
      <c r="H32" s="3">
        <v>171203</v>
      </c>
      <c r="I32" s="3">
        <v>171903</v>
      </c>
      <c r="J32" s="3">
        <f t="shared" si="1"/>
        <v>700</v>
      </c>
    </row>
    <row r="33" spans="2:10" x14ac:dyDescent="0.25">
      <c r="B33" s="1">
        <v>45433</v>
      </c>
      <c r="C33" t="s">
        <v>12</v>
      </c>
      <c r="D33" t="s">
        <v>0</v>
      </c>
      <c r="E33" s="2">
        <v>62.55</v>
      </c>
      <c r="F33" s="2">
        <v>180.3</v>
      </c>
      <c r="G33" s="2">
        <f>E33*F33</f>
        <v>11277.764999999999</v>
      </c>
      <c r="I33" s="3">
        <v>172498</v>
      </c>
      <c r="J33" s="3">
        <f>I33-H33</f>
        <v>172498</v>
      </c>
    </row>
    <row r="34" spans="2:10" x14ac:dyDescent="0.25">
      <c r="B34" s="1">
        <v>45437</v>
      </c>
      <c r="C34" t="s">
        <v>12</v>
      </c>
      <c r="D34" t="s">
        <v>0</v>
      </c>
      <c r="E34" s="2">
        <v>66.989999999999995</v>
      </c>
      <c r="F34" s="2">
        <v>179.9</v>
      </c>
      <c r="G34" s="2">
        <f>E34*F34</f>
        <v>12051.501</v>
      </c>
      <c r="I34" s="3">
        <v>173104</v>
      </c>
      <c r="J34" s="3">
        <f>I34-H34</f>
        <v>173104</v>
      </c>
    </row>
    <row r="35" spans="2:10" x14ac:dyDescent="0.25">
      <c r="B35" s="1">
        <v>45440</v>
      </c>
      <c r="C35" t="s">
        <v>1</v>
      </c>
      <c r="D35" t="s">
        <v>0</v>
      </c>
      <c r="E35" s="2">
        <v>27.92</v>
      </c>
      <c r="F35" s="2">
        <v>179.1</v>
      </c>
      <c r="G35" s="2">
        <f t="shared" si="0"/>
        <v>5000.4719999999998</v>
      </c>
      <c r="H35" s="3">
        <v>171903</v>
      </c>
      <c r="I35" s="3">
        <v>173707</v>
      </c>
      <c r="J35" s="3">
        <f t="shared" si="1"/>
        <v>1804</v>
      </c>
    </row>
    <row r="36" spans="2:10" x14ac:dyDescent="0.25">
      <c r="B36" s="1">
        <v>45442</v>
      </c>
      <c r="C36" t="s">
        <v>12</v>
      </c>
      <c r="D36" t="s">
        <v>0</v>
      </c>
      <c r="E36" s="2">
        <v>57.01</v>
      </c>
      <c r="F36" s="2">
        <v>177.6</v>
      </c>
      <c r="G36" s="2">
        <f>E36*F36</f>
        <v>10124.975999999999</v>
      </c>
      <c r="I36" s="3">
        <v>174056</v>
      </c>
      <c r="J36" s="3">
        <f>I36-H36</f>
        <v>174056</v>
      </c>
    </row>
    <row r="37" spans="2:10" x14ac:dyDescent="0.25">
      <c r="B37" s="1">
        <v>45445</v>
      </c>
      <c r="C37" t="s">
        <v>1</v>
      </c>
      <c r="D37" t="s">
        <v>0</v>
      </c>
      <c r="E37" s="2">
        <v>52.24</v>
      </c>
      <c r="F37" s="2">
        <v>180.8</v>
      </c>
      <c r="G37" s="2">
        <f t="shared" si="0"/>
        <v>9444.9920000000002</v>
      </c>
      <c r="H37" s="3">
        <v>173707</v>
      </c>
      <c r="I37" s="3">
        <v>174571</v>
      </c>
      <c r="J37" s="3">
        <f t="shared" si="1"/>
        <v>864</v>
      </c>
    </row>
    <row r="38" spans="2:10" x14ac:dyDescent="0.25">
      <c r="B38" s="1">
        <v>45447</v>
      </c>
      <c r="C38" t="s">
        <v>12</v>
      </c>
      <c r="D38" t="s">
        <v>0</v>
      </c>
      <c r="E38" s="2">
        <v>55.49</v>
      </c>
      <c r="F38" s="2">
        <v>179.3</v>
      </c>
      <c r="G38" s="2">
        <f>E38*F38</f>
        <v>9949.3570000000018</v>
      </c>
      <c r="I38" s="3">
        <v>175067</v>
      </c>
      <c r="J38" s="3">
        <f>I38-H38</f>
        <v>175067</v>
      </c>
    </row>
    <row r="39" spans="2:10" x14ac:dyDescent="0.25">
      <c r="B39" s="1">
        <v>45450</v>
      </c>
      <c r="C39" t="s">
        <v>1</v>
      </c>
      <c r="D39" t="s">
        <v>0</v>
      </c>
      <c r="E39" s="2">
        <v>62.47</v>
      </c>
      <c r="F39" s="2">
        <v>179.3</v>
      </c>
      <c r="G39" s="2">
        <f t="shared" si="0"/>
        <v>11200.871000000001</v>
      </c>
      <c r="H39" s="3">
        <v>174571</v>
      </c>
      <c r="I39" s="3">
        <v>175728</v>
      </c>
      <c r="J39" s="3">
        <f t="shared" si="1"/>
        <v>1157</v>
      </c>
    </row>
    <row r="40" spans="2:10" x14ac:dyDescent="0.25">
      <c r="B40" s="1">
        <v>45451</v>
      </c>
      <c r="C40" t="s">
        <v>12</v>
      </c>
      <c r="D40" t="s">
        <v>0</v>
      </c>
      <c r="E40" s="2">
        <v>68.38</v>
      </c>
      <c r="F40" s="2">
        <v>179.3</v>
      </c>
      <c r="G40" s="2">
        <f>E40*F40</f>
        <v>12260.534</v>
      </c>
      <c r="I40" s="3">
        <v>176090</v>
      </c>
      <c r="J40" s="3">
        <f>I40-H40</f>
        <v>176090</v>
      </c>
    </row>
    <row r="41" spans="2:10" x14ac:dyDescent="0.25">
      <c r="B41" s="1">
        <v>45453</v>
      </c>
      <c r="C41" t="s">
        <v>1</v>
      </c>
      <c r="D41" t="s">
        <v>0</v>
      </c>
      <c r="E41" s="2">
        <v>35.79</v>
      </c>
      <c r="F41" s="2">
        <v>179.1</v>
      </c>
      <c r="G41" s="2">
        <f t="shared" si="0"/>
        <v>6409.9889999999996</v>
      </c>
      <c r="H41" s="3">
        <v>175728</v>
      </c>
      <c r="I41" s="3">
        <v>176508</v>
      </c>
      <c r="J41" s="3">
        <f t="shared" si="1"/>
        <v>780</v>
      </c>
    </row>
    <row r="42" spans="2:10" x14ac:dyDescent="0.25">
      <c r="B42" s="1">
        <v>45455</v>
      </c>
      <c r="C42" t="s">
        <v>1</v>
      </c>
      <c r="D42" t="s">
        <v>0</v>
      </c>
      <c r="E42" s="2">
        <v>49.25</v>
      </c>
      <c r="F42" s="2">
        <v>182.5</v>
      </c>
      <c r="G42" s="2">
        <f t="shared" si="0"/>
        <v>8988.125</v>
      </c>
      <c r="H42" s="3">
        <v>176508</v>
      </c>
      <c r="I42" s="3">
        <v>176989</v>
      </c>
      <c r="J42" s="3">
        <f t="shared" si="1"/>
        <v>481</v>
      </c>
    </row>
    <row r="43" spans="2:10" x14ac:dyDescent="0.25">
      <c r="B43" s="1">
        <v>45458</v>
      </c>
      <c r="C43" t="s">
        <v>12</v>
      </c>
      <c r="D43" t="s">
        <v>0</v>
      </c>
      <c r="E43" s="2">
        <v>55.36</v>
      </c>
      <c r="F43" s="2">
        <v>173.4</v>
      </c>
      <c r="G43" s="2">
        <f>E43*F43</f>
        <v>9599.4240000000009</v>
      </c>
      <c r="I43" s="3">
        <v>177529</v>
      </c>
      <c r="J43" s="3">
        <f>I43-H43</f>
        <v>177529</v>
      </c>
    </row>
    <row r="44" spans="2:10" x14ac:dyDescent="0.25">
      <c r="B44" s="1">
        <v>45460</v>
      </c>
      <c r="C44" t="s">
        <v>1</v>
      </c>
      <c r="D44" t="s">
        <v>0</v>
      </c>
      <c r="E44" s="2">
        <v>55</v>
      </c>
      <c r="F44" s="2">
        <v>174.5</v>
      </c>
      <c r="G44" s="2">
        <f t="shared" si="0"/>
        <v>9597.5</v>
      </c>
      <c r="H44" s="3">
        <v>176989</v>
      </c>
      <c r="I44" s="3">
        <v>177813</v>
      </c>
      <c r="J44" s="3">
        <f t="shared" si="1"/>
        <v>824</v>
      </c>
    </row>
    <row r="45" spans="2:10" x14ac:dyDescent="0.25">
      <c r="B45" s="1">
        <v>45462</v>
      </c>
      <c r="C45" t="s">
        <v>12</v>
      </c>
      <c r="D45" t="s">
        <v>0</v>
      </c>
      <c r="E45" s="2">
        <v>52</v>
      </c>
      <c r="F45" s="2">
        <v>174.5</v>
      </c>
      <c r="G45" s="2">
        <f>E45*F45</f>
        <v>9074</v>
      </c>
      <c r="I45" s="3">
        <v>178154</v>
      </c>
      <c r="J45" s="3">
        <f>I45-H45</f>
        <v>178154</v>
      </c>
    </row>
    <row r="46" spans="2:10" x14ac:dyDescent="0.25">
      <c r="B46" s="1">
        <v>45474</v>
      </c>
      <c r="C46" t="s">
        <v>12</v>
      </c>
      <c r="D46" t="s">
        <v>0</v>
      </c>
      <c r="E46" s="2">
        <v>61.85</v>
      </c>
      <c r="F46" s="2">
        <v>173.1</v>
      </c>
      <c r="G46" s="2">
        <f>E46*F46</f>
        <v>10706.235000000001</v>
      </c>
      <c r="I46" s="3">
        <v>179494</v>
      </c>
      <c r="J46" s="3">
        <f>I46-H46</f>
        <v>179494</v>
      </c>
    </row>
    <row r="47" spans="2:10" x14ac:dyDescent="0.25">
      <c r="B47" s="1">
        <v>45476</v>
      </c>
      <c r="C47" t="s">
        <v>1</v>
      </c>
      <c r="D47" t="s">
        <v>0</v>
      </c>
      <c r="E47" s="2">
        <v>48.99</v>
      </c>
      <c r="F47" s="2">
        <v>173.1</v>
      </c>
      <c r="G47" s="2">
        <f t="shared" si="0"/>
        <v>8480.1689999999999</v>
      </c>
      <c r="H47" s="3">
        <v>177813</v>
      </c>
      <c r="I47" s="3">
        <v>180041</v>
      </c>
      <c r="J47" s="3">
        <f t="shared" si="1"/>
        <v>2228</v>
      </c>
    </row>
    <row r="48" spans="2:10" x14ac:dyDescent="0.25">
      <c r="B48" s="1">
        <v>45486</v>
      </c>
      <c r="C48" t="s">
        <v>12</v>
      </c>
      <c r="D48" t="s">
        <v>0</v>
      </c>
      <c r="E48" s="2">
        <v>50.45</v>
      </c>
      <c r="F48" s="2">
        <v>174.7</v>
      </c>
      <c r="G48" s="2">
        <f>E48*F48</f>
        <v>8813.6149999999998</v>
      </c>
      <c r="I48" s="3">
        <v>180580</v>
      </c>
      <c r="J48" s="3">
        <f>I48-H48</f>
        <v>180580</v>
      </c>
    </row>
    <row r="49" spans="2:10" x14ac:dyDescent="0.25">
      <c r="B49" s="1">
        <v>45487</v>
      </c>
      <c r="C49" t="s">
        <v>12</v>
      </c>
      <c r="D49" t="s">
        <v>0</v>
      </c>
      <c r="E49" s="2">
        <v>34.659999999999997</v>
      </c>
      <c r="F49" s="2">
        <v>173.1</v>
      </c>
      <c r="G49" s="2">
        <f>E49*F49</f>
        <v>5999.6459999999988</v>
      </c>
      <c r="I49" s="3">
        <v>180850</v>
      </c>
      <c r="J49" s="3">
        <f>I49-H49</f>
        <v>180850</v>
      </c>
    </row>
    <row r="50" spans="2:10" x14ac:dyDescent="0.25">
      <c r="B50" s="1">
        <v>45491</v>
      </c>
      <c r="C50" t="s">
        <v>12</v>
      </c>
      <c r="D50" t="s">
        <v>0</v>
      </c>
      <c r="E50" s="2">
        <v>38</v>
      </c>
      <c r="F50" s="2">
        <v>171.6</v>
      </c>
      <c r="G50" s="2">
        <f>E50*F50</f>
        <v>6520.8</v>
      </c>
      <c r="I50" s="3">
        <v>181083</v>
      </c>
      <c r="J50" s="3">
        <f>I50-H50</f>
        <v>181083</v>
      </c>
    </row>
    <row r="51" spans="2:10" x14ac:dyDescent="0.25">
      <c r="B51" s="1">
        <v>45494</v>
      </c>
      <c r="C51" t="s">
        <v>1</v>
      </c>
      <c r="D51" t="s">
        <v>0</v>
      </c>
      <c r="E51" s="2">
        <v>52.12</v>
      </c>
      <c r="F51" s="2">
        <v>171</v>
      </c>
      <c r="G51" s="2">
        <f t="shared" si="0"/>
        <v>8912.52</v>
      </c>
      <c r="H51" s="3">
        <v>180041</v>
      </c>
      <c r="I51" s="3">
        <v>181653</v>
      </c>
      <c r="J51" s="3">
        <f t="shared" si="1"/>
        <v>1612</v>
      </c>
    </row>
    <row r="52" spans="2:10" x14ac:dyDescent="0.25">
      <c r="B52" s="1">
        <v>45500</v>
      </c>
      <c r="C52" t="s">
        <v>12</v>
      </c>
      <c r="D52" t="s">
        <v>0</v>
      </c>
      <c r="E52" s="2">
        <v>53.91</v>
      </c>
      <c r="F52" s="2">
        <v>171</v>
      </c>
      <c r="G52" s="2">
        <f>E52*F52</f>
        <v>9218.6099999999988</v>
      </c>
      <c r="I52" s="3">
        <v>182221</v>
      </c>
      <c r="J52" s="3">
        <f>I52-H52</f>
        <v>182221</v>
      </c>
    </row>
    <row r="53" spans="2:10" x14ac:dyDescent="0.25">
      <c r="B53" s="1">
        <v>45510</v>
      </c>
      <c r="C53" t="s">
        <v>1</v>
      </c>
      <c r="D53" t="s">
        <v>0</v>
      </c>
      <c r="E53" s="2">
        <v>60.69</v>
      </c>
      <c r="F53" s="2">
        <v>171.6</v>
      </c>
      <c r="G53" s="2">
        <f t="shared" si="0"/>
        <v>10414.403999999999</v>
      </c>
      <c r="H53" s="3">
        <v>181653</v>
      </c>
      <c r="I53" s="3">
        <v>182717</v>
      </c>
      <c r="J53" s="3">
        <f t="shared" si="1"/>
        <v>1064</v>
      </c>
    </row>
    <row r="54" spans="2:10" x14ac:dyDescent="0.25">
      <c r="B54" s="1">
        <v>45513</v>
      </c>
      <c r="C54" t="s">
        <v>1</v>
      </c>
      <c r="D54" t="s">
        <v>0</v>
      </c>
      <c r="E54" s="2">
        <v>50.36</v>
      </c>
      <c r="F54" s="2">
        <v>171.8</v>
      </c>
      <c r="G54" s="2">
        <f t="shared" si="0"/>
        <v>8651.848</v>
      </c>
      <c r="H54" s="3">
        <v>182717</v>
      </c>
      <c r="I54" s="3">
        <v>183242</v>
      </c>
      <c r="J54" s="3">
        <f t="shared" si="1"/>
        <v>525</v>
      </c>
    </row>
    <row r="55" spans="2:10" x14ac:dyDescent="0.25">
      <c r="B55" s="1">
        <v>45514</v>
      </c>
      <c r="C55" t="s">
        <v>12</v>
      </c>
      <c r="D55" t="s">
        <v>0</v>
      </c>
      <c r="E55" s="2">
        <v>46.62</v>
      </c>
      <c r="F55" s="2">
        <v>171.6</v>
      </c>
      <c r="G55" s="2">
        <f>E55*F55</f>
        <v>7999.9919999999993</v>
      </c>
      <c r="I55" s="3">
        <v>183684</v>
      </c>
      <c r="J55" s="3">
        <f>I55-H55</f>
        <v>183684</v>
      </c>
    </row>
    <row r="56" spans="2:10" x14ac:dyDescent="0.25">
      <c r="B56" s="1">
        <v>45518</v>
      </c>
      <c r="C56" t="s">
        <v>1</v>
      </c>
      <c r="D56" t="s">
        <v>0</v>
      </c>
      <c r="E56" s="2">
        <v>56.29</v>
      </c>
      <c r="F56" s="2">
        <v>171.3</v>
      </c>
      <c r="G56" s="2">
        <f t="shared" si="0"/>
        <v>9642.4770000000008</v>
      </c>
      <c r="H56" s="3">
        <v>183242</v>
      </c>
      <c r="I56" s="3">
        <v>183999</v>
      </c>
      <c r="J56" s="3">
        <f t="shared" si="1"/>
        <v>757</v>
      </c>
    </row>
    <row r="57" spans="2:10" x14ac:dyDescent="0.25">
      <c r="B57" s="1">
        <v>45520</v>
      </c>
      <c r="C57" t="s">
        <v>1</v>
      </c>
      <c r="D57" t="s">
        <v>0</v>
      </c>
      <c r="E57" s="2">
        <v>55.09</v>
      </c>
      <c r="F57" s="2">
        <v>171.6</v>
      </c>
      <c r="G57" s="2">
        <f t="shared" si="0"/>
        <v>9453.4439999999995</v>
      </c>
      <c r="H57" s="3">
        <v>183999</v>
      </c>
      <c r="I57" s="3">
        <v>184474</v>
      </c>
      <c r="J57" s="3">
        <f t="shared" si="1"/>
        <v>475</v>
      </c>
    </row>
    <row r="58" spans="2:10" x14ac:dyDescent="0.25">
      <c r="B58" s="1">
        <v>45521</v>
      </c>
      <c r="C58" t="s">
        <v>1</v>
      </c>
      <c r="D58" t="s">
        <v>0</v>
      </c>
      <c r="E58" s="2">
        <v>46.95</v>
      </c>
      <c r="F58" s="2">
        <v>172.2</v>
      </c>
      <c r="G58" s="2">
        <f t="shared" si="0"/>
        <v>8084.79</v>
      </c>
      <c r="H58" s="3">
        <v>184474</v>
      </c>
      <c r="I58" s="3">
        <v>184862</v>
      </c>
      <c r="J58" s="3">
        <f t="shared" si="1"/>
        <v>388</v>
      </c>
    </row>
    <row r="59" spans="2:10" x14ac:dyDescent="0.25">
      <c r="B59" s="1">
        <v>45522</v>
      </c>
      <c r="C59" t="s">
        <v>1</v>
      </c>
      <c r="D59" t="s">
        <v>0</v>
      </c>
      <c r="E59" s="2">
        <v>17.02</v>
      </c>
      <c r="F59" s="2">
        <v>176.3</v>
      </c>
      <c r="G59" s="2">
        <f t="shared" si="0"/>
        <v>3000.6260000000002</v>
      </c>
      <c r="H59" s="3">
        <v>184862</v>
      </c>
      <c r="I59" s="3">
        <v>185188</v>
      </c>
      <c r="J59" s="3">
        <f t="shared" si="1"/>
        <v>326</v>
      </c>
    </row>
    <row r="60" spans="2:10" x14ac:dyDescent="0.25">
      <c r="B60" s="1">
        <v>45526</v>
      </c>
      <c r="C60" t="s">
        <v>1</v>
      </c>
      <c r="D60" t="s">
        <v>0</v>
      </c>
      <c r="E60" s="2">
        <v>3.97</v>
      </c>
      <c r="F60" s="2">
        <v>176.3</v>
      </c>
      <c r="G60" s="2">
        <f t="shared" si="0"/>
        <v>699.91100000000006</v>
      </c>
      <c r="H60" s="3">
        <v>185188</v>
      </c>
      <c r="I60" s="3">
        <v>185565</v>
      </c>
      <c r="J60" s="3">
        <f t="shared" si="1"/>
        <v>377</v>
      </c>
    </row>
    <row r="61" spans="2:10" x14ac:dyDescent="0.25">
      <c r="B61" s="1">
        <v>45526</v>
      </c>
      <c r="C61" t="s">
        <v>12</v>
      </c>
      <c r="D61" t="s">
        <v>0</v>
      </c>
      <c r="E61" s="2">
        <v>64.7</v>
      </c>
      <c r="F61" s="2">
        <v>172.8</v>
      </c>
      <c r="G61" s="2">
        <f>E61*F61</f>
        <v>11180.160000000002</v>
      </c>
      <c r="I61" s="3">
        <v>185817</v>
      </c>
      <c r="J61" s="3">
        <f>I61-H61</f>
        <v>185817</v>
      </c>
    </row>
    <row r="62" spans="2:10" x14ac:dyDescent="0.25">
      <c r="B62" s="1">
        <v>45533</v>
      </c>
      <c r="C62" t="s">
        <v>12</v>
      </c>
      <c r="D62" t="s">
        <v>0</v>
      </c>
      <c r="E62" s="2">
        <v>65.08</v>
      </c>
      <c r="F62" s="2">
        <v>171.6</v>
      </c>
      <c r="G62" s="2">
        <f>E62*F62</f>
        <v>11167.727999999999</v>
      </c>
      <c r="I62" s="3">
        <v>186309</v>
      </c>
      <c r="J62" s="3">
        <f>I62-H62</f>
        <v>186309</v>
      </c>
    </row>
    <row r="63" spans="2:10" x14ac:dyDescent="0.25">
      <c r="B63" s="1">
        <v>45537</v>
      </c>
      <c r="C63" t="s">
        <v>1</v>
      </c>
      <c r="D63" t="s">
        <v>0</v>
      </c>
      <c r="E63" s="2">
        <v>72.17</v>
      </c>
      <c r="F63" s="2">
        <v>173.2</v>
      </c>
      <c r="G63" s="2">
        <f t="shared" si="0"/>
        <v>12499.843999999999</v>
      </c>
      <c r="H63" s="3">
        <v>185565</v>
      </c>
      <c r="I63" s="3">
        <v>187030</v>
      </c>
      <c r="J63" s="3">
        <f t="shared" si="1"/>
        <v>1465</v>
      </c>
    </row>
    <row r="64" spans="2:10" x14ac:dyDescent="0.25">
      <c r="B64" s="1">
        <v>45541</v>
      </c>
      <c r="C64" t="s">
        <v>1</v>
      </c>
      <c r="D64" t="s">
        <v>0</v>
      </c>
      <c r="E64" s="2">
        <v>72.75</v>
      </c>
      <c r="F64" s="2">
        <v>173.2</v>
      </c>
      <c r="G64" s="2">
        <f t="shared" si="0"/>
        <v>12600.3</v>
      </c>
      <c r="H64" s="3">
        <v>187030</v>
      </c>
      <c r="I64" s="3">
        <v>187445</v>
      </c>
      <c r="J64" s="3">
        <f t="shared" si="1"/>
        <v>415</v>
      </c>
    </row>
    <row r="65" spans="2:10" x14ac:dyDescent="0.25">
      <c r="B65" s="1">
        <v>45548</v>
      </c>
      <c r="C65" t="s">
        <v>1</v>
      </c>
      <c r="D65" t="s">
        <v>0</v>
      </c>
      <c r="E65" s="2">
        <v>62</v>
      </c>
      <c r="F65" s="2">
        <v>172</v>
      </c>
      <c r="G65" s="2">
        <f t="shared" si="0"/>
        <v>10664</v>
      </c>
      <c r="H65" s="3">
        <v>187445</v>
      </c>
      <c r="I65" s="3">
        <v>187854</v>
      </c>
      <c r="J65" s="3">
        <f t="shared" si="1"/>
        <v>409</v>
      </c>
    </row>
    <row r="66" spans="2:10" x14ac:dyDescent="0.25">
      <c r="B66" s="1">
        <v>45554</v>
      </c>
      <c r="C66" t="s">
        <v>12</v>
      </c>
      <c r="D66" t="s">
        <v>0</v>
      </c>
      <c r="E66" s="2">
        <v>60.45</v>
      </c>
      <c r="F66" s="2">
        <v>174.7</v>
      </c>
      <c r="G66" s="2">
        <f>E66*F66</f>
        <v>10560.615</v>
      </c>
      <c r="I66" s="3">
        <v>188488</v>
      </c>
      <c r="J66" s="3">
        <f>I66-H66</f>
        <v>188488</v>
      </c>
    </row>
    <row r="67" spans="2:10" x14ac:dyDescent="0.25">
      <c r="B67" s="1">
        <v>45561</v>
      </c>
      <c r="C67" t="s">
        <v>1</v>
      </c>
      <c r="D67" t="s">
        <v>0</v>
      </c>
      <c r="E67" s="2">
        <v>65.56</v>
      </c>
      <c r="F67" s="2">
        <v>171.6</v>
      </c>
      <c r="G67" s="2">
        <f t="shared" si="0"/>
        <v>11250.096</v>
      </c>
      <c r="H67" s="3">
        <v>187854</v>
      </c>
      <c r="I67" s="3">
        <v>189092</v>
      </c>
      <c r="J67" s="3">
        <f t="shared" si="1"/>
        <v>1238</v>
      </c>
    </row>
    <row r="68" spans="2:10" x14ac:dyDescent="0.25">
      <c r="B68" s="1">
        <v>45567</v>
      </c>
      <c r="C68" t="s">
        <v>1</v>
      </c>
      <c r="D68" t="s">
        <v>0</v>
      </c>
      <c r="E68" s="2">
        <v>69.66</v>
      </c>
      <c r="F68" s="2">
        <v>171.8</v>
      </c>
      <c r="G68" s="2">
        <f t="shared" si="0"/>
        <v>11967.588</v>
      </c>
      <c r="H68" s="3">
        <v>189092</v>
      </c>
      <c r="I68" s="3">
        <v>189676</v>
      </c>
      <c r="J68" s="3">
        <f t="shared" si="1"/>
        <v>584</v>
      </c>
    </row>
    <row r="69" spans="2:10" x14ac:dyDescent="0.25">
      <c r="B69" s="1">
        <v>45571</v>
      </c>
      <c r="C69" t="s">
        <v>12</v>
      </c>
      <c r="D69" t="s">
        <v>0</v>
      </c>
      <c r="E69" s="2">
        <v>71.77</v>
      </c>
      <c r="F69" s="2">
        <v>171.8</v>
      </c>
      <c r="G69" s="2">
        <f>E69*F69</f>
        <v>12330.085999999999</v>
      </c>
      <c r="I69" s="3">
        <v>190201</v>
      </c>
      <c r="J69" s="3">
        <f>I69-H69</f>
        <v>190201</v>
      </c>
    </row>
    <row r="70" spans="2:10" x14ac:dyDescent="0.25">
      <c r="B70" s="1">
        <v>45572</v>
      </c>
      <c r="C70" t="s">
        <v>1</v>
      </c>
      <c r="D70" t="s">
        <v>0</v>
      </c>
      <c r="E70" s="2">
        <v>68.680000000000007</v>
      </c>
      <c r="F70" s="2">
        <v>171.6</v>
      </c>
      <c r="G70" s="2">
        <f t="shared" si="0"/>
        <v>11785.488000000001</v>
      </c>
      <c r="H70" s="3">
        <v>189676</v>
      </c>
      <c r="I70" s="3">
        <v>190737</v>
      </c>
      <c r="J70" s="3">
        <f t="shared" si="1"/>
        <v>1061</v>
      </c>
    </row>
    <row r="71" spans="2:10" x14ac:dyDescent="0.25">
      <c r="B71" s="1">
        <v>45581</v>
      </c>
      <c r="C71" t="s">
        <v>12</v>
      </c>
      <c r="D71" t="s">
        <v>0</v>
      </c>
      <c r="E71" s="2">
        <v>48.67</v>
      </c>
      <c r="F71" s="2">
        <v>170.1</v>
      </c>
      <c r="G71" s="2">
        <f>E71*F71</f>
        <v>8278.7669999999998</v>
      </c>
      <c r="I71" s="3">
        <v>191271</v>
      </c>
      <c r="J71" s="3">
        <f>I71-H71</f>
        <v>191271</v>
      </c>
    </row>
    <row r="72" spans="2:10" x14ac:dyDescent="0.25">
      <c r="B72" s="1">
        <v>45584</v>
      </c>
      <c r="C72" t="s">
        <v>1</v>
      </c>
      <c r="D72" t="s">
        <v>0</v>
      </c>
      <c r="E72" s="2">
        <v>62.5</v>
      </c>
      <c r="F72" s="2">
        <v>168</v>
      </c>
      <c r="G72" s="2">
        <f t="shared" si="0"/>
        <v>10500</v>
      </c>
      <c r="H72" s="3">
        <v>190737</v>
      </c>
      <c r="I72" s="3">
        <v>191809</v>
      </c>
      <c r="J72" s="3">
        <f t="shared" si="1"/>
        <v>1072</v>
      </c>
    </row>
    <row r="73" spans="2:10" x14ac:dyDescent="0.25">
      <c r="B73" s="1">
        <v>45587</v>
      </c>
      <c r="C73" t="s">
        <v>12</v>
      </c>
      <c r="D73" t="s">
        <v>0</v>
      </c>
      <c r="E73" s="2">
        <v>59.05</v>
      </c>
      <c r="F73" s="2">
        <v>168</v>
      </c>
      <c r="G73" s="2">
        <f>E73*F73</f>
        <v>9920.4</v>
      </c>
      <c r="I73" s="3">
        <v>192193</v>
      </c>
      <c r="J73" s="3">
        <f>I73-H73</f>
        <v>192193</v>
      </c>
    </row>
    <row r="74" spans="2:10" x14ac:dyDescent="0.25">
      <c r="B74" s="1">
        <v>45594</v>
      </c>
      <c r="C74" t="s">
        <v>12</v>
      </c>
      <c r="D74" t="s">
        <v>0</v>
      </c>
      <c r="E74" s="2">
        <v>48.92</v>
      </c>
      <c r="F74" s="2">
        <v>168</v>
      </c>
      <c r="G74" s="2">
        <f>E74*F74</f>
        <v>8218.56</v>
      </c>
      <c r="I74" s="3">
        <v>192620</v>
      </c>
      <c r="J74" s="3">
        <f>I74-H74</f>
        <v>192620</v>
      </c>
    </row>
    <row r="75" spans="2:10" x14ac:dyDescent="0.25">
      <c r="B75" s="1">
        <v>45595</v>
      </c>
      <c r="C75" t="s">
        <v>1</v>
      </c>
      <c r="D75" t="s">
        <v>0</v>
      </c>
      <c r="E75" s="2">
        <v>65.5</v>
      </c>
      <c r="F75" s="2">
        <v>168.4</v>
      </c>
      <c r="G75" s="2">
        <f t="shared" si="0"/>
        <v>11030.2</v>
      </c>
      <c r="H75" s="3">
        <v>191809</v>
      </c>
      <c r="I75" s="3">
        <v>193352</v>
      </c>
      <c r="J75" s="3">
        <f t="shared" si="1"/>
        <v>1543</v>
      </c>
    </row>
    <row r="76" spans="2:10" x14ac:dyDescent="0.25">
      <c r="B76" s="1">
        <v>45598</v>
      </c>
      <c r="C76" t="s">
        <v>12</v>
      </c>
      <c r="D76" t="s">
        <v>0</v>
      </c>
      <c r="E76" s="2">
        <v>59.87</v>
      </c>
      <c r="F76" s="2">
        <v>167.6</v>
      </c>
      <c r="G76" s="2">
        <f>E76*F76</f>
        <v>10034.212</v>
      </c>
      <c r="I76" s="3">
        <v>193956</v>
      </c>
      <c r="J76" s="3">
        <f>I76-H76</f>
        <v>193956</v>
      </c>
    </row>
    <row r="77" spans="2:10" x14ac:dyDescent="0.25">
      <c r="B77" s="1">
        <v>45607</v>
      </c>
      <c r="C77" t="s">
        <v>1</v>
      </c>
      <c r="D77" t="s">
        <v>0</v>
      </c>
      <c r="E77" s="2">
        <v>65.180000000000007</v>
      </c>
      <c r="F77" s="2">
        <v>168</v>
      </c>
      <c r="G77" s="2">
        <f t="shared" si="0"/>
        <v>10950.240000000002</v>
      </c>
      <c r="H77" s="3">
        <v>193352</v>
      </c>
      <c r="I77" s="3">
        <v>195801</v>
      </c>
      <c r="J77" s="3">
        <f t="shared" si="1"/>
        <v>2449</v>
      </c>
    </row>
    <row r="78" spans="2:10" x14ac:dyDescent="0.25">
      <c r="B78" s="1">
        <v>45618</v>
      </c>
      <c r="C78" t="s">
        <v>1</v>
      </c>
      <c r="D78" t="s">
        <v>0</v>
      </c>
      <c r="E78" s="2">
        <v>60.23</v>
      </c>
      <c r="F78" s="2">
        <v>168</v>
      </c>
      <c r="G78" s="2">
        <f t="shared" si="0"/>
        <v>10118.64</v>
      </c>
      <c r="H78" s="3">
        <v>195801</v>
      </c>
      <c r="I78" s="3">
        <v>196433</v>
      </c>
      <c r="J78" s="3">
        <f t="shared" si="1"/>
        <v>632</v>
      </c>
    </row>
    <row r="79" spans="2:10" x14ac:dyDescent="0.25">
      <c r="B79" s="1">
        <v>45632</v>
      </c>
      <c r="C79" t="s">
        <v>1</v>
      </c>
      <c r="D79" t="s">
        <v>0</v>
      </c>
      <c r="E79" s="2">
        <v>59</v>
      </c>
      <c r="F79" s="2">
        <v>169.5</v>
      </c>
      <c r="G79" s="2">
        <f t="shared" si="0"/>
        <v>10000.5</v>
      </c>
      <c r="H79" s="3">
        <v>196433</v>
      </c>
      <c r="I79" s="3">
        <v>196795</v>
      </c>
      <c r="J79" s="3">
        <f t="shared" si="1"/>
        <v>362</v>
      </c>
    </row>
    <row r="80" spans="2:10" x14ac:dyDescent="0.25">
      <c r="B80" s="1">
        <v>45637</v>
      </c>
      <c r="C80" t="s">
        <v>12</v>
      </c>
      <c r="D80" t="s">
        <v>0</v>
      </c>
      <c r="E80" s="2">
        <v>62.71</v>
      </c>
      <c r="F80" s="2">
        <v>168.4</v>
      </c>
      <c r="G80" s="2">
        <f>E80*F80</f>
        <v>10560.364000000001</v>
      </c>
      <c r="I80" s="3">
        <v>197320</v>
      </c>
      <c r="J80" s="3">
        <f>I80-H80</f>
        <v>197320</v>
      </c>
    </row>
    <row r="81" spans="2:10" x14ac:dyDescent="0.25">
      <c r="B81" s="1">
        <v>45639</v>
      </c>
      <c r="C81" t="s">
        <v>12</v>
      </c>
      <c r="D81" t="s">
        <v>0</v>
      </c>
      <c r="E81" s="2">
        <v>52.13</v>
      </c>
      <c r="F81" s="2">
        <v>168</v>
      </c>
      <c r="G81" s="2">
        <f>E81*F81</f>
        <v>8757.84</v>
      </c>
      <c r="I81" s="3">
        <v>197704</v>
      </c>
      <c r="J81" s="3">
        <f>I81-H81</f>
        <v>197704</v>
      </c>
    </row>
    <row r="82" spans="2:10" x14ac:dyDescent="0.25">
      <c r="B82" s="1">
        <v>45639</v>
      </c>
      <c r="C82" t="s">
        <v>12</v>
      </c>
      <c r="D82" t="s">
        <v>0</v>
      </c>
      <c r="E82" s="2">
        <v>48.12</v>
      </c>
      <c r="F82" s="2">
        <v>168.8</v>
      </c>
      <c r="G82" s="2">
        <f>E82*F82</f>
        <v>8122.6559999999999</v>
      </c>
      <c r="I82" s="3">
        <v>198094</v>
      </c>
      <c r="J82" s="3">
        <f>I82-H82</f>
        <v>198094</v>
      </c>
    </row>
    <row r="83" spans="2:10" x14ac:dyDescent="0.25">
      <c r="B83" s="1">
        <v>45640</v>
      </c>
      <c r="C83" t="s">
        <v>1</v>
      </c>
      <c r="D83" t="s">
        <v>0</v>
      </c>
      <c r="E83" s="2">
        <v>49.17</v>
      </c>
      <c r="F83" s="2">
        <v>172.9</v>
      </c>
      <c r="G83" s="2">
        <f t="shared" si="0"/>
        <v>8501.4930000000004</v>
      </c>
      <c r="H83" s="3">
        <v>196795</v>
      </c>
      <c r="I83" s="3">
        <v>198039</v>
      </c>
      <c r="J83" s="3">
        <f t="shared" si="1"/>
        <v>1244</v>
      </c>
    </row>
    <row r="84" spans="2:10" x14ac:dyDescent="0.25">
      <c r="B84" s="1">
        <v>45646</v>
      </c>
      <c r="C84" t="s">
        <v>1</v>
      </c>
      <c r="D84" t="s">
        <v>0</v>
      </c>
      <c r="E84" s="2">
        <v>45.31</v>
      </c>
      <c r="F84" s="2">
        <v>169.9</v>
      </c>
      <c r="G84" s="2">
        <f t="shared" si="0"/>
        <v>7698.1690000000008</v>
      </c>
      <c r="H84" s="3">
        <v>198039</v>
      </c>
      <c r="I84" s="3">
        <v>198874</v>
      </c>
      <c r="J84" s="3">
        <f t="shared" si="1"/>
        <v>835</v>
      </c>
    </row>
    <row r="85" spans="2:10" x14ac:dyDescent="0.25">
      <c r="B85" s="1">
        <v>45647</v>
      </c>
      <c r="C85" t="s">
        <v>12</v>
      </c>
      <c r="D85" t="s">
        <v>0</v>
      </c>
      <c r="E85" s="2">
        <v>57.86</v>
      </c>
      <c r="F85" s="2">
        <v>165.4</v>
      </c>
      <c r="G85" s="2">
        <f>E85*F85</f>
        <v>9570.0439999999999</v>
      </c>
      <c r="I85" s="3">
        <v>199268</v>
      </c>
      <c r="J85" s="3">
        <f>I85-H85</f>
        <v>199268</v>
      </c>
    </row>
    <row r="86" spans="2:10" x14ac:dyDescent="0.25">
      <c r="B86" s="1">
        <v>45648</v>
      </c>
      <c r="C86" t="s">
        <v>1</v>
      </c>
      <c r="D86" t="s">
        <v>0</v>
      </c>
      <c r="E86" s="2">
        <v>72.64</v>
      </c>
      <c r="F86" s="2">
        <v>165</v>
      </c>
      <c r="G86" s="2">
        <f t="shared" si="0"/>
        <v>11985.6</v>
      </c>
      <c r="H86" s="3">
        <v>198874</v>
      </c>
      <c r="I86" s="3">
        <v>199784</v>
      </c>
      <c r="J86" s="3">
        <f t="shared" si="1"/>
        <v>910</v>
      </c>
    </row>
    <row r="87" spans="2:10" x14ac:dyDescent="0.25">
      <c r="B87" s="1"/>
      <c r="E87" s="12">
        <f>SUBTOTAL(109,Table1[Quantity])</f>
        <v>4826.2499999999982</v>
      </c>
      <c r="G87" s="12">
        <f>SUBTOTAL(109,Table1[Amount])</f>
        <v>865610.804</v>
      </c>
      <c r="I87" s="3">
        <f>I86-I2</f>
        <v>44720</v>
      </c>
      <c r="J87" s="3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F217-BB23-4CEE-A004-6196EB73775A}">
  <dimension ref="B1:G68"/>
  <sheetViews>
    <sheetView zoomScaleNormal="100" workbookViewId="0">
      <selection activeCell="C1" sqref="C1"/>
    </sheetView>
  </sheetViews>
  <sheetFormatPr defaultRowHeight="15" x14ac:dyDescent="0.25"/>
  <cols>
    <col min="2" max="2" width="11.85546875" style="22" customWidth="1"/>
    <col min="3" max="3" width="12.7109375" style="26" customWidth="1"/>
    <col min="4" max="4" width="10.5703125" style="26" customWidth="1"/>
    <col min="5" max="5" width="13.5703125" style="25" customWidth="1"/>
    <col min="6" max="6" width="12" style="24" customWidth="1"/>
    <col min="7" max="7" width="14.140625" style="25" customWidth="1"/>
  </cols>
  <sheetData>
    <row r="1" spans="2:7" x14ac:dyDescent="0.25">
      <c r="B1" s="30" t="s">
        <v>11</v>
      </c>
      <c r="C1" s="27" t="s">
        <v>2</v>
      </c>
      <c r="D1" s="27" t="s">
        <v>3</v>
      </c>
      <c r="E1" s="28" t="s">
        <v>4</v>
      </c>
      <c r="F1" s="28" t="s">
        <v>5</v>
      </c>
      <c r="G1" s="28" t="s">
        <v>6</v>
      </c>
    </row>
    <row r="2" spans="2:7" x14ac:dyDescent="0.25">
      <c r="B2" s="22">
        <v>45315</v>
      </c>
      <c r="C2" s="23" t="s">
        <v>1</v>
      </c>
      <c r="D2" s="23" t="s">
        <v>55</v>
      </c>
      <c r="E2" s="25">
        <v>627.75</v>
      </c>
      <c r="F2" s="24">
        <v>196.4</v>
      </c>
      <c r="G2" s="25">
        <f t="shared" ref="G2:G33" si="0">E2*F2</f>
        <v>123290.1</v>
      </c>
    </row>
    <row r="3" spans="2:7" x14ac:dyDescent="0.25">
      <c r="B3" s="29">
        <v>45315</v>
      </c>
      <c r="C3" s="21" t="s">
        <v>12</v>
      </c>
      <c r="D3" s="23" t="s">
        <v>55</v>
      </c>
      <c r="E3" s="25">
        <v>572.04999999999995</v>
      </c>
      <c r="F3" s="24">
        <v>196.4</v>
      </c>
      <c r="G3" s="25">
        <f t="shared" si="0"/>
        <v>112350.62</v>
      </c>
    </row>
    <row r="4" spans="2:7" x14ac:dyDescent="0.25">
      <c r="B4" s="29">
        <v>45322</v>
      </c>
      <c r="C4" s="21" t="s">
        <v>12</v>
      </c>
      <c r="D4" s="23" t="s">
        <v>55</v>
      </c>
      <c r="E4" s="25">
        <v>20.440000000000001</v>
      </c>
      <c r="F4" s="24">
        <v>207.3</v>
      </c>
      <c r="G4" s="25">
        <f t="shared" si="0"/>
        <v>4237.2120000000004</v>
      </c>
    </row>
    <row r="5" spans="2:7" x14ac:dyDescent="0.25">
      <c r="B5" s="22">
        <v>45324</v>
      </c>
      <c r="C5" s="23" t="s">
        <v>1</v>
      </c>
      <c r="D5" s="23" t="s">
        <v>55</v>
      </c>
      <c r="E5" s="25">
        <v>766.06</v>
      </c>
      <c r="F5" s="24">
        <v>196.4</v>
      </c>
      <c r="G5" s="25">
        <f t="shared" si="0"/>
        <v>150454.18399999998</v>
      </c>
    </row>
    <row r="6" spans="2:7" x14ac:dyDescent="0.25">
      <c r="B6" s="22">
        <v>45324</v>
      </c>
      <c r="C6" s="23" t="s">
        <v>1</v>
      </c>
      <c r="D6" s="23" t="s">
        <v>55</v>
      </c>
      <c r="E6" s="25">
        <v>326.58999999999997</v>
      </c>
      <c r="F6" s="24">
        <v>196.4</v>
      </c>
      <c r="G6" s="25">
        <f t="shared" si="0"/>
        <v>64142.275999999998</v>
      </c>
    </row>
    <row r="7" spans="2:7" x14ac:dyDescent="0.25">
      <c r="B7" s="22">
        <v>45337</v>
      </c>
      <c r="C7" s="23" t="s">
        <v>1</v>
      </c>
      <c r="D7" s="23" t="s">
        <v>55</v>
      </c>
      <c r="E7" s="25">
        <v>496.43</v>
      </c>
      <c r="F7" s="24">
        <v>195.4</v>
      </c>
      <c r="G7" s="25">
        <f t="shared" si="0"/>
        <v>97002.422000000006</v>
      </c>
    </row>
    <row r="8" spans="2:7" x14ac:dyDescent="0.25">
      <c r="B8" s="29">
        <v>45337</v>
      </c>
      <c r="C8" s="21" t="s">
        <v>12</v>
      </c>
      <c r="D8" s="23" t="s">
        <v>55</v>
      </c>
      <c r="E8" s="25">
        <v>486.18</v>
      </c>
      <c r="F8" s="24">
        <v>195.4</v>
      </c>
      <c r="G8" s="25">
        <f t="shared" si="0"/>
        <v>94999.572</v>
      </c>
    </row>
    <row r="9" spans="2:7" x14ac:dyDescent="0.25">
      <c r="B9" s="22">
        <v>45364</v>
      </c>
      <c r="C9" s="23" t="s">
        <v>1</v>
      </c>
      <c r="D9" s="23" t="s">
        <v>55</v>
      </c>
      <c r="E9" s="25">
        <v>261</v>
      </c>
      <c r="F9" s="24">
        <v>195.4</v>
      </c>
      <c r="G9" s="25">
        <f t="shared" si="0"/>
        <v>50999.4</v>
      </c>
    </row>
    <row r="10" spans="2:7" x14ac:dyDescent="0.25">
      <c r="B10" s="29">
        <v>45364</v>
      </c>
      <c r="C10" s="21" t="s">
        <v>12</v>
      </c>
      <c r="D10" s="23" t="s">
        <v>55</v>
      </c>
      <c r="E10" s="25">
        <v>370.06</v>
      </c>
      <c r="F10" s="24">
        <v>206.3</v>
      </c>
      <c r="G10" s="25">
        <f t="shared" si="0"/>
        <v>76343.378000000012</v>
      </c>
    </row>
    <row r="11" spans="2:7" x14ac:dyDescent="0.25">
      <c r="B11" s="22">
        <v>45377</v>
      </c>
      <c r="C11" s="23" t="s">
        <v>1</v>
      </c>
      <c r="D11" s="23" t="s">
        <v>55</v>
      </c>
      <c r="E11" s="25">
        <v>547.98</v>
      </c>
      <c r="F11" s="24">
        <v>190.3</v>
      </c>
      <c r="G11" s="25">
        <f t="shared" si="0"/>
        <v>104280.59400000001</v>
      </c>
    </row>
    <row r="12" spans="2:7" x14ac:dyDescent="0.25">
      <c r="B12" s="29">
        <v>45377</v>
      </c>
      <c r="C12" s="21" t="s">
        <v>12</v>
      </c>
      <c r="D12" s="23" t="s">
        <v>55</v>
      </c>
      <c r="E12" s="25">
        <v>591.54</v>
      </c>
      <c r="F12" s="24">
        <v>190.3</v>
      </c>
      <c r="G12" s="25">
        <f t="shared" si="0"/>
        <v>112570.06200000001</v>
      </c>
    </row>
    <row r="13" spans="2:7" x14ac:dyDescent="0.25">
      <c r="B13" s="22">
        <v>45379</v>
      </c>
      <c r="C13" s="23" t="s">
        <v>1</v>
      </c>
      <c r="D13" s="23" t="s">
        <v>55</v>
      </c>
      <c r="E13" s="25">
        <v>539.99</v>
      </c>
      <c r="F13" s="24">
        <v>190.3</v>
      </c>
      <c r="G13" s="25">
        <f t="shared" si="0"/>
        <v>102760.09700000001</v>
      </c>
    </row>
    <row r="14" spans="2:7" x14ac:dyDescent="0.25">
      <c r="B14" s="22">
        <v>45393</v>
      </c>
      <c r="C14" s="23" t="s">
        <v>1</v>
      </c>
      <c r="D14" s="23" t="s">
        <v>55</v>
      </c>
      <c r="E14" s="25">
        <v>762.25</v>
      </c>
      <c r="F14" s="24">
        <v>190.3</v>
      </c>
      <c r="G14" s="25">
        <f t="shared" si="0"/>
        <v>145056.17500000002</v>
      </c>
    </row>
    <row r="15" spans="2:7" x14ac:dyDescent="0.25">
      <c r="B15" s="29">
        <v>45393</v>
      </c>
      <c r="C15" s="21" t="s">
        <v>12</v>
      </c>
      <c r="D15" s="23" t="s">
        <v>55</v>
      </c>
      <c r="E15" s="25">
        <v>562.91</v>
      </c>
      <c r="F15" s="24">
        <v>190.3</v>
      </c>
      <c r="G15" s="25">
        <f t="shared" si="0"/>
        <v>107121.773</v>
      </c>
    </row>
    <row r="16" spans="2:7" x14ac:dyDescent="0.25">
      <c r="B16" s="22">
        <v>45405</v>
      </c>
      <c r="C16" s="23" t="s">
        <v>1</v>
      </c>
      <c r="D16" s="23" t="s">
        <v>55</v>
      </c>
      <c r="E16" s="25">
        <v>423.07</v>
      </c>
      <c r="F16" s="24">
        <v>180.3</v>
      </c>
      <c r="G16" s="25">
        <f t="shared" si="0"/>
        <v>76279.521000000008</v>
      </c>
    </row>
    <row r="17" spans="2:7" x14ac:dyDescent="0.25">
      <c r="B17" s="29">
        <v>45405</v>
      </c>
      <c r="C17" s="21" t="s">
        <v>12</v>
      </c>
      <c r="D17" s="23" t="s">
        <v>55</v>
      </c>
      <c r="E17" s="25">
        <v>190.79</v>
      </c>
      <c r="F17" s="24">
        <v>180.3</v>
      </c>
      <c r="G17" s="25">
        <f t="shared" si="0"/>
        <v>34399.436999999998</v>
      </c>
    </row>
    <row r="18" spans="2:7" x14ac:dyDescent="0.25">
      <c r="B18" s="22">
        <v>45413</v>
      </c>
      <c r="C18" s="23" t="s">
        <v>1</v>
      </c>
      <c r="D18" s="23" t="s">
        <v>55</v>
      </c>
      <c r="E18" s="25">
        <v>199.67</v>
      </c>
      <c r="F18" s="24">
        <v>180.3</v>
      </c>
      <c r="G18" s="25">
        <f t="shared" si="0"/>
        <v>36000.500999999997</v>
      </c>
    </row>
    <row r="19" spans="2:7" x14ac:dyDescent="0.25">
      <c r="B19" s="22">
        <v>45413</v>
      </c>
      <c r="C19" s="23" t="s">
        <v>1</v>
      </c>
      <c r="D19" s="23" t="s">
        <v>55</v>
      </c>
      <c r="E19" s="25">
        <v>598.66</v>
      </c>
      <c r="F19" s="24">
        <v>180.3</v>
      </c>
      <c r="G19" s="25">
        <f t="shared" si="0"/>
        <v>107938.398</v>
      </c>
    </row>
    <row r="20" spans="2:7" x14ac:dyDescent="0.25">
      <c r="B20" s="29">
        <v>45413</v>
      </c>
      <c r="C20" s="21" t="s">
        <v>12</v>
      </c>
      <c r="D20" s="23" t="s">
        <v>55</v>
      </c>
      <c r="E20" s="25">
        <v>502.65</v>
      </c>
      <c r="F20" s="24">
        <v>180.3</v>
      </c>
      <c r="G20" s="25">
        <f t="shared" si="0"/>
        <v>90627.794999999998</v>
      </c>
    </row>
    <row r="21" spans="2:7" x14ac:dyDescent="0.25">
      <c r="B21" s="29">
        <v>45413</v>
      </c>
      <c r="C21" s="21" t="s">
        <v>12</v>
      </c>
      <c r="D21" s="23" t="s">
        <v>55</v>
      </c>
      <c r="E21" s="25">
        <v>554.63</v>
      </c>
      <c r="F21" s="24">
        <v>180.3</v>
      </c>
      <c r="G21" s="25">
        <f t="shared" si="0"/>
        <v>99999.789000000004</v>
      </c>
    </row>
    <row r="22" spans="2:7" x14ac:dyDescent="0.25">
      <c r="B22" s="29">
        <v>45414</v>
      </c>
      <c r="C22" s="21" t="s">
        <v>12</v>
      </c>
      <c r="D22" s="23" t="s">
        <v>55</v>
      </c>
      <c r="E22" s="25">
        <v>360</v>
      </c>
      <c r="F22" s="24">
        <v>180.3</v>
      </c>
      <c r="G22" s="25">
        <f t="shared" si="0"/>
        <v>64908.000000000007</v>
      </c>
    </row>
    <row r="23" spans="2:7" x14ac:dyDescent="0.25">
      <c r="B23" s="22">
        <v>45415</v>
      </c>
      <c r="C23" s="23" t="s">
        <v>1</v>
      </c>
      <c r="D23" s="23" t="s">
        <v>55</v>
      </c>
      <c r="E23" s="25">
        <v>587.24</v>
      </c>
      <c r="F23" s="24">
        <v>180.3</v>
      </c>
      <c r="G23" s="25">
        <f t="shared" si="0"/>
        <v>105879.372</v>
      </c>
    </row>
    <row r="24" spans="2:7" x14ac:dyDescent="0.25">
      <c r="B24" s="29">
        <v>45415</v>
      </c>
      <c r="C24" s="21" t="s">
        <v>12</v>
      </c>
      <c r="D24" s="23" t="s">
        <v>55</v>
      </c>
      <c r="E24" s="25">
        <v>370.17</v>
      </c>
      <c r="F24" s="24">
        <v>180.3</v>
      </c>
      <c r="G24" s="25">
        <f t="shared" si="0"/>
        <v>66741.651000000013</v>
      </c>
    </row>
    <row r="25" spans="2:7" x14ac:dyDescent="0.25">
      <c r="B25" s="29">
        <v>45415</v>
      </c>
      <c r="C25" s="21" t="s">
        <v>12</v>
      </c>
      <c r="D25" s="23" t="s">
        <v>55</v>
      </c>
      <c r="E25" s="25">
        <v>144.43</v>
      </c>
      <c r="F25" s="24">
        <v>180.3</v>
      </c>
      <c r="G25" s="25">
        <f t="shared" si="0"/>
        <v>26040.729000000003</v>
      </c>
    </row>
    <row r="26" spans="2:7" x14ac:dyDescent="0.25">
      <c r="B26" s="22">
        <v>45432</v>
      </c>
      <c r="C26" s="23" t="s">
        <v>1</v>
      </c>
      <c r="D26" s="23" t="s">
        <v>55</v>
      </c>
      <c r="E26" s="25">
        <v>614.17999999999995</v>
      </c>
      <c r="F26" s="24">
        <v>179.1</v>
      </c>
      <c r="G26" s="25">
        <f t="shared" si="0"/>
        <v>109999.63799999999</v>
      </c>
    </row>
    <row r="27" spans="2:7" x14ac:dyDescent="0.25">
      <c r="B27" s="29">
        <v>45433</v>
      </c>
      <c r="C27" s="21" t="s">
        <v>12</v>
      </c>
      <c r="D27" s="23" t="s">
        <v>55</v>
      </c>
      <c r="E27" s="25">
        <v>61.42</v>
      </c>
      <c r="F27" s="24">
        <v>179.1</v>
      </c>
      <c r="G27" s="25">
        <f t="shared" si="0"/>
        <v>11000.322</v>
      </c>
    </row>
    <row r="28" spans="2:7" x14ac:dyDescent="0.25">
      <c r="B28" s="22">
        <v>45450</v>
      </c>
      <c r="C28" s="23" t="s">
        <v>1</v>
      </c>
      <c r="D28" s="23" t="s">
        <v>55</v>
      </c>
      <c r="E28" s="25">
        <v>215.58</v>
      </c>
      <c r="F28" s="24">
        <v>179.1</v>
      </c>
      <c r="G28" s="25">
        <f t="shared" si="0"/>
        <v>38610.378000000004</v>
      </c>
    </row>
    <row r="29" spans="2:7" x14ac:dyDescent="0.25">
      <c r="B29" s="22">
        <v>45455</v>
      </c>
      <c r="C29" s="23" t="s">
        <v>1</v>
      </c>
      <c r="D29" s="23" t="s">
        <v>55</v>
      </c>
      <c r="E29" s="25">
        <v>1108.43</v>
      </c>
      <c r="F29" s="24">
        <v>179.1</v>
      </c>
      <c r="G29" s="25">
        <f t="shared" si="0"/>
        <v>198519.81299999999</v>
      </c>
    </row>
    <row r="30" spans="2:7" x14ac:dyDescent="0.25">
      <c r="B30" s="29">
        <v>45455</v>
      </c>
      <c r="C30" s="21" t="s">
        <v>12</v>
      </c>
      <c r="D30" s="23" t="s">
        <v>55</v>
      </c>
      <c r="E30" s="25">
        <v>758.12</v>
      </c>
      <c r="F30" s="24">
        <v>179.1</v>
      </c>
      <c r="G30" s="25">
        <f t="shared" si="0"/>
        <v>135779.29199999999</v>
      </c>
    </row>
    <row r="31" spans="2:7" x14ac:dyDescent="0.25">
      <c r="B31" s="29">
        <v>45455</v>
      </c>
      <c r="C31" s="21" t="s">
        <v>12</v>
      </c>
      <c r="D31" s="23" t="s">
        <v>55</v>
      </c>
      <c r="E31" s="25">
        <v>916.48</v>
      </c>
      <c r="F31" s="24">
        <v>179.1</v>
      </c>
      <c r="G31" s="25">
        <f t="shared" si="0"/>
        <v>164141.568</v>
      </c>
    </row>
    <row r="32" spans="2:7" x14ac:dyDescent="0.25">
      <c r="B32" s="29">
        <v>45455</v>
      </c>
      <c r="C32" s="21" t="s">
        <v>12</v>
      </c>
      <c r="D32" s="23" t="s">
        <v>55</v>
      </c>
      <c r="E32" s="25">
        <v>223.34</v>
      </c>
      <c r="F32" s="24">
        <v>179.1</v>
      </c>
      <c r="G32" s="25">
        <f t="shared" si="0"/>
        <v>40000.193999999996</v>
      </c>
    </row>
    <row r="33" spans="2:7" x14ac:dyDescent="0.25">
      <c r="B33" s="22">
        <v>45469</v>
      </c>
      <c r="C33" s="23" t="s">
        <v>1</v>
      </c>
      <c r="D33" s="23" t="s">
        <v>55</v>
      </c>
      <c r="E33" s="25">
        <v>704.53</v>
      </c>
      <c r="F33" s="24">
        <v>173.1</v>
      </c>
      <c r="G33" s="25">
        <f t="shared" si="0"/>
        <v>121954.143</v>
      </c>
    </row>
    <row r="34" spans="2:7" x14ac:dyDescent="0.25">
      <c r="B34" s="22">
        <v>45481</v>
      </c>
      <c r="C34" s="23" t="s">
        <v>1</v>
      </c>
      <c r="D34" s="23" t="s">
        <v>55</v>
      </c>
      <c r="E34" s="25">
        <v>1020.39</v>
      </c>
      <c r="F34" s="24">
        <v>173.1</v>
      </c>
      <c r="G34" s="25">
        <f t="shared" ref="G34:G65" si="1">E34*F34</f>
        <v>176629.50899999999</v>
      </c>
    </row>
    <row r="35" spans="2:7" x14ac:dyDescent="0.25">
      <c r="B35" s="29">
        <v>45481</v>
      </c>
      <c r="C35" s="21" t="s">
        <v>12</v>
      </c>
      <c r="D35" s="23" t="s">
        <v>55</v>
      </c>
      <c r="E35" s="25">
        <v>221.8</v>
      </c>
      <c r="F35" s="24">
        <v>173.1</v>
      </c>
      <c r="G35" s="25">
        <f t="shared" si="1"/>
        <v>38393.58</v>
      </c>
    </row>
    <row r="36" spans="2:7" x14ac:dyDescent="0.25">
      <c r="B36" s="29">
        <v>45481</v>
      </c>
      <c r="C36" s="21" t="s">
        <v>12</v>
      </c>
      <c r="D36" s="23" t="s">
        <v>55</v>
      </c>
      <c r="E36" s="25">
        <v>450.68</v>
      </c>
      <c r="F36" s="24">
        <v>173.1</v>
      </c>
      <c r="G36" s="25">
        <f t="shared" si="1"/>
        <v>78012.707999999999</v>
      </c>
    </row>
    <row r="37" spans="2:7" x14ac:dyDescent="0.25">
      <c r="B37" s="29">
        <v>45481</v>
      </c>
      <c r="C37" s="21" t="s">
        <v>12</v>
      </c>
      <c r="D37" s="23" t="s">
        <v>55</v>
      </c>
      <c r="E37" s="25">
        <v>462.81</v>
      </c>
      <c r="F37" s="24">
        <v>173.1</v>
      </c>
      <c r="G37" s="25">
        <f t="shared" si="1"/>
        <v>80112.410999999993</v>
      </c>
    </row>
    <row r="38" spans="2:7" x14ac:dyDescent="0.25">
      <c r="B38" s="22">
        <v>45499</v>
      </c>
      <c r="C38" s="23" t="s">
        <v>1</v>
      </c>
      <c r="D38" s="23" t="s">
        <v>55</v>
      </c>
      <c r="E38" s="25">
        <v>1017.86</v>
      </c>
      <c r="F38" s="24">
        <v>171.6</v>
      </c>
      <c r="G38" s="25">
        <f t="shared" si="1"/>
        <v>174664.77599999998</v>
      </c>
    </row>
    <row r="39" spans="2:7" x14ac:dyDescent="0.25">
      <c r="B39" s="29">
        <v>45499</v>
      </c>
      <c r="C39" s="21" t="s">
        <v>12</v>
      </c>
      <c r="D39" s="23" t="s">
        <v>55</v>
      </c>
      <c r="E39" s="25">
        <v>926.88</v>
      </c>
      <c r="F39" s="24">
        <v>171.6</v>
      </c>
      <c r="G39" s="25">
        <f t="shared" si="1"/>
        <v>159052.60800000001</v>
      </c>
    </row>
    <row r="40" spans="2:7" x14ac:dyDescent="0.25">
      <c r="B40" s="22">
        <v>45510</v>
      </c>
      <c r="C40" s="23" t="s">
        <v>1</v>
      </c>
      <c r="D40" s="23" t="s">
        <v>55</v>
      </c>
      <c r="E40" s="25">
        <v>1052.3499999999999</v>
      </c>
      <c r="F40" s="24">
        <v>171.6</v>
      </c>
      <c r="G40" s="25">
        <f t="shared" si="1"/>
        <v>180583.25999999998</v>
      </c>
    </row>
    <row r="41" spans="2:7" x14ac:dyDescent="0.25">
      <c r="B41" s="29">
        <v>45510</v>
      </c>
      <c r="C41" s="21" t="s">
        <v>12</v>
      </c>
      <c r="D41" s="23" t="s">
        <v>55</v>
      </c>
      <c r="E41" s="25">
        <v>506.12</v>
      </c>
      <c r="F41" s="24">
        <v>171.6</v>
      </c>
      <c r="G41" s="25">
        <f t="shared" si="1"/>
        <v>86850.191999999995</v>
      </c>
    </row>
    <row r="42" spans="2:7" x14ac:dyDescent="0.25">
      <c r="B42" s="29">
        <v>45510</v>
      </c>
      <c r="C42" s="21" t="s">
        <v>12</v>
      </c>
      <c r="D42" s="23" t="s">
        <v>55</v>
      </c>
      <c r="E42" s="25">
        <v>504.36</v>
      </c>
      <c r="F42" s="24">
        <v>171.6</v>
      </c>
      <c r="G42" s="25">
        <f t="shared" si="1"/>
        <v>86548.176000000007</v>
      </c>
    </row>
    <row r="43" spans="2:7" x14ac:dyDescent="0.25">
      <c r="B43" s="22">
        <v>45511</v>
      </c>
      <c r="C43" s="23" t="s">
        <v>1</v>
      </c>
      <c r="D43" s="23" t="s">
        <v>55</v>
      </c>
      <c r="E43" s="25">
        <v>435.75</v>
      </c>
      <c r="F43" s="24">
        <v>171.6</v>
      </c>
      <c r="G43" s="25">
        <f t="shared" si="1"/>
        <v>74774.7</v>
      </c>
    </row>
    <row r="44" spans="2:7" x14ac:dyDescent="0.25">
      <c r="B44" s="22">
        <v>45511</v>
      </c>
      <c r="C44" s="23" t="s">
        <v>1</v>
      </c>
      <c r="D44" s="23" t="s">
        <v>55</v>
      </c>
      <c r="E44" s="25">
        <v>46.62</v>
      </c>
      <c r="F44" s="24">
        <v>171.6</v>
      </c>
      <c r="G44" s="25">
        <f t="shared" si="1"/>
        <v>7999.9919999999993</v>
      </c>
    </row>
    <row r="45" spans="2:7" x14ac:dyDescent="0.25">
      <c r="B45" s="29">
        <v>45511</v>
      </c>
      <c r="C45" s="21" t="s">
        <v>12</v>
      </c>
      <c r="D45" s="23" t="s">
        <v>55</v>
      </c>
      <c r="E45" s="25">
        <v>369.93</v>
      </c>
      <c r="F45" s="24">
        <v>171.6</v>
      </c>
      <c r="G45" s="25">
        <f t="shared" si="1"/>
        <v>63479.987999999998</v>
      </c>
    </row>
    <row r="46" spans="2:7" x14ac:dyDescent="0.25">
      <c r="B46" s="29">
        <v>45511</v>
      </c>
      <c r="C46" s="21" t="s">
        <v>12</v>
      </c>
      <c r="D46" s="23" t="s">
        <v>55</v>
      </c>
      <c r="E46" s="25">
        <v>309.98</v>
      </c>
      <c r="F46" s="24">
        <v>171.6</v>
      </c>
      <c r="G46" s="25">
        <f t="shared" si="1"/>
        <v>53192.567999999999</v>
      </c>
    </row>
    <row r="47" spans="2:7" x14ac:dyDescent="0.25">
      <c r="B47" s="22">
        <v>45526</v>
      </c>
      <c r="C47" s="23" t="s">
        <v>1</v>
      </c>
      <c r="D47" s="23" t="s">
        <v>55</v>
      </c>
      <c r="E47" s="25">
        <v>556.1</v>
      </c>
      <c r="F47" s="24">
        <v>171.6</v>
      </c>
      <c r="G47" s="25">
        <f t="shared" si="1"/>
        <v>95426.76</v>
      </c>
    </row>
    <row r="48" spans="2:7" x14ac:dyDescent="0.25">
      <c r="B48" s="29">
        <v>45526</v>
      </c>
      <c r="C48" s="21" t="s">
        <v>12</v>
      </c>
      <c r="D48" s="23" t="s">
        <v>55</v>
      </c>
      <c r="E48" s="25">
        <v>397.28</v>
      </c>
      <c r="F48" s="24">
        <v>171.6</v>
      </c>
      <c r="G48" s="25">
        <f t="shared" si="1"/>
        <v>68173.247999999992</v>
      </c>
    </row>
    <row r="49" spans="2:7" x14ac:dyDescent="0.25">
      <c r="B49" s="22">
        <v>45537</v>
      </c>
      <c r="C49" s="23" t="s">
        <v>1</v>
      </c>
      <c r="D49" s="23" t="s">
        <v>55</v>
      </c>
      <c r="E49" s="25">
        <v>1088</v>
      </c>
      <c r="F49" s="24">
        <v>171.6</v>
      </c>
      <c r="G49" s="25">
        <f t="shared" si="1"/>
        <v>186700.79999999999</v>
      </c>
    </row>
    <row r="50" spans="2:7" x14ac:dyDescent="0.25">
      <c r="B50" s="22">
        <v>45540</v>
      </c>
      <c r="C50" s="23" t="s">
        <v>1</v>
      </c>
      <c r="D50" s="23" t="s">
        <v>55</v>
      </c>
      <c r="E50" s="25">
        <v>29.14</v>
      </c>
      <c r="F50" s="24">
        <v>171.6</v>
      </c>
      <c r="G50" s="25">
        <f t="shared" si="1"/>
        <v>5000.424</v>
      </c>
    </row>
    <row r="51" spans="2:7" x14ac:dyDescent="0.25">
      <c r="B51" s="22">
        <v>45540</v>
      </c>
      <c r="C51" s="23" t="s">
        <v>1</v>
      </c>
      <c r="D51" s="23" t="s">
        <v>55</v>
      </c>
      <c r="E51" s="25">
        <v>481.07</v>
      </c>
      <c r="F51" s="24">
        <v>171.6</v>
      </c>
      <c r="G51" s="25">
        <f t="shared" si="1"/>
        <v>82551.611999999994</v>
      </c>
    </row>
    <row r="52" spans="2:7" x14ac:dyDescent="0.25">
      <c r="B52" s="22">
        <v>45540</v>
      </c>
      <c r="C52" s="23" t="s">
        <v>1</v>
      </c>
      <c r="D52" s="23" t="s">
        <v>55</v>
      </c>
      <c r="E52" s="25">
        <v>446.5</v>
      </c>
      <c r="F52" s="24">
        <v>171.6</v>
      </c>
      <c r="G52" s="25">
        <f t="shared" si="1"/>
        <v>76619.399999999994</v>
      </c>
    </row>
    <row r="53" spans="2:7" x14ac:dyDescent="0.25">
      <c r="B53" s="29">
        <v>45540</v>
      </c>
      <c r="C53" s="21" t="s">
        <v>12</v>
      </c>
      <c r="D53" s="23" t="s">
        <v>55</v>
      </c>
      <c r="E53" s="25">
        <v>550.70000000000005</v>
      </c>
      <c r="F53" s="24">
        <v>171.6</v>
      </c>
      <c r="G53" s="25">
        <f t="shared" si="1"/>
        <v>94500.12000000001</v>
      </c>
    </row>
    <row r="54" spans="2:7" x14ac:dyDescent="0.25">
      <c r="B54" s="29">
        <v>45540</v>
      </c>
      <c r="C54" s="21" t="s">
        <v>12</v>
      </c>
      <c r="D54" s="23" t="s">
        <v>55</v>
      </c>
      <c r="E54" s="25">
        <v>555.37</v>
      </c>
      <c r="F54" s="24">
        <v>171.6</v>
      </c>
      <c r="G54" s="25">
        <f t="shared" si="1"/>
        <v>95301.491999999998</v>
      </c>
    </row>
    <row r="55" spans="2:7" x14ac:dyDescent="0.25">
      <c r="B55" s="29">
        <v>45558</v>
      </c>
      <c r="C55" s="21" t="s">
        <v>12</v>
      </c>
      <c r="D55" s="23" t="s">
        <v>55</v>
      </c>
      <c r="E55" s="25">
        <v>482.06</v>
      </c>
      <c r="F55" s="24">
        <v>171.6</v>
      </c>
      <c r="G55" s="25">
        <f t="shared" si="1"/>
        <v>82721.495999999999</v>
      </c>
    </row>
    <row r="56" spans="2:7" x14ac:dyDescent="0.25">
      <c r="B56" s="29">
        <v>45558</v>
      </c>
      <c r="C56" s="21" t="s">
        <v>12</v>
      </c>
      <c r="D56" s="23" t="s">
        <v>55</v>
      </c>
      <c r="E56" s="25">
        <v>469.7</v>
      </c>
      <c r="F56" s="24">
        <v>171.6</v>
      </c>
      <c r="G56" s="25">
        <f t="shared" si="1"/>
        <v>80600.51999999999</v>
      </c>
    </row>
    <row r="57" spans="2:7" x14ac:dyDescent="0.25">
      <c r="B57" s="22">
        <v>45559</v>
      </c>
      <c r="C57" s="23" t="s">
        <v>1</v>
      </c>
      <c r="D57" s="23" t="s">
        <v>55</v>
      </c>
      <c r="E57" s="25">
        <v>46.62</v>
      </c>
      <c r="F57" s="24">
        <v>171.6</v>
      </c>
      <c r="G57" s="25">
        <f t="shared" si="1"/>
        <v>7999.9919999999993</v>
      </c>
    </row>
    <row r="58" spans="2:7" x14ac:dyDescent="0.25">
      <c r="B58" s="22">
        <v>45583</v>
      </c>
      <c r="C58" s="23" t="s">
        <v>1</v>
      </c>
      <c r="D58" s="23" t="s">
        <v>55</v>
      </c>
      <c r="E58" s="25">
        <v>848.2</v>
      </c>
      <c r="F58" s="24">
        <v>168</v>
      </c>
      <c r="G58" s="25">
        <f t="shared" si="1"/>
        <v>142497.60000000001</v>
      </c>
    </row>
    <row r="59" spans="2:7" x14ac:dyDescent="0.25">
      <c r="B59" s="29">
        <v>45583</v>
      </c>
      <c r="C59" s="21" t="s">
        <v>12</v>
      </c>
      <c r="D59" s="23" t="s">
        <v>55</v>
      </c>
      <c r="E59" s="25">
        <v>521.55999999999995</v>
      </c>
      <c r="F59" s="24">
        <v>168</v>
      </c>
      <c r="G59" s="25">
        <f t="shared" si="1"/>
        <v>87622.079999999987</v>
      </c>
    </row>
    <row r="60" spans="2:7" x14ac:dyDescent="0.25">
      <c r="B60" s="22">
        <v>45597</v>
      </c>
      <c r="C60" s="23" t="s">
        <v>1</v>
      </c>
      <c r="D60" s="23" t="s">
        <v>55</v>
      </c>
      <c r="E60" s="25">
        <v>445.11</v>
      </c>
      <c r="F60" s="24">
        <v>168</v>
      </c>
      <c r="G60" s="25">
        <f t="shared" si="1"/>
        <v>74778.48</v>
      </c>
    </row>
    <row r="61" spans="2:7" x14ac:dyDescent="0.25">
      <c r="B61" s="29">
        <v>45597</v>
      </c>
      <c r="C61" s="21" t="s">
        <v>12</v>
      </c>
      <c r="D61" s="23" t="s">
        <v>55</v>
      </c>
      <c r="E61" s="25">
        <v>450.23</v>
      </c>
      <c r="F61" s="24">
        <v>168</v>
      </c>
      <c r="G61" s="25">
        <f t="shared" si="1"/>
        <v>75638.64</v>
      </c>
    </row>
    <row r="62" spans="2:7" x14ac:dyDescent="0.25">
      <c r="B62" s="22">
        <v>45632</v>
      </c>
      <c r="C62" s="23" t="s">
        <v>1</v>
      </c>
      <c r="D62" s="23" t="s">
        <v>55</v>
      </c>
      <c r="E62" s="25">
        <v>479.11</v>
      </c>
      <c r="F62" s="24">
        <v>168</v>
      </c>
      <c r="G62" s="25">
        <f t="shared" si="1"/>
        <v>80490.48</v>
      </c>
    </row>
    <row r="63" spans="2:7" x14ac:dyDescent="0.25">
      <c r="B63" s="22">
        <v>45642</v>
      </c>
      <c r="C63" s="23" t="s">
        <v>1</v>
      </c>
      <c r="D63" s="23" t="s">
        <v>55</v>
      </c>
      <c r="E63" s="25">
        <v>675.19</v>
      </c>
      <c r="F63" s="24">
        <v>165</v>
      </c>
      <c r="G63" s="25">
        <f t="shared" si="1"/>
        <v>111406.35</v>
      </c>
    </row>
    <row r="64" spans="2:7" x14ac:dyDescent="0.25">
      <c r="B64" s="29">
        <v>45642</v>
      </c>
      <c r="C64" s="21" t="s">
        <v>12</v>
      </c>
      <c r="D64" s="23" t="s">
        <v>55</v>
      </c>
      <c r="E64" s="25">
        <v>340</v>
      </c>
      <c r="F64" s="24">
        <v>165</v>
      </c>
      <c r="G64" s="25">
        <f t="shared" si="1"/>
        <v>56100</v>
      </c>
    </row>
    <row r="65" spans="2:7" x14ac:dyDescent="0.25">
      <c r="B65" s="29">
        <v>45642</v>
      </c>
      <c r="C65" s="21" t="s">
        <v>12</v>
      </c>
      <c r="D65" s="23" t="s">
        <v>55</v>
      </c>
      <c r="E65" s="25">
        <v>255.53</v>
      </c>
      <c r="F65" s="24">
        <v>165</v>
      </c>
      <c r="G65" s="25">
        <f t="shared" si="1"/>
        <v>42162.45</v>
      </c>
    </row>
    <row r="66" spans="2:7" x14ac:dyDescent="0.25">
      <c r="B66" s="22">
        <v>45644</v>
      </c>
      <c r="C66" s="23" t="s">
        <v>1</v>
      </c>
      <c r="D66" s="23" t="s">
        <v>55</v>
      </c>
      <c r="E66" s="25">
        <v>662.44</v>
      </c>
      <c r="F66" s="24">
        <v>165</v>
      </c>
      <c r="G66" s="25">
        <f t="shared" ref="G66:G67" si="2">E66*F66</f>
        <v>109302.6</v>
      </c>
    </row>
    <row r="67" spans="2:7" x14ac:dyDescent="0.25">
      <c r="B67" s="29">
        <v>45644</v>
      </c>
      <c r="C67" s="21" t="s">
        <v>12</v>
      </c>
      <c r="D67" s="23" t="s">
        <v>55</v>
      </c>
      <c r="E67" s="25">
        <v>742.82</v>
      </c>
      <c r="F67" s="24">
        <v>165</v>
      </c>
      <c r="G67" s="25">
        <f t="shared" si="2"/>
        <v>122565.3</v>
      </c>
    </row>
    <row r="68" spans="2:7" x14ac:dyDescent="0.25">
      <c r="B68" s="29"/>
      <c r="C68" s="21"/>
      <c r="D68" s="23"/>
      <c r="E68" s="33">
        <f>SUBTOTAL(109,Table19[Quantity])</f>
        <v>33312.879999999997</v>
      </c>
      <c r="F68" s="32"/>
      <c r="G68" s="31">
        <f>SUBTOTAL(109,Table19[Amount])</f>
        <v>5912882.7179999985</v>
      </c>
    </row>
  </sheetData>
  <sortState xmlns:xlrd2="http://schemas.microsoft.com/office/spreadsheetml/2017/richdata2" ref="B3:G68">
    <sortCondition ref="B1:B6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479D-A3DF-4912-B7C8-7D2EE9106E5D}">
  <dimension ref="B1:J48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3.85546875" style="2" bestFit="1" customWidth="1"/>
    <col min="8" max="9" width="18.140625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9" t="s">
        <v>7</v>
      </c>
      <c r="I1" s="9" t="s">
        <v>8</v>
      </c>
      <c r="J1" s="9" t="s">
        <v>9</v>
      </c>
    </row>
    <row r="2" spans="2:10" x14ac:dyDescent="0.25">
      <c r="B2" s="1">
        <v>45310</v>
      </c>
      <c r="C2" s="1" t="s">
        <v>1</v>
      </c>
      <c r="D2" t="s">
        <v>0</v>
      </c>
      <c r="E2" s="2">
        <v>223.32</v>
      </c>
      <c r="F2" s="2">
        <v>196.4</v>
      </c>
      <c r="G2" s="2">
        <f>E2*F2</f>
        <v>43860.048000000003</v>
      </c>
      <c r="H2" s="3">
        <v>451350</v>
      </c>
      <c r="I2" s="3"/>
      <c r="J2" s="3">
        <f>I2-H2</f>
        <v>-451350</v>
      </c>
    </row>
    <row r="3" spans="2:10" x14ac:dyDescent="0.25">
      <c r="B3" s="1">
        <v>45313</v>
      </c>
      <c r="C3" s="1" t="s">
        <v>12</v>
      </c>
      <c r="D3" t="s">
        <v>0</v>
      </c>
      <c r="E3" s="2">
        <v>192</v>
      </c>
      <c r="F3" s="2">
        <v>196.2</v>
      </c>
      <c r="G3" s="2">
        <f t="shared" ref="G3:G5" si="0">E3*F3</f>
        <v>37670.399999999994</v>
      </c>
      <c r="I3" s="3">
        <v>435125</v>
      </c>
      <c r="J3" s="3">
        <f t="shared" ref="J3:J36" si="1">I3-H3</f>
        <v>435125</v>
      </c>
    </row>
    <row r="4" spans="2:10" x14ac:dyDescent="0.25">
      <c r="B4" s="1">
        <v>45316</v>
      </c>
      <c r="C4" s="1" t="s">
        <v>12</v>
      </c>
      <c r="D4" t="s">
        <v>0</v>
      </c>
      <c r="E4" s="2">
        <v>64.55</v>
      </c>
      <c r="F4" s="2">
        <v>196.4</v>
      </c>
      <c r="G4" s="2">
        <f t="shared" si="0"/>
        <v>12677.619999999999</v>
      </c>
      <c r="I4" s="3">
        <v>435300</v>
      </c>
      <c r="J4" s="3">
        <f t="shared" si="1"/>
        <v>435300</v>
      </c>
    </row>
    <row r="5" spans="2:10" x14ac:dyDescent="0.25">
      <c r="B5" s="1">
        <v>45316</v>
      </c>
      <c r="C5" s="1" t="s">
        <v>12</v>
      </c>
      <c r="D5" t="s">
        <v>0</v>
      </c>
      <c r="E5" s="2">
        <v>128.57</v>
      </c>
      <c r="F5" s="2">
        <v>196.4</v>
      </c>
      <c r="G5" s="2">
        <f t="shared" si="0"/>
        <v>25251.148000000001</v>
      </c>
      <c r="I5" s="3">
        <v>452453</v>
      </c>
      <c r="J5" s="3">
        <f t="shared" si="1"/>
        <v>452453</v>
      </c>
    </row>
    <row r="6" spans="2:10" x14ac:dyDescent="0.25">
      <c r="B6" s="1">
        <v>45336</v>
      </c>
      <c r="C6" s="1" t="s">
        <v>1</v>
      </c>
      <c r="D6" t="s">
        <v>0</v>
      </c>
      <c r="E6" s="2">
        <v>64.27</v>
      </c>
      <c r="F6" s="2">
        <v>196.4</v>
      </c>
      <c r="G6" s="2">
        <f t="shared" ref="G6:G47" si="2">E6*F6</f>
        <v>12622.627999999999</v>
      </c>
      <c r="H6" s="3">
        <v>252236</v>
      </c>
      <c r="I6" s="3">
        <v>452828</v>
      </c>
      <c r="J6" s="3">
        <f t="shared" si="1"/>
        <v>200592</v>
      </c>
    </row>
    <row r="7" spans="2:10" x14ac:dyDescent="0.25">
      <c r="B7" s="1">
        <v>45336</v>
      </c>
      <c r="C7" s="1" t="s">
        <v>1</v>
      </c>
      <c r="D7" t="s">
        <v>0</v>
      </c>
      <c r="E7" s="2">
        <v>10.18</v>
      </c>
      <c r="F7" s="2">
        <v>196.4</v>
      </c>
      <c r="G7" s="2">
        <f t="shared" si="2"/>
        <v>1999.3520000000001</v>
      </c>
      <c r="H7" s="3">
        <v>452828</v>
      </c>
      <c r="I7" s="3">
        <v>452832</v>
      </c>
      <c r="J7" s="3">
        <f t="shared" si="1"/>
        <v>4</v>
      </c>
    </row>
    <row r="8" spans="2:10" x14ac:dyDescent="0.25">
      <c r="B8" s="1">
        <v>45343</v>
      </c>
      <c r="C8" s="1" t="s">
        <v>1</v>
      </c>
      <c r="D8" t="s">
        <v>0</v>
      </c>
      <c r="E8" s="2">
        <v>219.79</v>
      </c>
      <c r="F8" s="2">
        <v>195.4</v>
      </c>
      <c r="G8" s="2">
        <f t="shared" si="2"/>
        <v>42946.966</v>
      </c>
      <c r="H8" s="3">
        <v>452932</v>
      </c>
      <c r="I8" s="3">
        <v>453143</v>
      </c>
      <c r="J8" s="3">
        <f t="shared" si="1"/>
        <v>211</v>
      </c>
    </row>
    <row r="9" spans="2:10" x14ac:dyDescent="0.25">
      <c r="B9" s="1">
        <v>45351</v>
      </c>
      <c r="C9" s="1" t="s">
        <v>12</v>
      </c>
      <c r="D9" t="s">
        <v>0</v>
      </c>
      <c r="E9" s="2">
        <v>205.68</v>
      </c>
      <c r="F9" s="2">
        <v>195.4</v>
      </c>
      <c r="G9" s="2">
        <f t="shared" si="2"/>
        <v>40189.872000000003</v>
      </c>
      <c r="I9" s="3">
        <v>453513</v>
      </c>
      <c r="J9" s="3">
        <f t="shared" si="1"/>
        <v>453513</v>
      </c>
    </row>
    <row r="10" spans="2:10" x14ac:dyDescent="0.25">
      <c r="B10" s="1">
        <v>45358</v>
      </c>
      <c r="C10" s="1" t="s">
        <v>1</v>
      </c>
      <c r="D10" t="s">
        <v>0</v>
      </c>
      <c r="E10" s="2">
        <v>101.65</v>
      </c>
      <c r="F10" s="2">
        <v>195.4</v>
      </c>
      <c r="G10" s="2">
        <f t="shared" si="2"/>
        <v>19862.410000000003</v>
      </c>
      <c r="H10" s="3">
        <v>453143</v>
      </c>
      <c r="I10" s="3">
        <v>453726</v>
      </c>
      <c r="J10" s="3">
        <f t="shared" si="1"/>
        <v>583</v>
      </c>
    </row>
    <row r="11" spans="2:10" x14ac:dyDescent="0.25">
      <c r="B11" s="1">
        <v>45366</v>
      </c>
      <c r="C11" s="1" t="s">
        <v>12</v>
      </c>
      <c r="D11" t="s">
        <v>0</v>
      </c>
      <c r="E11" s="2">
        <v>117.31</v>
      </c>
      <c r="F11" s="2">
        <v>190.3</v>
      </c>
      <c r="G11" s="6">
        <f>E11*F11</f>
        <v>22324.093000000001</v>
      </c>
      <c r="H11" s="7"/>
      <c r="I11" s="7">
        <v>453936</v>
      </c>
      <c r="J11" s="3">
        <f t="shared" si="1"/>
        <v>453936</v>
      </c>
    </row>
    <row r="12" spans="2:10" x14ac:dyDescent="0.25">
      <c r="B12" s="1">
        <v>45373</v>
      </c>
      <c r="C12" s="1" t="s">
        <v>1</v>
      </c>
      <c r="D12" t="s">
        <v>0</v>
      </c>
      <c r="E12" s="2">
        <v>190.2</v>
      </c>
      <c r="F12" s="2">
        <v>190.3</v>
      </c>
      <c r="G12" s="2">
        <f t="shared" si="2"/>
        <v>36195.06</v>
      </c>
      <c r="H12" s="3">
        <v>453726</v>
      </c>
      <c r="I12" s="3">
        <v>453936</v>
      </c>
      <c r="J12" s="3">
        <f t="shared" si="1"/>
        <v>210</v>
      </c>
    </row>
    <row r="13" spans="2:10" x14ac:dyDescent="0.25">
      <c r="B13" s="1">
        <v>45387</v>
      </c>
      <c r="C13" s="1" t="s">
        <v>1</v>
      </c>
      <c r="D13" t="s">
        <v>0</v>
      </c>
      <c r="E13" s="2">
        <v>200.39</v>
      </c>
      <c r="F13" s="2">
        <v>190.3</v>
      </c>
      <c r="G13" s="2">
        <f t="shared" si="2"/>
        <v>38134.216999999997</v>
      </c>
      <c r="H13" s="3">
        <v>453936</v>
      </c>
      <c r="I13" s="3">
        <v>453936</v>
      </c>
      <c r="J13" s="3">
        <f t="shared" si="1"/>
        <v>0</v>
      </c>
    </row>
    <row r="14" spans="2:10" x14ac:dyDescent="0.25">
      <c r="B14" s="1">
        <v>45397</v>
      </c>
      <c r="C14" s="1" t="s">
        <v>1</v>
      </c>
      <c r="D14" t="s">
        <v>0</v>
      </c>
      <c r="E14" s="2">
        <v>242.55</v>
      </c>
      <c r="F14" s="2">
        <v>180.3</v>
      </c>
      <c r="G14" s="2">
        <f t="shared" si="2"/>
        <v>43731.765000000007</v>
      </c>
      <c r="H14" s="3">
        <v>453936</v>
      </c>
      <c r="I14" s="3">
        <v>454526</v>
      </c>
      <c r="J14" s="3">
        <f t="shared" si="1"/>
        <v>590</v>
      </c>
    </row>
    <row r="15" spans="2:10" x14ac:dyDescent="0.25">
      <c r="B15" s="1">
        <v>45408</v>
      </c>
      <c r="C15" s="1" t="s">
        <v>12</v>
      </c>
      <c r="D15" t="s">
        <v>0</v>
      </c>
      <c r="E15" s="2">
        <v>133.29</v>
      </c>
      <c r="F15" s="2">
        <v>180.3</v>
      </c>
      <c r="G15" s="6">
        <f>E15*F15</f>
        <v>24032.187000000002</v>
      </c>
      <c r="H15" s="7"/>
      <c r="I15" s="7">
        <v>454756</v>
      </c>
      <c r="J15" s="7">
        <f>I15-H15</f>
        <v>454756</v>
      </c>
    </row>
    <row r="16" spans="2:10" x14ac:dyDescent="0.25">
      <c r="B16" s="1">
        <v>45427</v>
      </c>
      <c r="C16" s="1" t="s">
        <v>12</v>
      </c>
      <c r="D16" t="s">
        <v>0</v>
      </c>
      <c r="E16" s="2">
        <v>217.19</v>
      </c>
      <c r="F16" s="2">
        <v>179.1</v>
      </c>
      <c r="G16" s="6">
        <f>E16*F16</f>
        <v>38898.728999999999</v>
      </c>
      <c r="H16" s="7"/>
      <c r="I16" s="7">
        <v>455280</v>
      </c>
      <c r="J16" s="7">
        <f>I16-H16</f>
        <v>455280</v>
      </c>
    </row>
    <row r="17" spans="2:10" x14ac:dyDescent="0.25">
      <c r="B17" s="1">
        <v>45436</v>
      </c>
      <c r="C17" s="1" t="s">
        <v>1</v>
      </c>
      <c r="D17" t="s">
        <v>0</v>
      </c>
      <c r="E17" s="2">
        <v>133.86000000000001</v>
      </c>
      <c r="F17" s="2">
        <v>179.1</v>
      </c>
      <c r="G17" s="2">
        <f t="shared" si="2"/>
        <v>23974.326000000001</v>
      </c>
      <c r="H17" s="3">
        <v>454526</v>
      </c>
      <c r="I17" s="3">
        <v>455627</v>
      </c>
      <c r="J17" s="3">
        <f t="shared" si="1"/>
        <v>1101</v>
      </c>
    </row>
    <row r="18" spans="2:10" x14ac:dyDescent="0.25">
      <c r="B18" s="1">
        <v>45450</v>
      </c>
      <c r="C18" s="1" t="s">
        <v>12</v>
      </c>
      <c r="D18" t="s">
        <v>0</v>
      </c>
      <c r="E18" s="2">
        <v>95.37</v>
      </c>
      <c r="F18" s="2">
        <v>179.1</v>
      </c>
      <c r="G18" s="6">
        <f>E18*F18</f>
        <v>17080.767</v>
      </c>
      <c r="H18" s="7"/>
      <c r="I18" s="7">
        <v>455813</v>
      </c>
      <c r="J18" s="7">
        <f>I18-H18</f>
        <v>455813</v>
      </c>
    </row>
    <row r="19" spans="2:10" x14ac:dyDescent="0.25">
      <c r="B19" s="1">
        <v>45457</v>
      </c>
      <c r="C19" s="1" t="s">
        <v>12</v>
      </c>
      <c r="D19" t="s">
        <v>0</v>
      </c>
      <c r="E19" s="2">
        <v>146.85</v>
      </c>
      <c r="F19" s="2">
        <v>179.1</v>
      </c>
      <c r="G19" s="6">
        <f>E19*F19</f>
        <v>26300.834999999999</v>
      </c>
      <c r="H19" s="7"/>
      <c r="I19" s="7">
        <v>441765</v>
      </c>
      <c r="J19" s="7">
        <f>I19-H19</f>
        <v>441765</v>
      </c>
    </row>
    <row r="20" spans="2:10" x14ac:dyDescent="0.25">
      <c r="B20" s="1">
        <v>45457</v>
      </c>
      <c r="C20" s="1" t="s">
        <v>12</v>
      </c>
      <c r="D20" t="s">
        <v>0</v>
      </c>
      <c r="E20" s="2">
        <v>184.26</v>
      </c>
      <c r="F20" s="2">
        <v>179.1</v>
      </c>
      <c r="G20" s="6">
        <f>E20*F20</f>
        <v>33000.966</v>
      </c>
      <c r="H20" s="7"/>
      <c r="I20" s="7">
        <v>456158</v>
      </c>
      <c r="J20" s="7">
        <f>I20-H20</f>
        <v>456158</v>
      </c>
    </row>
    <row r="21" spans="2:10" x14ac:dyDescent="0.25">
      <c r="B21" s="1">
        <v>45464</v>
      </c>
      <c r="C21" s="1" t="s">
        <v>1</v>
      </c>
      <c r="D21" t="s">
        <v>0</v>
      </c>
      <c r="E21" s="2">
        <v>123.05</v>
      </c>
      <c r="F21" s="2">
        <v>173.1</v>
      </c>
      <c r="G21" s="2">
        <f t="shared" si="2"/>
        <v>21299.954999999998</v>
      </c>
      <c r="H21" s="3">
        <v>455627</v>
      </c>
      <c r="I21" s="3">
        <v>456482</v>
      </c>
      <c r="J21" s="3">
        <f t="shared" si="1"/>
        <v>855</v>
      </c>
    </row>
    <row r="22" spans="2:10" x14ac:dyDescent="0.25">
      <c r="B22" s="1">
        <v>45472</v>
      </c>
      <c r="C22" s="1" t="s">
        <v>12</v>
      </c>
      <c r="D22" t="s">
        <v>0</v>
      </c>
      <c r="E22" s="2">
        <v>213.67</v>
      </c>
      <c r="F22" s="2">
        <v>173.1</v>
      </c>
      <c r="G22" s="6">
        <f>E22*F22</f>
        <v>36986.276999999995</v>
      </c>
      <c r="H22" s="7"/>
      <c r="I22" s="7">
        <v>457154</v>
      </c>
      <c r="J22" s="7">
        <f>I22-H22</f>
        <v>457154</v>
      </c>
    </row>
    <row r="23" spans="2:10" x14ac:dyDescent="0.25">
      <c r="B23" s="1">
        <v>45474</v>
      </c>
      <c r="C23" s="1" t="s">
        <v>1</v>
      </c>
      <c r="D23" t="s">
        <v>0</v>
      </c>
      <c r="E23" s="2">
        <v>26</v>
      </c>
      <c r="F23" s="2">
        <v>173.1</v>
      </c>
      <c r="G23" s="2">
        <f t="shared" si="2"/>
        <v>4500.5999999999995</v>
      </c>
      <c r="H23" s="3">
        <v>456482</v>
      </c>
      <c r="I23" s="3">
        <v>0</v>
      </c>
      <c r="J23" s="3">
        <f t="shared" si="1"/>
        <v>-456482</v>
      </c>
    </row>
    <row r="24" spans="2:10" x14ac:dyDescent="0.25">
      <c r="B24" s="1">
        <v>45477</v>
      </c>
      <c r="C24" s="1" t="s">
        <v>1</v>
      </c>
      <c r="D24" t="s">
        <v>0</v>
      </c>
      <c r="E24" s="2">
        <v>68.459999999999994</v>
      </c>
      <c r="F24" s="2">
        <v>173.1</v>
      </c>
      <c r="G24" s="2">
        <f t="shared" si="2"/>
        <v>11850.425999999998</v>
      </c>
      <c r="H24" s="3">
        <v>0</v>
      </c>
      <c r="I24" s="3">
        <v>457353</v>
      </c>
      <c r="J24" s="3">
        <f t="shared" si="1"/>
        <v>457353</v>
      </c>
    </row>
    <row r="25" spans="2:10" x14ac:dyDescent="0.25">
      <c r="B25" s="1">
        <v>45481</v>
      </c>
      <c r="C25" s="1" t="s">
        <v>1</v>
      </c>
      <c r="D25" t="s">
        <v>0</v>
      </c>
      <c r="E25" s="2">
        <v>216.06</v>
      </c>
      <c r="F25" s="2">
        <v>173.1</v>
      </c>
      <c r="G25" s="2">
        <f t="shared" si="2"/>
        <v>37399.985999999997</v>
      </c>
      <c r="H25" s="3">
        <v>457353</v>
      </c>
      <c r="I25" s="3">
        <v>457878</v>
      </c>
      <c r="J25" s="3">
        <f t="shared" si="1"/>
        <v>525</v>
      </c>
    </row>
    <row r="26" spans="2:10" x14ac:dyDescent="0.25">
      <c r="B26" s="1">
        <v>45487</v>
      </c>
      <c r="C26" s="1" t="s">
        <v>12</v>
      </c>
      <c r="D26" t="s">
        <v>0</v>
      </c>
      <c r="E26" s="2">
        <v>212.23</v>
      </c>
      <c r="F26" s="2">
        <v>173.1</v>
      </c>
      <c r="G26" s="6">
        <f>E26*F26</f>
        <v>36737.012999999999</v>
      </c>
      <c r="H26" s="7"/>
      <c r="I26" s="7">
        <v>458491</v>
      </c>
      <c r="J26" s="7">
        <f>I26-H26</f>
        <v>458491</v>
      </c>
    </row>
    <row r="27" spans="2:10" x14ac:dyDescent="0.25">
      <c r="B27" s="1">
        <v>45491</v>
      </c>
      <c r="C27" s="1" t="s">
        <v>1</v>
      </c>
      <c r="D27" t="s">
        <v>0</v>
      </c>
      <c r="E27" s="2">
        <v>73.34</v>
      </c>
      <c r="F27" s="2">
        <v>171.6</v>
      </c>
      <c r="G27" s="2">
        <f t="shared" si="2"/>
        <v>12585.144</v>
      </c>
      <c r="H27" s="3">
        <v>457878</v>
      </c>
      <c r="I27" s="3">
        <v>458651</v>
      </c>
      <c r="J27" s="3">
        <f t="shared" si="1"/>
        <v>773</v>
      </c>
    </row>
    <row r="28" spans="2:10" x14ac:dyDescent="0.25">
      <c r="B28" s="1">
        <v>45499</v>
      </c>
      <c r="C28" s="1" t="s">
        <v>12</v>
      </c>
      <c r="D28" t="s">
        <v>0</v>
      </c>
      <c r="E28" s="2">
        <v>99.36</v>
      </c>
      <c r="F28" s="2">
        <v>171.8</v>
      </c>
      <c r="G28" s="6">
        <f>E28*F28</f>
        <v>17070.048000000003</v>
      </c>
      <c r="H28" s="7"/>
      <c r="I28" s="7">
        <v>459285</v>
      </c>
      <c r="J28" s="7">
        <f>I28-H28</f>
        <v>459285</v>
      </c>
    </row>
    <row r="29" spans="2:10" x14ac:dyDescent="0.25">
      <c r="B29" s="1">
        <v>45499</v>
      </c>
      <c r="C29" s="1" t="s">
        <v>1</v>
      </c>
      <c r="D29" t="s">
        <v>0</v>
      </c>
      <c r="E29" s="2">
        <v>137.53</v>
      </c>
      <c r="F29" s="2">
        <v>171.6</v>
      </c>
      <c r="G29" s="2">
        <f t="shared" si="2"/>
        <v>23600.148000000001</v>
      </c>
      <c r="H29" s="3">
        <v>458651</v>
      </c>
      <c r="I29" s="3">
        <v>459227</v>
      </c>
      <c r="J29" s="3">
        <f t="shared" si="1"/>
        <v>576</v>
      </c>
    </row>
    <row r="30" spans="2:10" x14ac:dyDescent="0.25">
      <c r="B30" s="1">
        <v>45504</v>
      </c>
      <c r="C30" s="1" t="s">
        <v>12</v>
      </c>
      <c r="D30" t="s">
        <v>0</v>
      </c>
      <c r="E30" s="2">
        <v>209.79</v>
      </c>
      <c r="F30" s="2">
        <v>209.79</v>
      </c>
      <c r="G30" s="6">
        <f>E30*F30</f>
        <v>44011.844099999995</v>
      </c>
      <c r="H30" s="7"/>
      <c r="I30" s="7">
        <v>460059</v>
      </c>
      <c r="J30" s="7">
        <f>I30-H30</f>
        <v>460059</v>
      </c>
    </row>
    <row r="31" spans="2:10" x14ac:dyDescent="0.25">
      <c r="B31" s="1">
        <v>45522</v>
      </c>
      <c r="C31" s="1" t="s">
        <v>12</v>
      </c>
      <c r="D31" t="s">
        <v>0</v>
      </c>
      <c r="E31" s="2">
        <v>203.06</v>
      </c>
      <c r="F31" s="2">
        <v>171.6</v>
      </c>
      <c r="G31" s="6">
        <f>E31*F31</f>
        <v>34845.095999999998</v>
      </c>
      <c r="H31" s="7"/>
      <c r="I31" s="7">
        <v>460589</v>
      </c>
      <c r="J31" s="7">
        <f>I31-H31</f>
        <v>460589</v>
      </c>
    </row>
    <row r="32" spans="2:10" x14ac:dyDescent="0.25">
      <c r="B32" s="1">
        <v>45530</v>
      </c>
      <c r="C32" s="1" t="s">
        <v>1</v>
      </c>
      <c r="D32" t="s">
        <v>0</v>
      </c>
      <c r="E32" s="2">
        <v>229.46</v>
      </c>
      <c r="F32" s="2">
        <v>171.6</v>
      </c>
      <c r="G32" s="2">
        <f t="shared" si="2"/>
        <v>39375.336000000003</v>
      </c>
      <c r="H32" s="3">
        <v>459227</v>
      </c>
      <c r="I32" s="3">
        <v>461188</v>
      </c>
      <c r="J32" s="3">
        <f t="shared" si="1"/>
        <v>1961</v>
      </c>
    </row>
    <row r="33" spans="2:10" x14ac:dyDescent="0.25">
      <c r="B33" s="1">
        <v>45540</v>
      </c>
      <c r="C33" s="1" t="s">
        <v>1</v>
      </c>
      <c r="D33" t="s">
        <v>0</v>
      </c>
      <c r="E33" s="2">
        <v>132.28</v>
      </c>
      <c r="F33" s="2">
        <v>171.6</v>
      </c>
      <c r="G33" s="6">
        <f t="shared" si="2"/>
        <v>22699.248</v>
      </c>
      <c r="H33" s="7">
        <v>461188</v>
      </c>
      <c r="I33" s="7">
        <v>461463</v>
      </c>
      <c r="J33" s="3">
        <f t="shared" si="1"/>
        <v>275</v>
      </c>
    </row>
    <row r="34" spans="2:10" x14ac:dyDescent="0.25">
      <c r="B34" s="1">
        <v>45548</v>
      </c>
      <c r="C34" s="1" t="s">
        <v>12</v>
      </c>
      <c r="D34" t="s">
        <v>0</v>
      </c>
      <c r="E34" s="2">
        <v>206.15</v>
      </c>
      <c r="F34" s="2">
        <v>171.6</v>
      </c>
      <c r="G34" s="6">
        <f>E34*F34</f>
        <v>35375.339999999997</v>
      </c>
      <c r="H34" s="7"/>
      <c r="I34" s="7">
        <v>462005</v>
      </c>
      <c r="J34" s="7">
        <f>I34-H34</f>
        <v>462005</v>
      </c>
    </row>
    <row r="35" spans="2:10" x14ac:dyDescent="0.25">
      <c r="B35" s="1">
        <v>45556</v>
      </c>
      <c r="C35" s="1" t="s">
        <v>1</v>
      </c>
      <c r="D35" t="s">
        <v>0</v>
      </c>
      <c r="E35" s="2">
        <v>168.28</v>
      </c>
      <c r="F35" s="2">
        <v>171.6</v>
      </c>
      <c r="G35" s="6">
        <f t="shared" si="2"/>
        <v>28876.847999999998</v>
      </c>
      <c r="H35" s="7">
        <v>461463</v>
      </c>
      <c r="I35" s="7">
        <v>462461</v>
      </c>
      <c r="J35" s="3">
        <f t="shared" si="1"/>
        <v>998</v>
      </c>
    </row>
    <row r="36" spans="2:10" x14ac:dyDescent="0.25">
      <c r="B36" s="1">
        <v>45564</v>
      </c>
      <c r="C36" s="1" t="s">
        <v>1</v>
      </c>
      <c r="D36" t="s">
        <v>0</v>
      </c>
      <c r="E36" s="2">
        <v>223.91</v>
      </c>
      <c r="F36" s="2">
        <v>171.6</v>
      </c>
      <c r="G36" s="6">
        <f t="shared" si="2"/>
        <v>38422.955999999998</v>
      </c>
      <c r="H36" s="8">
        <v>462461</v>
      </c>
      <c r="I36" s="8">
        <v>463064</v>
      </c>
      <c r="J36" s="3">
        <f t="shared" si="1"/>
        <v>603</v>
      </c>
    </row>
    <row r="37" spans="2:10" x14ac:dyDescent="0.25">
      <c r="B37" s="1">
        <v>45538</v>
      </c>
      <c r="C37" s="1" t="s">
        <v>1</v>
      </c>
      <c r="D37" t="s">
        <v>0</v>
      </c>
      <c r="E37" s="2">
        <v>115.38</v>
      </c>
      <c r="F37" s="2">
        <v>171.6</v>
      </c>
      <c r="G37" s="6">
        <f t="shared" si="2"/>
        <v>19799.207999999999</v>
      </c>
      <c r="H37" s="8">
        <v>463064</v>
      </c>
      <c r="I37" s="8">
        <v>463233</v>
      </c>
      <c r="J37" s="7">
        <f t="shared" ref="J37:J47" si="3">I37-H37</f>
        <v>169</v>
      </c>
    </row>
    <row r="38" spans="2:10" x14ac:dyDescent="0.25">
      <c r="B38" s="1">
        <v>45552</v>
      </c>
      <c r="C38" s="1" t="s">
        <v>1</v>
      </c>
      <c r="D38" t="s">
        <v>0</v>
      </c>
      <c r="E38" s="2">
        <v>222.29</v>
      </c>
      <c r="F38" s="2">
        <v>168</v>
      </c>
      <c r="G38" s="6">
        <f t="shared" si="2"/>
        <v>37344.720000000001</v>
      </c>
      <c r="H38" s="8">
        <v>463233</v>
      </c>
      <c r="I38" s="8">
        <v>464228</v>
      </c>
      <c r="J38" s="7">
        <f t="shared" si="3"/>
        <v>995</v>
      </c>
    </row>
    <row r="39" spans="2:10" x14ac:dyDescent="0.25">
      <c r="B39" s="1">
        <v>45559</v>
      </c>
      <c r="C39" s="1" t="s">
        <v>1</v>
      </c>
      <c r="D39" t="s">
        <v>0</v>
      </c>
      <c r="E39" s="2">
        <v>125.24</v>
      </c>
      <c r="F39" s="2">
        <v>168</v>
      </c>
      <c r="G39" s="6">
        <f t="shared" si="2"/>
        <v>21040.32</v>
      </c>
      <c r="H39" s="8">
        <v>464228</v>
      </c>
      <c r="I39" s="8">
        <v>464476</v>
      </c>
      <c r="J39" s="7">
        <f t="shared" si="3"/>
        <v>248</v>
      </c>
    </row>
    <row r="40" spans="2:10" x14ac:dyDescent="0.25">
      <c r="B40" s="1">
        <v>45574</v>
      </c>
      <c r="C40" s="1" t="s">
        <v>12</v>
      </c>
      <c r="D40" t="s">
        <v>0</v>
      </c>
      <c r="E40" s="2">
        <v>159.5</v>
      </c>
      <c r="F40" s="2">
        <v>171.6</v>
      </c>
      <c r="G40" s="6">
        <f>E40*F40</f>
        <v>27370.2</v>
      </c>
      <c r="H40" s="8"/>
      <c r="I40" s="8">
        <v>463650</v>
      </c>
      <c r="J40" s="7">
        <f>I40-H40</f>
        <v>463650</v>
      </c>
    </row>
    <row r="41" spans="2:10" x14ac:dyDescent="0.25">
      <c r="B41" s="1">
        <v>45598</v>
      </c>
      <c r="C41" s="1" t="s">
        <v>12</v>
      </c>
      <c r="D41" t="s">
        <v>0</v>
      </c>
      <c r="E41" s="2">
        <v>219.39</v>
      </c>
      <c r="F41" s="2">
        <v>168</v>
      </c>
      <c r="G41" s="6">
        <f>E41*F41</f>
        <v>36857.519999999997</v>
      </c>
      <c r="H41" s="8"/>
      <c r="I41" s="8">
        <v>464830</v>
      </c>
      <c r="J41" s="7">
        <f>I41-H41</f>
        <v>464830</v>
      </c>
    </row>
    <row r="42" spans="2:10" x14ac:dyDescent="0.25">
      <c r="B42" s="1">
        <v>45602</v>
      </c>
      <c r="C42" s="1" t="s">
        <v>12</v>
      </c>
      <c r="D42" t="s">
        <v>0</v>
      </c>
      <c r="E42" s="2">
        <v>186.92</v>
      </c>
      <c r="F42" s="2">
        <v>171.2</v>
      </c>
      <c r="G42" s="6">
        <f>E42*F42</f>
        <v>32000.703999999994</v>
      </c>
      <c r="H42" s="8"/>
      <c r="I42" s="8">
        <v>465361</v>
      </c>
      <c r="J42" s="7">
        <f>I42-H42</f>
        <v>465361</v>
      </c>
    </row>
    <row r="43" spans="2:10" x14ac:dyDescent="0.25">
      <c r="B43" s="1">
        <v>45605</v>
      </c>
      <c r="C43" s="1" t="s">
        <v>1</v>
      </c>
      <c r="D43" t="s">
        <v>0</v>
      </c>
      <c r="E43" s="2">
        <v>146.03</v>
      </c>
      <c r="F43" s="2">
        <v>171.2</v>
      </c>
      <c r="G43" s="6">
        <f t="shared" si="2"/>
        <v>25000.335999999999</v>
      </c>
      <c r="H43" s="7">
        <v>464476</v>
      </c>
      <c r="I43" s="7">
        <v>465602</v>
      </c>
      <c r="J43" s="7">
        <f t="shared" si="3"/>
        <v>1126</v>
      </c>
    </row>
    <row r="44" spans="2:10" x14ac:dyDescent="0.25">
      <c r="B44" s="1">
        <v>45606</v>
      </c>
      <c r="C44" s="1" t="s">
        <v>1</v>
      </c>
      <c r="D44" t="s">
        <v>0</v>
      </c>
      <c r="E44" s="2">
        <v>241.83</v>
      </c>
      <c r="F44" s="2">
        <v>168</v>
      </c>
      <c r="G44" s="6">
        <f t="shared" si="2"/>
        <v>40627.440000000002</v>
      </c>
      <c r="H44" s="7">
        <v>465602</v>
      </c>
      <c r="I44" s="7">
        <v>465911</v>
      </c>
      <c r="J44" s="7">
        <f t="shared" si="3"/>
        <v>309</v>
      </c>
    </row>
    <row r="45" spans="2:10" x14ac:dyDescent="0.25">
      <c r="B45" s="1">
        <v>45623</v>
      </c>
      <c r="C45" s="1" t="s">
        <v>1</v>
      </c>
      <c r="D45" t="s">
        <v>0</v>
      </c>
      <c r="E45" s="2">
        <v>145.07</v>
      </c>
      <c r="F45" s="2">
        <v>168</v>
      </c>
      <c r="G45" s="6">
        <f t="shared" si="2"/>
        <v>24371.759999999998</v>
      </c>
      <c r="H45" s="7">
        <v>465911</v>
      </c>
      <c r="I45" s="7">
        <v>466408</v>
      </c>
      <c r="J45" s="7">
        <f t="shared" si="3"/>
        <v>497</v>
      </c>
    </row>
    <row r="46" spans="2:10" x14ac:dyDescent="0.25">
      <c r="B46" s="1">
        <v>45631</v>
      </c>
      <c r="C46" s="1" t="s">
        <v>1</v>
      </c>
      <c r="D46" t="s">
        <v>0</v>
      </c>
      <c r="E46" s="2">
        <v>204.97</v>
      </c>
      <c r="F46" s="2">
        <v>168</v>
      </c>
      <c r="G46" s="2">
        <f t="shared" si="2"/>
        <v>34434.959999999999</v>
      </c>
      <c r="H46" s="3">
        <v>466408</v>
      </c>
      <c r="I46" s="3">
        <v>466721</v>
      </c>
      <c r="J46" s="3">
        <f t="shared" si="3"/>
        <v>313</v>
      </c>
    </row>
    <row r="47" spans="2:10" x14ac:dyDescent="0.25">
      <c r="B47" s="1">
        <v>45637</v>
      </c>
      <c r="C47" s="1" t="s">
        <v>1</v>
      </c>
      <c r="D47" t="s">
        <v>0</v>
      </c>
      <c r="E47" s="2">
        <v>93.95</v>
      </c>
      <c r="F47" s="2">
        <v>168</v>
      </c>
      <c r="G47" s="2">
        <f t="shared" si="2"/>
        <v>15783.6</v>
      </c>
      <c r="H47" s="3">
        <v>466721</v>
      </c>
      <c r="I47" s="3">
        <v>466940</v>
      </c>
      <c r="J47" s="3">
        <f t="shared" si="3"/>
        <v>219</v>
      </c>
    </row>
    <row r="48" spans="2:10" x14ac:dyDescent="0.25">
      <c r="B48" s="1"/>
      <c r="C48" s="1"/>
      <c r="E48" s="12">
        <f>SUBTOTAL(109,Table4[Quantity])</f>
        <v>7274.48</v>
      </c>
      <c r="G48" s="17">
        <f>SUBTOTAL(109,Table4[Amount])</f>
        <v>1301020.4220999996</v>
      </c>
      <c r="H48" s="7"/>
      <c r="I48" s="7">
        <f>I47-H2</f>
        <v>15590</v>
      </c>
      <c r="J48" s="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0DFA-EB5C-4775-9C66-BF3BF87B2FE1}">
  <dimension ref="B1:J56"/>
  <sheetViews>
    <sheetView zoomScaleNormal="100" workbookViewId="0">
      <selection activeCell="C1" sqref="C1"/>
    </sheetView>
  </sheetViews>
  <sheetFormatPr defaultRowHeight="15" x14ac:dyDescent="0.25"/>
  <cols>
    <col min="2" max="2" width="9" bestFit="1" customWidth="1"/>
    <col min="3" max="3" width="9.5703125" customWidth="1"/>
    <col min="5" max="5" width="10.85546875" customWidth="1"/>
    <col min="7" max="7" width="13.85546875" bestFit="1" customWidth="1"/>
    <col min="8" max="9" width="18.140625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2:10" x14ac:dyDescent="0.25">
      <c r="B2" s="1">
        <v>45300</v>
      </c>
      <c r="C2" s="1" t="s">
        <v>1</v>
      </c>
      <c r="D2" t="s">
        <v>0</v>
      </c>
      <c r="E2" s="2">
        <v>215.96</v>
      </c>
      <c r="F2">
        <v>201.4</v>
      </c>
      <c r="G2" s="2">
        <f>E2*F2</f>
        <v>43494.344000000005</v>
      </c>
      <c r="H2" s="3">
        <v>433314</v>
      </c>
      <c r="I2" s="3">
        <v>434090</v>
      </c>
      <c r="J2" s="3">
        <f>I2-H2</f>
        <v>776</v>
      </c>
    </row>
    <row r="3" spans="2:10" x14ac:dyDescent="0.25">
      <c r="B3" s="1">
        <v>45310</v>
      </c>
      <c r="C3" s="1" t="s">
        <v>1</v>
      </c>
      <c r="D3" t="s">
        <v>0</v>
      </c>
      <c r="E3" s="2">
        <v>187.1</v>
      </c>
      <c r="F3">
        <v>196.4</v>
      </c>
      <c r="G3" s="2">
        <f t="shared" ref="G3:G55" si="0">E3*F3</f>
        <v>36746.44</v>
      </c>
      <c r="H3" s="3">
        <v>434090</v>
      </c>
      <c r="I3" s="3">
        <v>434469</v>
      </c>
      <c r="J3" s="3">
        <f t="shared" ref="J3:J55" si="1">I3-H3</f>
        <v>379</v>
      </c>
    </row>
    <row r="4" spans="2:10" x14ac:dyDescent="0.25">
      <c r="B4" s="1">
        <v>45310</v>
      </c>
      <c r="C4" s="1" t="s">
        <v>1</v>
      </c>
      <c r="D4" t="s">
        <v>0</v>
      </c>
      <c r="E4" s="2">
        <v>168.41</v>
      </c>
      <c r="F4">
        <v>196.4</v>
      </c>
      <c r="G4" s="2">
        <f t="shared" si="0"/>
        <v>33075.724000000002</v>
      </c>
      <c r="H4" s="3">
        <v>434469</v>
      </c>
      <c r="I4" s="3">
        <v>434469</v>
      </c>
      <c r="J4" s="3">
        <f t="shared" si="1"/>
        <v>0</v>
      </c>
    </row>
    <row r="5" spans="2:10" x14ac:dyDescent="0.25">
      <c r="B5" s="1">
        <v>45323</v>
      </c>
      <c r="C5" s="1" t="s">
        <v>1</v>
      </c>
      <c r="D5" t="s">
        <v>0</v>
      </c>
      <c r="E5" s="2">
        <v>102.59</v>
      </c>
      <c r="F5">
        <v>196.4</v>
      </c>
      <c r="G5" s="2">
        <f t="shared" si="0"/>
        <v>20148.675999999999</v>
      </c>
      <c r="H5" s="3">
        <v>434469</v>
      </c>
      <c r="I5" s="3">
        <v>435534</v>
      </c>
      <c r="J5" s="3">
        <f t="shared" si="1"/>
        <v>1065</v>
      </c>
    </row>
    <row r="6" spans="2:10" x14ac:dyDescent="0.25">
      <c r="B6" s="1">
        <v>45329</v>
      </c>
      <c r="C6" s="1" t="s">
        <v>12</v>
      </c>
      <c r="D6" t="s">
        <v>0</v>
      </c>
      <c r="E6" s="2">
        <v>199.04</v>
      </c>
      <c r="F6">
        <v>196.4</v>
      </c>
      <c r="G6" s="2">
        <f t="shared" si="0"/>
        <v>39091.455999999998</v>
      </c>
      <c r="H6" s="3"/>
      <c r="I6" s="3">
        <v>436072</v>
      </c>
      <c r="J6" s="3"/>
    </row>
    <row r="7" spans="2:10" x14ac:dyDescent="0.25">
      <c r="B7" s="1">
        <v>45344</v>
      </c>
      <c r="C7" s="1" t="s">
        <v>1</v>
      </c>
      <c r="D7" t="s">
        <v>0</v>
      </c>
      <c r="E7" s="2">
        <v>104.46</v>
      </c>
      <c r="F7">
        <v>195.4</v>
      </c>
      <c r="G7" s="2">
        <f t="shared" si="0"/>
        <v>20411.484</v>
      </c>
      <c r="H7" s="3">
        <v>435534</v>
      </c>
      <c r="I7" s="3"/>
      <c r="J7" s="3">
        <f t="shared" si="1"/>
        <v>-435534</v>
      </c>
    </row>
    <row r="8" spans="2:10" x14ac:dyDescent="0.25">
      <c r="B8" s="1">
        <v>45344</v>
      </c>
      <c r="C8" s="1" t="s">
        <v>1</v>
      </c>
      <c r="D8" t="s">
        <v>0</v>
      </c>
      <c r="E8" s="2">
        <v>215.15</v>
      </c>
      <c r="F8">
        <v>195.4</v>
      </c>
      <c r="G8" s="2">
        <f t="shared" si="0"/>
        <v>42040.310000000005</v>
      </c>
      <c r="H8" s="3">
        <v>210909</v>
      </c>
      <c r="I8" s="3">
        <v>436349</v>
      </c>
      <c r="J8" s="3">
        <f t="shared" si="1"/>
        <v>225440</v>
      </c>
    </row>
    <row r="9" spans="2:10" x14ac:dyDescent="0.25">
      <c r="B9" s="1">
        <v>45351</v>
      </c>
      <c r="C9" s="1" t="s">
        <v>12</v>
      </c>
      <c r="D9" t="s">
        <v>0</v>
      </c>
      <c r="E9" s="2">
        <v>136.99</v>
      </c>
      <c r="F9">
        <v>195.4</v>
      </c>
      <c r="G9" s="2">
        <f t="shared" si="0"/>
        <v>26767.846000000001</v>
      </c>
      <c r="H9" s="3"/>
      <c r="I9" s="3">
        <v>436568</v>
      </c>
      <c r="J9" s="3"/>
    </row>
    <row r="10" spans="2:10" x14ac:dyDescent="0.25">
      <c r="B10" s="1">
        <v>45358</v>
      </c>
      <c r="C10" s="1" t="s">
        <v>1</v>
      </c>
      <c r="D10" t="s">
        <v>0</v>
      </c>
      <c r="E10" s="2">
        <v>64.14</v>
      </c>
      <c r="F10">
        <v>195.4</v>
      </c>
      <c r="G10" s="2">
        <f t="shared" si="0"/>
        <v>12532.956</v>
      </c>
      <c r="H10" s="3">
        <v>436349</v>
      </c>
      <c r="I10" s="3">
        <v>436695</v>
      </c>
      <c r="J10" s="3">
        <f t="shared" si="1"/>
        <v>346</v>
      </c>
    </row>
    <row r="11" spans="2:10" x14ac:dyDescent="0.25">
      <c r="B11" s="1">
        <v>45366</v>
      </c>
      <c r="C11" s="1" t="s">
        <v>12</v>
      </c>
      <c r="D11" t="s">
        <v>0</v>
      </c>
      <c r="E11" s="2">
        <v>98.69</v>
      </c>
      <c r="F11">
        <v>190.3</v>
      </c>
      <c r="G11" s="2">
        <f>E11*F11</f>
        <v>18780.707000000002</v>
      </c>
      <c r="H11" s="3"/>
      <c r="I11" s="3">
        <v>436860</v>
      </c>
      <c r="J11" s="3">
        <f>I11-H11</f>
        <v>436860</v>
      </c>
    </row>
    <row r="12" spans="2:10" x14ac:dyDescent="0.25">
      <c r="B12" s="1">
        <v>45373</v>
      </c>
      <c r="C12" s="1" t="s">
        <v>1</v>
      </c>
      <c r="D12" t="s">
        <v>0</v>
      </c>
      <c r="E12" s="2">
        <v>212.02</v>
      </c>
      <c r="F12">
        <v>190.3</v>
      </c>
      <c r="G12" s="2">
        <f t="shared" si="0"/>
        <v>40347.406000000003</v>
      </c>
      <c r="H12" s="3">
        <v>436695</v>
      </c>
      <c r="I12" s="3">
        <v>437244</v>
      </c>
      <c r="J12" s="3">
        <f t="shared" si="1"/>
        <v>549</v>
      </c>
    </row>
    <row r="13" spans="2:10" x14ac:dyDescent="0.25">
      <c r="B13" s="1">
        <v>45390</v>
      </c>
      <c r="C13" s="1" t="s">
        <v>1</v>
      </c>
      <c r="D13" t="s">
        <v>0</v>
      </c>
      <c r="E13" s="2">
        <v>219.27</v>
      </c>
      <c r="F13">
        <v>190.3</v>
      </c>
      <c r="G13" s="2">
        <f t="shared" si="0"/>
        <v>41727.081000000006</v>
      </c>
      <c r="H13" s="3">
        <v>437244</v>
      </c>
      <c r="I13" s="3">
        <v>437816</v>
      </c>
      <c r="J13" s="3">
        <f t="shared" si="1"/>
        <v>572</v>
      </c>
    </row>
    <row r="14" spans="2:10" x14ac:dyDescent="0.25">
      <c r="B14" s="1">
        <v>45400</v>
      </c>
      <c r="C14" s="1" t="s">
        <v>1</v>
      </c>
      <c r="D14" t="s">
        <v>0</v>
      </c>
      <c r="E14" s="2">
        <v>167.76</v>
      </c>
      <c r="F14">
        <v>180.3</v>
      </c>
      <c r="G14" s="2">
        <f t="shared" si="0"/>
        <v>30247.128000000001</v>
      </c>
      <c r="H14" s="3">
        <v>437816</v>
      </c>
      <c r="I14" s="3">
        <v>438254</v>
      </c>
      <c r="J14" s="3">
        <f t="shared" si="1"/>
        <v>438</v>
      </c>
    </row>
    <row r="15" spans="2:10" x14ac:dyDescent="0.25">
      <c r="B15" s="1">
        <v>45406</v>
      </c>
      <c r="C15" s="1" t="s">
        <v>1</v>
      </c>
      <c r="D15" t="s">
        <v>0</v>
      </c>
      <c r="E15" s="2">
        <v>99.83</v>
      </c>
      <c r="F15">
        <v>180.3</v>
      </c>
      <c r="G15" s="2">
        <f t="shared" si="0"/>
        <v>17999.349000000002</v>
      </c>
      <c r="H15" s="3">
        <v>438254</v>
      </c>
      <c r="I15" s="3">
        <v>438637</v>
      </c>
      <c r="J15" s="3">
        <f t="shared" si="1"/>
        <v>383</v>
      </c>
    </row>
    <row r="16" spans="2:10" x14ac:dyDescent="0.25">
      <c r="B16" s="1">
        <v>45408</v>
      </c>
      <c r="C16" s="1" t="s">
        <v>12</v>
      </c>
      <c r="D16" t="s">
        <v>0</v>
      </c>
      <c r="E16" s="2">
        <v>116.12</v>
      </c>
      <c r="F16">
        <v>180.3</v>
      </c>
      <c r="G16" s="2">
        <f>E16*F16</f>
        <v>20936.436000000002</v>
      </c>
      <c r="H16" s="3"/>
      <c r="I16" s="3">
        <v>438714</v>
      </c>
      <c r="J16" s="3">
        <f>I16-H16</f>
        <v>438714</v>
      </c>
    </row>
    <row r="17" spans="2:10" x14ac:dyDescent="0.25">
      <c r="B17" s="1">
        <v>45414</v>
      </c>
      <c r="C17" s="1" t="s">
        <v>12</v>
      </c>
      <c r="D17" t="s">
        <v>0</v>
      </c>
      <c r="E17" s="2">
        <v>102.92</v>
      </c>
      <c r="F17">
        <v>180.3</v>
      </c>
      <c r="G17" s="2">
        <f>E17*F17</f>
        <v>18556.476000000002</v>
      </c>
      <c r="H17" s="3"/>
      <c r="I17" s="3">
        <v>438997</v>
      </c>
      <c r="J17" s="3">
        <f>I17-H17</f>
        <v>438997</v>
      </c>
    </row>
    <row r="18" spans="2:10" x14ac:dyDescent="0.25">
      <c r="B18" s="1">
        <v>45417</v>
      </c>
      <c r="C18" s="1" t="s">
        <v>1</v>
      </c>
      <c r="D18" t="s">
        <v>0</v>
      </c>
      <c r="E18" s="2">
        <v>183.61</v>
      </c>
      <c r="F18">
        <v>180.1</v>
      </c>
      <c r="G18" s="2">
        <f t="shared" si="0"/>
        <v>33068.161</v>
      </c>
      <c r="H18" s="3">
        <v>438637</v>
      </c>
      <c r="I18" s="3">
        <v>439634</v>
      </c>
      <c r="J18" s="3">
        <f t="shared" si="1"/>
        <v>997</v>
      </c>
    </row>
    <row r="19" spans="2:10" x14ac:dyDescent="0.25">
      <c r="B19" s="1">
        <v>45421</v>
      </c>
      <c r="C19" s="1" t="s">
        <v>12</v>
      </c>
      <c r="D19" t="s">
        <v>0</v>
      </c>
      <c r="E19" s="2">
        <v>58.18</v>
      </c>
      <c r="F19">
        <v>180.3</v>
      </c>
      <c r="G19" s="2">
        <f>E19*F19</f>
        <v>10489.854000000001</v>
      </c>
      <c r="H19" s="3"/>
      <c r="I19" s="3">
        <v>439781</v>
      </c>
      <c r="J19" s="3">
        <f>I19-H19</f>
        <v>439781</v>
      </c>
    </row>
    <row r="20" spans="2:10" x14ac:dyDescent="0.25">
      <c r="B20" s="1">
        <v>45427</v>
      </c>
      <c r="C20" s="1" t="s">
        <v>12</v>
      </c>
      <c r="D20" t="s">
        <v>0</v>
      </c>
      <c r="E20" s="2">
        <v>152.26</v>
      </c>
      <c r="F20">
        <v>179.1</v>
      </c>
      <c r="G20" s="2">
        <f>E20*F20</f>
        <v>27269.765999999996</v>
      </c>
      <c r="H20" s="3"/>
      <c r="I20" s="3">
        <v>440237</v>
      </c>
      <c r="J20" s="3">
        <f>I20-H20</f>
        <v>440237</v>
      </c>
    </row>
    <row r="21" spans="2:10" x14ac:dyDescent="0.25">
      <c r="B21" s="1">
        <v>45436</v>
      </c>
      <c r="C21" s="1" t="s">
        <v>1</v>
      </c>
      <c r="D21" t="s">
        <v>0</v>
      </c>
      <c r="E21" s="2">
        <v>149.13</v>
      </c>
      <c r="F21">
        <v>179.1</v>
      </c>
      <c r="G21" s="2">
        <f t="shared" si="0"/>
        <v>26709.182999999997</v>
      </c>
      <c r="H21" s="3">
        <v>439634</v>
      </c>
      <c r="I21" s="3">
        <v>440582</v>
      </c>
      <c r="J21" s="3">
        <f t="shared" si="1"/>
        <v>948</v>
      </c>
    </row>
    <row r="22" spans="2:10" x14ac:dyDescent="0.25">
      <c r="B22" s="1">
        <v>45443</v>
      </c>
      <c r="C22" s="1" t="s">
        <v>1</v>
      </c>
      <c r="D22" t="s">
        <v>0</v>
      </c>
      <c r="E22" s="2">
        <v>96.07</v>
      </c>
      <c r="F22">
        <v>179.1</v>
      </c>
      <c r="G22" s="2">
        <f t="shared" si="0"/>
        <v>17206.136999999999</v>
      </c>
      <c r="H22" s="3">
        <v>440582</v>
      </c>
      <c r="I22" s="3">
        <v>440803</v>
      </c>
      <c r="J22" s="3">
        <f t="shared" si="1"/>
        <v>221</v>
      </c>
    </row>
    <row r="23" spans="2:10" x14ac:dyDescent="0.25">
      <c r="B23" s="1">
        <v>45450</v>
      </c>
      <c r="C23" s="1" t="s">
        <v>12</v>
      </c>
      <c r="D23" t="s">
        <v>0</v>
      </c>
      <c r="E23" s="2">
        <v>77.31</v>
      </c>
      <c r="F23">
        <v>179.1</v>
      </c>
      <c r="G23" s="2">
        <f>E23*F23</f>
        <v>13846.221</v>
      </c>
      <c r="H23" s="3"/>
      <c r="I23" s="3">
        <v>440976</v>
      </c>
      <c r="J23" s="3">
        <f>I23-H23</f>
        <v>440976</v>
      </c>
    </row>
    <row r="24" spans="2:10" x14ac:dyDescent="0.25">
      <c r="B24" s="1">
        <v>45455</v>
      </c>
      <c r="C24" s="1" t="s">
        <v>1</v>
      </c>
      <c r="D24" t="s">
        <v>0</v>
      </c>
      <c r="E24" s="2">
        <v>169</v>
      </c>
      <c r="F24">
        <v>179.4</v>
      </c>
      <c r="G24" s="2">
        <f t="shared" si="0"/>
        <v>30318.600000000002</v>
      </c>
      <c r="H24" s="3">
        <v>440803</v>
      </c>
      <c r="I24" s="3">
        <v>441430</v>
      </c>
      <c r="J24" s="3">
        <f t="shared" si="1"/>
        <v>627</v>
      </c>
    </row>
    <row r="25" spans="2:10" x14ac:dyDescent="0.25">
      <c r="B25" s="1">
        <v>45457</v>
      </c>
      <c r="C25" s="1" t="s">
        <v>12</v>
      </c>
      <c r="D25" t="s">
        <v>0</v>
      </c>
      <c r="E25" s="2">
        <v>184.26</v>
      </c>
      <c r="F25">
        <v>179.1</v>
      </c>
      <c r="G25" s="2">
        <f>E25*F25</f>
        <v>33000.966</v>
      </c>
      <c r="H25" s="3"/>
      <c r="I25" s="3">
        <v>456158</v>
      </c>
      <c r="J25" s="3">
        <f>I25-H25</f>
        <v>456158</v>
      </c>
    </row>
    <row r="26" spans="2:10" x14ac:dyDescent="0.25">
      <c r="B26" s="1">
        <v>45464</v>
      </c>
      <c r="C26" s="1" t="s">
        <v>1</v>
      </c>
      <c r="D26" t="s">
        <v>0</v>
      </c>
      <c r="E26" s="2">
        <v>154.80000000000001</v>
      </c>
      <c r="F26">
        <v>173.1</v>
      </c>
      <c r="G26" s="2">
        <f t="shared" si="0"/>
        <v>26795.88</v>
      </c>
      <c r="H26" s="3">
        <v>441430</v>
      </c>
      <c r="I26" s="3">
        <v>442170</v>
      </c>
      <c r="J26" s="3">
        <f t="shared" si="1"/>
        <v>740</v>
      </c>
    </row>
    <row r="27" spans="2:10" x14ac:dyDescent="0.25">
      <c r="B27" s="1">
        <v>45470</v>
      </c>
      <c r="C27" s="1" t="s">
        <v>12</v>
      </c>
      <c r="D27" t="s">
        <v>0</v>
      </c>
      <c r="E27" s="2">
        <v>138.24</v>
      </c>
      <c r="F27">
        <v>173.1</v>
      </c>
      <c r="G27" s="2">
        <f>E27*F27</f>
        <v>23929.344000000001</v>
      </c>
      <c r="H27" s="3"/>
      <c r="I27" s="3">
        <v>442450</v>
      </c>
      <c r="J27" s="3">
        <f>I27-H27</f>
        <v>442450</v>
      </c>
    </row>
    <row r="28" spans="2:10" x14ac:dyDescent="0.25">
      <c r="B28" s="1">
        <v>45476</v>
      </c>
      <c r="C28" s="1" t="s">
        <v>1</v>
      </c>
      <c r="D28" t="s">
        <v>0</v>
      </c>
      <c r="E28" s="2">
        <v>53.73</v>
      </c>
      <c r="F28">
        <v>173.1</v>
      </c>
      <c r="G28" s="2">
        <f t="shared" si="0"/>
        <v>9300.6629999999986</v>
      </c>
      <c r="H28" s="3">
        <v>442170</v>
      </c>
      <c r="I28" s="3">
        <v>0</v>
      </c>
      <c r="J28" s="3">
        <f t="shared" si="1"/>
        <v>-442170</v>
      </c>
    </row>
    <row r="29" spans="2:10" x14ac:dyDescent="0.25">
      <c r="B29" s="1">
        <v>45477</v>
      </c>
      <c r="C29" s="1" t="s">
        <v>1</v>
      </c>
      <c r="D29" t="s">
        <v>0</v>
      </c>
      <c r="E29" s="2">
        <v>189.88</v>
      </c>
      <c r="F29">
        <v>173.1</v>
      </c>
      <c r="G29" s="2">
        <f t="shared" si="0"/>
        <v>32868.227999999996</v>
      </c>
      <c r="H29" s="3">
        <v>0</v>
      </c>
      <c r="I29" s="3">
        <v>442926</v>
      </c>
      <c r="J29" s="3">
        <f t="shared" si="1"/>
        <v>442926</v>
      </c>
    </row>
    <row r="30" spans="2:10" x14ac:dyDescent="0.25">
      <c r="B30" s="1">
        <v>45481</v>
      </c>
      <c r="C30" s="1" t="s">
        <v>1</v>
      </c>
      <c r="D30" t="s">
        <v>0</v>
      </c>
      <c r="E30" s="2">
        <v>166</v>
      </c>
      <c r="F30">
        <v>173.1</v>
      </c>
      <c r="G30" s="2">
        <f t="shared" si="0"/>
        <v>28734.6</v>
      </c>
      <c r="H30" s="3">
        <v>442926</v>
      </c>
      <c r="I30" s="3">
        <v>443360</v>
      </c>
      <c r="J30" s="3">
        <f t="shared" si="1"/>
        <v>434</v>
      </c>
    </row>
    <row r="31" spans="2:10" x14ac:dyDescent="0.25">
      <c r="B31" s="1">
        <v>45484</v>
      </c>
      <c r="C31" s="1" t="s">
        <v>12</v>
      </c>
      <c r="D31" t="s">
        <v>0</v>
      </c>
      <c r="E31" s="2">
        <v>160</v>
      </c>
      <c r="F31">
        <v>174.7</v>
      </c>
      <c r="G31" s="2">
        <f>E31*F31</f>
        <v>27952</v>
      </c>
      <c r="H31" s="3"/>
      <c r="I31" s="3">
        <v>443601</v>
      </c>
      <c r="J31" s="3">
        <f>I31-H31</f>
        <v>443601</v>
      </c>
    </row>
    <row r="32" spans="2:10" x14ac:dyDescent="0.25">
      <c r="B32" s="1">
        <v>45490</v>
      </c>
      <c r="C32" s="1" t="s">
        <v>1</v>
      </c>
      <c r="D32" t="s">
        <v>0</v>
      </c>
      <c r="E32" s="2">
        <v>109.7</v>
      </c>
      <c r="F32">
        <v>173.2</v>
      </c>
      <c r="G32" s="2">
        <f t="shared" si="0"/>
        <v>19000.04</v>
      </c>
      <c r="H32" s="3">
        <v>443360</v>
      </c>
      <c r="I32" s="3">
        <v>443814</v>
      </c>
      <c r="J32" s="3">
        <f t="shared" si="1"/>
        <v>454</v>
      </c>
    </row>
    <row r="33" spans="2:10" x14ac:dyDescent="0.25">
      <c r="B33" s="1">
        <v>45498</v>
      </c>
      <c r="C33" s="1" t="s">
        <v>12</v>
      </c>
      <c r="D33" t="s">
        <v>0</v>
      </c>
      <c r="E33" s="2">
        <v>155.83000000000001</v>
      </c>
      <c r="F33">
        <v>173.2</v>
      </c>
      <c r="G33" s="2">
        <f>E33*F33</f>
        <v>26989.756000000001</v>
      </c>
      <c r="H33" s="3"/>
      <c r="I33" s="3">
        <v>443999</v>
      </c>
      <c r="J33" s="3">
        <f>I33-H33</f>
        <v>443999</v>
      </c>
    </row>
    <row r="34" spans="2:10" x14ac:dyDescent="0.25">
      <c r="B34" s="1">
        <v>45500</v>
      </c>
      <c r="C34" s="1" t="s">
        <v>12</v>
      </c>
      <c r="D34" t="s">
        <v>0</v>
      </c>
      <c r="E34" s="2">
        <v>150</v>
      </c>
      <c r="F34">
        <v>170</v>
      </c>
      <c r="G34" s="2">
        <f>E34*F34</f>
        <v>25500</v>
      </c>
      <c r="H34" s="3"/>
      <c r="I34" s="3">
        <v>444347</v>
      </c>
      <c r="J34" s="3">
        <f>I34-H34</f>
        <v>444347</v>
      </c>
    </row>
    <row r="35" spans="2:10" x14ac:dyDescent="0.25">
      <c r="B35" s="1">
        <v>45506</v>
      </c>
      <c r="C35" s="1" t="s">
        <v>12</v>
      </c>
      <c r="D35" t="s">
        <v>0</v>
      </c>
      <c r="E35" s="2">
        <v>171</v>
      </c>
      <c r="F35">
        <v>171.6</v>
      </c>
      <c r="G35" s="2">
        <f>E35*F35</f>
        <v>29343.599999999999</v>
      </c>
      <c r="H35" s="3"/>
      <c r="I35" s="3">
        <v>444729</v>
      </c>
      <c r="J35" s="3">
        <f>I35-H35</f>
        <v>444729</v>
      </c>
    </row>
    <row r="36" spans="2:10" x14ac:dyDescent="0.25">
      <c r="B36" s="1">
        <v>45520</v>
      </c>
      <c r="C36" s="1" t="s">
        <v>1</v>
      </c>
      <c r="D36" t="s">
        <v>0</v>
      </c>
      <c r="E36" s="2">
        <v>209.91</v>
      </c>
      <c r="F36">
        <v>171.6</v>
      </c>
      <c r="G36" s="2">
        <f t="shared" si="0"/>
        <v>36020.555999999997</v>
      </c>
      <c r="H36" s="3">
        <v>443814</v>
      </c>
      <c r="I36" s="3">
        <v>445152</v>
      </c>
      <c r="J36" s="3">
        <f t="shared" si="1"/>
        <v>1338</v>
      </c>
    </row>
    <row r="37" spans="2:10" x14ac:dyDescent="0.25">
      <c r="B37" s="1">
        <v>45534</v>
      </c>
      <c r="C37" s="1" t="s">
        <v>12</v>
      </c>
      <c r="D37" t="s">
        <v>0</v>
      </c>
      <c r="E37" s="2">
        <v>143.41</v>
      </c>
      <c r="F37">
        <v>171.6</v>
      </c>
      <c r="G37" s="2">
        <f>E37*F37</f>
        <v>24609.155999999999</v>
      </c>
      <c r="H37" s="3"/>
      <c r="I37" s="3">
        <v>445449</v>
      </c>
      <c r="J37" s="3">
        <f>I37-H37</f>
        <v>445449</v>
      </c>
    </row>
    <row r="38" spans="2:10" x14ac:dyDescent="0.25">
      <c r="B38" s="1">
        <v>45534</v>
      </c>
      <c r="C38" s="1" t="s">
        <v>12</v>
      </c>
      <c r="D38" t="s">
        <v>0</v>
      </c>
      <c r="E38" s="2">
        <v>119.57</v>
      </c>
      <c r="F38">
        <v>171.6</v>
      </c>
      <c r="G38" s="2">
        <f>E38*F38</f>
        <v>20518.212</v>
      </c>
      <c r="H38" s="3"/>
      <c r="I38" s="3">
        <v>445451</v>
      </c>
      <c r="J38" s="3">
        <f>I38-H38</f>
        <v>445451</v>
      </c>
    </row>
    <row r="39" spans="2:10" x14ac:dyDescent="0.25">
      <c r="B39" s="1">
        <v>45540</v>
      </c>
      <c r="C39" s="1" t="s">
        <v>1</v>
      </c>
      <c r="D39" t="s">
        <v>0</v>
      </c>
      <c r="E39" s="2">
        <v>128.79</v>
      </c>
      <c r="F39">
        <v>171.6</v>
      </c>
      <c r="G39" s="6">
        <f t="shared" si="0"/>
        <v>22100.363999999998</v>
      </c>
      <c r="H39" s="4">
        <v>445152</v>
      </c>
      <c r="I39" s="4">
        <v>445774</v>
      </c>
      <c r="J39" s="3">
        <f t="shared" si="1"/>
        <v>622</v>
      </c>
    </row>
    <row r="40" spans="2:10" x14ac:dyDescent="0.25">
      <c r="B40" s="1">
        <v>45517</v>
      </c>
      <c r="C40" s="1" t="s">
        <v>12</v>
      </c>
      <c r="D40" t="s">
        <v>0</v>
      </c>
      <c r="E40" s="2">
        <v>123.06</v>
      </c>
      <c r="F40">
        <v>171.6</v>
      </c>
      <c r="G40" s="6">
        <f>E40*F40</f>
        <v>21117.096000000001</v>
      </c>
      <c r="H40" s="3"/>
      <c r="I40" s="3">
        <v>446048</v>
      </c>
      <c r="J40" s="3">
        <f>I40-H40</f>
        <v>446048</v>
      </c>
    </row>
    <row r="41" spans="2:10" x14ac:dyDescent="0.25">
      <c r="B41" s="1">
        <v>45555</v>
      </c>
      <c r="C41" s="1" t="s">
        <v>1</v>
      </c>
      <c r="D41" t="s">
        <v>0</v>
      </c>
      <c r="E41" s="2">
        <v>205.86</v>
      </c>
      <c r="F41">
        <v>171.6</v>
      </c>
      <c r="G41" s="6">
        <f t="shared" si="0"/>
        <v>35325.576000000001</v>
      </c>
      <c r="H41" s="7">
        <v>445774</v>
      </c>
      <c r="I41" s="7">
        <v>446564</v>
      </c>
      <c r="J41" s="3">
        <f t="shared" si="1"/>
        <v>790</v>
      </c>
    </row>
    <row r="42" spans="2:10" x14ac:dyDescent="0.25">
      <c r="B42" s="1">
        <v>45561</v>
      </c>
      <c r="C42" s="1" t="s">
        <v>1</v>
      </c>
      <c r="D42" t="s">
        <v>0</v>
      </c>
      <c r="E42" s="2">
        <v>157.81</v>
      </c>
      <c r="F42">
        <v>171.6</v>
      </c>
      <c r="G42" s="6">
        <f t="shared" si="0"/>
        <v>27080.196</v>
      </c>
      <c r="H42" s="7">
        <v>446564</v>
      </c>
      <c r="I42" s="7">
        <v>446828</v>
      </c>
      <c r="J42" s="3">
        <f t="shared" si="1"/>
        <v>264</v>
      </c>
    </row>
    <row r="43" spans="2:10" x14ac:dyDescent="0.25">
      <c r="B43" s="1">
        <v>45568</v>
      </c>
      <c r="C43" s="1" t="s">
        <v>1</v>
      </c>
      <c r="D43" t="s">
        <v>0</v>
      </c>
      <c r="E43" s="14">
        <v>217.25</v>
      </c>
      <c r="F43" s="5">
        <v>171.6</v>
      </c>
      <c r="G43" s="6">
        <f t="shared" si="0"/>
        <v>37280.1</v>
      </c>
      <c r="H43" s="8">
        <v>446828</v>
      </c>
      <c r="I43" s="8">
        <v>447274</v>
      </c>
      <c r="J43" s="3">
        <f t="shared" si="1"/>
        <v>446</v>
      </c>
    </row>
    <row r="44" spans="2:10" x14ac:dyDescent="0.25">
      <c r="B44" s="1">
        <v>45574</v>
      </c>
      <c r="C44" s="1" t="s">
        <v>12</v>
      </c>
      <c r="D44" t="s">
        <v>0</v>
      </c>
      <c r="E44" s="14">
        <v>138.51</v>
      </c>
      <c r="F44" s="5">
        <v>171.6</v>
      </c>
      <c r="G44" s="6">
        <f>E44*F44</f>
        <v>23768.315999999999</v>
      </c>
      <c r="H44" s="8"/>
      <c r="I44" s="8">
        <v>447605</v>
      </c>
      <c r="J44" s="3">
        <f>I44-H44</f>
        <v>447605</v>
      </c>
    </row>
    <row r="45" spans="2:10" x14ac:dyDescent="0.25">
      <c r="B45" s="1">
        <v>45579</v>
      </c>
      <c r="C45" s="1" t="s">
        <v>12</v>
      </c>
      <c r="D45" t="s">
        <v>0</v>
      </c>
      <c r="E45" s="2">
        <v>195.7</v>
      </c>
      <c r="F45" s="2">
        <v>171.6</v>
      </c>
      <c r="G45" s="6">
        <f>E45*F45</f>
        <v>33582.119999999995</v>
      </c>
      <c r="H45" s="8"/>
      <c r="I45" s="8">
        <v>448141</v>
      </c>
      <c r="J45" s="7">
        <f>I45-H45</f>
        <v>448141</v>
      </c>
    </row>
    <row r="46" spans="2:10" x14ac:dyDescent="0.25">
      <c r="B46" s="1">
        <v>45590</v>
      </c>
      <c r="C46" s="1" t="s">
        <v>1</v>
      </c>
      <c r="D46" t="s">
        <v>0</v>
      </c>
      <c r="E46" s="14">
        <v>216.67</v>
      </c>
      <c r="F46" s="5">
        <v>168</v>
      </c>
      <c r="G46" s="6">
        <f t="shared" si="0"/>
        <v>36400.559999999998</v>
      </c>
      <c r="H46" s="8">
        <v>447274</v>
      </c>
      <c r="I46" s="8">
        <v>448466</v>
      </c>
      <c r="J46" s="3">
        <f t="shared" si="1"/>
        <v>1192</v>
      </c>
    </row>
    <row r="47" spans="2:10" x14ac:dyDescent="0.25">
      <c r="B47" s="1">
        <v>45599</v>
      </c>
      <c r="C47" s="1" t="s">
        <v>1</v>
      </c>
      <c r="D47" t="s">
        <v>0</v>
      </c>
      <c r="E47" s="2">
        <v>167.27</v>
      </c>
      <c r="F47">
        <v>168</v>
      </c>
      <c r="G47" s="6">
        <f t="shared" si="0"/>
        <v>28101.360000000001</v>
      </c>
      <c r="H47" s="7">
        <v>448466</v>
      </c>
      <c r="I47" s="7">
        <v>448718</v>
      </c>
      <c r="J47" s="3">
        <f t="shared" si="1"/>
        <v>252</v>
      </c>
    </row>
    <row r="48" spans="2:10" x14ac:dyDescent="0.25">
      <c r="B48" s="1">
        <v>45604</v>
      </c>
      <c r="C48" s="1" t="s">
        <v>1</v>
      </c>
      <c r="D48" t="s">
        <v>0</v>
      </c>
      <c r="E48" s="2">
        <v>122.06</v>
      </c>
      <c r="F48">
        <v>168</v>
      </c>
      <c r="G48" s="6">
        <f t="shared" si="0"/>
        <v>20506.080000000002</v>
      </c>
      <c r="H48" s="7">
        <v>448718</v>
      </c>
      <c r="I48" s="7">
        <v>448956</v>
      </c>
      <c r="J48" s="3">
        <f t="shared" si="1"/>
        <v>238</v>
      </c>
    </row>
    <row r="49" spans="2:10" x14ac:dyDescent="0.25">
      <c r="B49" s="1">
        <v>45611</v>
      </c>
      <c r="C49" s="1" t="s">
        <v>12</v>
      </c>
      <c r="D49" t="s">
        <v>0</v>
      </c>
      <c r="E49" s="2">
        <v>157.88</v>
      </c>
      <c r="F49">
        <v>168</v>
      </c>
      <c r="G49" s="6">
        <f>E49*F49</f>
        <v>26523.84</v>
      </c>
      <c r="H49" s="7"/>
      <c r="I49" s="7">
        <v>449332</v>
      </c>
      <c r="J49" s="3">
        <f>I49-H49</f>
        <v>449332</v>
      </c>
    </row>
    <row r="50" spans="2:10" x14ac:dyDescent="0.25">
      <c r="B50" s="1">
        <v>45616</v>
      </c>
      <c r="C50" s="1" t="s">
        <v>1</v>
      </c>
      <c r="D50" t="s">
        <v>0</v>
      </c>
      <c r="E50" s="2">
        <v>141.5</v>
      </c>
      <c r="F50">
        <v>170.1</v>
      </c>
      <c r="G50" s="2">
        <f t="shared" si="0"/>
        <v>24069.149999999998</v>
      </c>
      <c r="H50" s="3">
        <v>448956</v>
      </c>
      <c r="I50" s="3">
        <v>449729</v>
      </c>
      <c r="J50" s="3">
        <f t="shared" si="1"/>
        <v>773</v>
      </c>
    </row>
    <row r="51" spans="2:10" x14ac:dyDescent="0.25">
      <c r="B51" s="1">
        <v>45619</v>
      </c>
      <c r="C51" s="1" t="s">
        <v>12</v>
      </c>
      <c r="D51" t="s">
        <v>0</v>
      </c>
      <c r="E51" s="2">
        <v>177.58</v>
      </c>
      <c r="F51">
        <v>168.3</v>
      </c>
      <c r="G51" s="2">
        <f>E51*F51</f>
        <v>29886.714000000004</v>
      </c>
      <c r="H51" s="3"/>
      <c r="I51" s="3">
        <v>450224</v>
      </c>
      <c r="J51" s="3">
        <f>I51-H51</f>
        <v>450224</v>
      </c>
    </row>
    <row r="52" spans="2:10" x14ac:dyDescent="0.25">
      <c r="B52" s="1">
        <v>45624</v>
      </c>
      <c r="C52" s="1" t="s">
        <v>1</v>
      </c>
      <c r="D52" t="s">
        <v>0</v>
      </c>
      <c r="E52" s="2">
        <v>69.47</v>
      </c>
      <c r="F52">
        <v>168</v>
      </c>
      <c r="G52" s="2">
        <f t="shared" si="0"/>
        <v>11670.96</v>
      </c>
      <c r="H52" s="3">
        <v>449729</v>
      </c>
      <c r="I52" s="3">
        <v>450374</v>
      </c>
      <c r="J52" s="3">
        <f t="shared" si="1"/>
        <v>645</v>
      </c>
    </row>
    <row r="53" spans="2:10" x14ac:dyDescent="0.25">
      <c r="B53" s="1">
        <v>45632</v>
      </c>
      <c r="C53" s="1" t="s">
        <v>12</v>
      </c>
      <c r="D53" t="s">
        <v>0</v>
      </c>
      <c r="E53" s="2">
        <v>220.89</v>
      </c>
      <c r="F53">
        <v>168</v>
      </c>
      <c r="G53" s="2">
        <f>E53*F53</f>
        <v>37109.519999999997</v>
      </c>
      <c r="H53" s="3"/>
      <c r="I53" s="3">
        <v>450550</v>
      </c>
      <c r="J53" s="3">
        <f>I53-H53</f>
        <v>450550</v>
      </c>
    </row>
    <row r="54" spans="2:10" x14ac:dyDescent="0.25">
      <c r="B54" s="1">
        <v>45637</v>
      </c>
      <c r="C54" s="1" t="s">
        <v>1</v>
      </c>
      <c r="D54" t="s">
        <v>0</v>
      </c>
      <c r="E54" s="2">
        <v>88.91</v>
      </c>
      <c r="F54">
        <v>168</v>
      </c>
      <c r="G54" s="2">
        <f t="shared" si="0"/>
        <v>14936.88</v>
      </c>
      <c r="H54" s="3">
        <v>450374</v>
      </c>
      <c r="I54" s="3">
        <v>450576</v>
      </c>
      <c r="J54" s="3">
        <f t="shared" si="1"/>
        <v>202</v>
      </c>
    </row>
    <row r="55" spans="2:10" x14ac:dyDescent="0.25">
      <c r="B55" s="1">
        <v>45637</v>
      </c>
      <c r="C55" s="1" t="s">
        <v>1</v>
      </c>
      <c r="D55" t="s">
        <v>0</v>
      </c>
      <c r="E55" s="2">
        <v>145.84</v>
      </c>
      <c r="F55">
        <v>168</v>
      </c>
      <c r="G55" s="2">
        <f t="shared" si="0"/>
        <v>24501.119999999999</v>
      </c>
      <c r="H55" s="3">
        <v>450576</v>
      </c>
      <c r="I55" s="3">
        <v>450576</v>
      </c>
      <c r="J55" s="3">
        <f t="shared" si="1"/>
        <v>0</v>
      </c>
    </row>
    <row r="56" spans="2:10" x14ac:dyDescent="0.25">
      <c r="B56" s="1"/>
      <c r="C56" s="1"/>
      <c r="E56" s="12">
        <f>SUBTOTAL(109,Table5[Quantity])</f>
        <v>8077.3900000000012</v>
      </c>
      <c r="G56" s="12">
        <f>SUBTOTAL(109,Table5[Amount])</f>
        <v>1440334.6940000004</v>
      </c>
      <c r="H56" s="3"/>
      <c r="I56" s="3">
        <f>I55-I2</f>
        <v>16486</v>
      </c>
      <c r="J56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4CB8-4CDB-4EC4-9B14-B77E1D075A74}">
  <dimension ref="B1:J53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45300</v>
      </c>
      <c r="C2" s="1" t="s">
        <v>1</v>
      </c>
      <c r="D2" t="s">
        <v>0</v>
      </c>
      <c r="E2" s="2">
        <v>115.87</v>
      </c>
      <c r="F2" s="2">
        <v>201.4</v>
      </c>
      <c r="G2" s="2">
        <f>E2*F2</f>
        <v>23336.218000000001</v>
      </c>
      <c r="H2" s="3">
        <v>313456</v>
      </c>
      <c r="I2" s="3">
        <v>313951</v>
      </c>
      <c r="J2" s="3">
        <f>I2-H2</f>
        <v>495</v>
      </c>
    </row>
    <row r="3" spans="2:10" x14ac:dyDescent="0.25">
      <c r="B3" s="1">
        <v>45310</v>
      </c>
      <c r="C3" s="1" t="s">
        <v>1</v>
      </c>
      <c r="D3" t="s">
        <v>0</v>
      </c>
      <c r="E3" s="2">
        <v>96.42</v>
      </c>
      <c r="F3" s="2">
        <v>196.4</v>
      </c>
      <c r="G3" s="2">
        <f t="shared" ref="G3:G52" si="0">E3*F3</f>
        <v>18936.888000000003</v>
      </c>
      <c r="H3" s="3">
        <v>313951</v>
      </c>
      <c r="I3" s="3">
        <v>314153</v>
      </c>
      <c r="J3" s="3">
        <f t="shared" ref="J3:J52" si="1">I3-H3</f>
        <v>202</v>
      </c>
    </row>
    <row r="4" spans="2:10" x14ac:dyDescent="0.25">
      <c r="B4" s="1">
        <v>45312</v>
      </c>
      <c r="C4" s="1" t="s">
        <v>1</v>
      </c>
      <c r="D4" t="s">
        <v>0</v>
      </c>
      <c r="E4" s="2">
        <v>90</v>
      </c>
      <c r="F4" s="2">
        <v>193.4</v>
      </c>
      <c r="G4" s="2">
        <f t="shared" si="0"/>
        <v>17406</v>
      </c>
      <c r="H4" s="3">
        <v>314153</v>
      </c>
      <c r="I4" s="3">
        <v>314729</v>
      </c>
      <c r="J4" s="3">
        <f t="shared" si="1"/>
        <v>576</v>
      </c>
    </row>
    <row r="5" spans="2:10" x14ac:dyDescent="0.25">
      <c r="B5" s="1">
        <v>45316</v>
      </c>
      <c r="C5" s="1" t="s">
        <v>12</v>
      </c>
      <c r="D5" t="s">
        <v>0</v>
      </c>
      <c r="E5" s="2">
        <v>89.08</v>
      </c>
      <c r="F5" s="2">
        <v>196.4</v>
      </c>
      <c r="G5" s="2">
        <f t="shared" si="0"/>
        <v>17495.312000000002</v>
      </c>
      <c r="I5" s="3">
        <v>315215</v>
      </c>
      <c r="J5" s="3"/>
    </row>
    <row r="6" spans="2:10" x14ac:dyDescent="0.25">
      <c r="B6" s="1">
        <v>45324</v>
      </c>
      <c r="C6" s="1" t="s">
        <v>12</v>
      </c>
      <c r="D6" t="s">
        <v>0</v>
      </c>
      <c r="E6" s="2">
        <v>106.93</v>
      </c>
      <c r="F6" s="2">
        <v>198.1</v>
      </c>
      <c r="G6" s="2">
        <f t="shared" si="0"/>
        <v>21182.833000000002</v>
      </c>
      <c r="I6" s="3">
        <v>315701</v>
      </c>
      <c r="J6" s="3"/>
    </row>
    <row r="7" spans="2:10" x14ac:dyDescent="0.25">
      <c r="B7" s="1">
        <v>45333</v>
      </c>
      <c r="C7" s="1" t="s">
        <v>12</v>
      </c>
      <c r="D7" t="s">
        <v>0</v>
      </c>
      <c r="E7" s="2">
        <v>127.11</v>
      </c>
      <c r="F7" s="2">
        <v>198.1</v>
      </c>
      <c r="G7" s="2">
        <f t="shared" si="0"/>
        <v>25180.490999999998</v>
      </c>
      <c r="I7" s="3">
        <v>316260</v>
      </c>
      <c r="J7" s="3"/>
    </row>
    <row r="8" spans="2:10" x14ac:dyDescent="0.25">
      <c r="B8" s="1">
        <v>45336</v>
      </c>
      <c r="C8" s="1" t="s">
        <v>1</v>
      </c>
      <c r="D8" t="s">
        <v>0</v>
      </c>
      <c r="E8" s="2">
        <v>44.17</v>
      </c>
      <c r="F8" s="2">
        <v>196.4</v>
      </c>
      <c r="G8" s="2">
        <f t="shared" si="0"/>
        <v>8674.9880000000012</v>
      </c>
      <c r="H8" s="3">
        <v>314729</v>
      </c>
      <c r="I8" s="3">
        <v>316461</v>
      </c>
      <c r="J8" s="3">
        <f t="shared" si="1"/>
        <v>1732</v>
      </c>
    </row>
    <row r="9" spans="2:10" x14ac:dyDescent="0.25">
      <c r="B9" s="1">
        <v>45344</v>
      </c>
      <c r="C9" s="1" t="s">
        <v>1</v>
      </c>
      <c r="D9" t="s">
        <v>0</v>
      </c>
      <c r="E9" s="2">
        <v>59.68</v>
      </c>
      <c r="F9" s="2">
        <v>195.4</v>
      </c>
      <c r="G9" s="2">
        <f t="shared" si="0"/>
        <v>11661.472</v>
      </c>
      <c r="H9" s="3">
        <v>316461</v>
      </c>
      <c r="I9" s="3">
        <v>316667</v>
      </c>
      <c r="J9" s="3">
        <f t="shared" si="1"/>
        <v>206</v>
      </c>
    </row>
    <row r="10" spans="2:10" x14ac:dyDescent="0.25">
      <c r="B10" s="1">
        <v>45344</v>
      </c>
      <c r="C10" s="1" t="s">
        <v>1</v>
      </c>
      <c r="D10" t="s">
        <v>0</v>
      </c>
      <c r="E10" s="2">
        <v>35.4</v>
      </c>
      <c r="F10" s="2">
        <v>195.4</v>
      </c>
      <c r="G10" s="2">
        <f t="shared" si="0"/>
        <v>6917.16</v>
      </c>
      <c r="H10" s="3">
        <v>316667</v>
      </c>
      <c r="I10" s="3">
        <v>496568</v>
      </c>
      <c r="J10" s="3">
        <f t="shared" si="1"/>
        <v>179901</v>
      </c>
    </row>
    <row r="11" spans="2:10" x14ac:dyDescent="0.25">
      <c r="B11" s="1">
        <v>45351</v>
      </c>
      <c r="C11" s="1" t="s">
        <v>12</v>
      </c>
      <c r="D11" t="s">
        <v>0</v>
      </c>
      <c r="E11" s="2">
        <v>131.02000000000001</v>
      </c>
      <c r="F11" s="2">
        <v>195.4</v>
      </c>
      <c r="G11" s="2">
        <f t="shared" si="0"/>
        <v>25601.308000000005</v>
      </c>
      <c r="I11" s="3">
        <v>317216</v>
      </c>
      <c r="J11" s="3"/>
    </row>
    <row r="12" spans="2:10" x14ac:dyDescent="0.25">
      <c r="B12" s="1">
        <v>45351</v>
      </c>
      <c r="C12" s="1" t="s">
        <v>1</v>
      </c>
      <c r="D12" t="s">
        <v>0</v>
      </c>
      <c r="E12" s="2">
        <v>107.44</v>
      </c>
      <c r="F12" s="2">
        <v>195.4</v>
      </c>
      <c r="G12" s="2">
        <f t="shared" si="0"/>
        <v>20993.776000000002</v>
      </c>
      <c r="H12" s="3">
        <v>496568</v>
      </c>
      <c r="I12" s="3">
        <v>211388</v>
      </c>
      <c r="J12" s="3">
        <f t="shared" si="1"/>
        <v>-285180</v>
      </c>
    </row>
    <row r="13" spans="2:10" x14ac:dyDescent="0.25">
      <c r="B13" s="1">
        <v>45358</v>
      </c>
      <c r="C13" s="1" t="s">
        <v>1</v>
      </c>
      <c r="D13" t="s">
        <v>0</v>
      </c>
      <c r="E13" s="2">
        <v>28.66</v>
      </c>
      <c r="F13" s="2">
        <v>195.4</v>
      </c>
      <c r="G13" s="2">
        <f t="shared" si="0"/>
        <v>5600.1639999999998</v>
      </c>
      <c r="H13" s="3">
        <v>211388</v>
      </c>
      <c r="I13" s="3">
        <v>317308</v>
      </c>
      <c r="J13" s="3">
        <f t="shared" si="1"/>
        <v>105920</v>
      </c>
    </row>
    <row r="14" spans="2:10" x14ac:dyDescent="0.25">
      <c r="B14" s="1">
        <v>45373</v>
      </c>
      <c r="C14" s="1" t="s">
        <v>1</v>
      </c>
      <c r="D14" t="s">
        <v>0</v>
      </c>
      <c r="E14" s="2">
        <v>100.38</v>
      </c>
      <c r="F14" s="2">
        <v>190.3</v>
      </c>
      <c r="G14" s="2">
        <f t="shared" si="0"/>
        <v>19102.313999999998</v>
      </c>
      <c r="H14" s="3">
        <v>317308</v>
      </c>
      <c r="I14" s="3">
        <v>317329</v>
      </c>
      <c r="J14" s="3">
        <f t="shared" si="1"/>
        <v>21</v>
      </c>
    </row>
    <row r="15" spans="2:10" x14ac:dyDescent="0.25">
      <c r="B15" s="1">
        <v>45390</v>
      </c>
      <c r="C15" s="1" t="s">
        <v>1</v>
      </c>
      <c r="D15" t="s">
        <v>0</v>
      </c>
      <c r="E15" s="2">
        <v>75.31</v>
      </c>
      <c r="F15" s="2">
        <v>190.3</v>
      </c>
      <c r="G15" s="2">
        <f t="shared" si="0"/>
        <v>14331.493</v>
      </c>
      <c r="H15" s="3">
        <v>317329</v>
      </c>
      <c r="I15" s="3">
        <v>317649</v>
      </c>
      <c r="J15" s="3">
        <f t="shared" si="1"/>
        <v>320</v>
      </c>
    </row>
    <row r="16" spans="2:10" x14ac:dyDescent="0.25">
      <c r="B16" s="1">
        <v>45400</v>
      </c>
      <c r="C16" s="1" t="s">
        <v>1</v>
      </c>
      <c r="D16" t="s">
        <v>0</v>
      </c>
      <c r="E16" s="2">
        <v>84.6</v>
      </c>
      <c r="F16" s="2">
        <v>180.3</v>
      </c>
      <c r="G16" s="2">
        <f t="shared" si="0"/>
        <v>15253.38</v>
      </c>
      <c r="H16" s="3">
        <v>317649</v>
      </c>
      <c r="I16" s="3">
        <v>317864</v>
      </c>
      <c r="J16" s="3">
        <f t="shared" si="1"/>
        <v>215</v>
      </c>
    </row>
    <row r="17" spans="2:10" x14ac:dyDescent="0.25">
      <c r="B17" s="1">
        <v>45401</v>
      </c>
      <c r="C17" s="1" t="s">
        <v>1</v>
      </c>
      <c r="D17" t="s">
        <v>0</v>
      </c>
      <c r="E17" s="2">
        <v>24.96</v>
      </c>
      <c r="F17" s="2">
        <v>180.3</v>
      </c>
      <c r="G17" s="2">
        <f t="shared" si="0"/>
        <v>4500.2880000000005</v>
      </c>
      <c r="H17" s="3">
        <v>317864</v>
      </c>
      <c r="I17" s="3">
        <v>0</v>
      </c>
      <c r="J17" s="3">
        <f t="shared" si="1"/>
        <v>-317864</v>
      </c>
    </row>
    <row r="18" spans="2:10" x14ac:dyDescent="0.25">
      <c r="B18" s="1">
        <v>45408</v>
      </c>
      <c r="C18" s="1" t="s">
        <v>1</v>
      </c>
      <c r="D18" t="s">
        <v>0</v>
      </c>
      <c r="E18" s="2">
        <v>86.25</v>
      </c>
      <c r="F18" s="2">
        <v>180.3</v>
      </c>
      <c r="G18" s="2">
        <f t="shared" si="0"/>
        <v>15550.875000000002</v>
      </c>
      <c r="H18" s="3">
        <v>0</v>
      </c>
      <c r="I18" s="3">
        <v>318163</v>
      </c>
      <c r="J18" s="3">
        <f t="shared" si="1"/>
        <v>318163</v>
      </c>
    </row>
    <row r="19" spans="2:10" x14ac:dyDescent="0.25">
      <c r="B19" s="1">
        <v>45415</v>
      </c>
      <c r="C19" s="1" t="s">
        <v>1</v>
      </c>
      <c r="D19" t="s">
        <v>0</v>
      </c>
      <c r="E19" s="2">
        <v>98</v>
      </c>
      <c r="F19" s="2">
        <v>180.3</v>
      </c>
      <c r="G19" s="2">
        <f t="shared" si="0"/>
        <v>17669.400000000001</v>
      </c>
      <c r="H19" s="3">
        <v>318163</v>
      </c>
      <c r="I19" s="3">
        <v>318365</v>
      </c>
      <c r="J19" s="3">
        <f t="shared" si="1"/>
        <v>202</v>
      </c>
    </row>
    <row r="20" spans="2:10" x14ac:dyDescent="0.25">
      <c r="B20" s="1">
        <v>45416</v>
      </c>
      <c r="C20" s="1" t="s">
        <v>12</v>
      </c>
      <c r="D20" t="s">
        <v>0</v>
      </c>
      <c r="E20" s="2">
        <v>129</v>
      </c>
      <c r="F20" s="2">
        <v>177.2</v>
      </c>
      <c r="G20" s="6">
        <f>E20*F20</f>
        <v>22858.799999999999</v>
      </c>
      <c r="I20" s="3">
        <v>318966</v>
      </c>
      <c r="J20" s="3">
        <f>I20-H20</f>
        <v>318966</v>
      </c>
    </row>
    <row r="21" spans="2:10" x14ac:dyDescent="0.25">
      <c r="B21" s="1">
        <v>45417</v>
      </c>
      <c r="C21" s="1" t="s">
        <v>1</v>
      </c>
      <c r="D21" t="s">
        <v>0</v>
      </c>
      <c r="E21" s="2">
        <v>96.4</v>
      </c>
      <c r="F21" s="2">
        <v>182.9</v>
      </c>
      <c r="G21" s="2">
        <f t="shared" si="0"/>
        <v>17631.560000000001</v>
      </c>
      <c r="H21" s="3">
        <v>318365</v>
      </c>
      <c r="I21" s="3">
        <v>319261</v>
      </c>
      <c r="J21" s="3">
        <f t="shared" si="1"/>
        <v>896</v>
      </c>
    </row>
    <row r="22" spans="2:10" x14ac:dyDescent="0.25">
      <c r="B22" s="1">
        <v>45421</v>
      </c>
      <c r="C22" s="1" t="s">
        <v>12</v>
      </c>
      <c r="D22" t="s">
        <v>0</v>
      </c>
      <c r="E22" s="2">
        <v>78.489999999999995</v>
      </c>
      <c r="F22" s="2">
        <v>180.3</v>
      </c>
      <c r="G22" s="6">
        <f>E22*F22</f>
        <v>14151.746999999999</v>
      </c>
      <c r="I22" s="3">
        <v>319440</v>
      </c>
      <c r="J22" s="3">
        <f>I22-H22</f>
        <v>319440</v>
      </c>
    </row>
    <row r="23" spans="2:10" x14ac:dyDescent="0.25">
      <c r="B23" s="1">
        <v>45436</v>
      </c>
      <c r="C23" s="1" t="s">
        <v>1</v>
      </c>
      <c r="D23" t="s">
        <v>0</v>
      </c>
      <c r="E23" s="2">
        <v>141.04</v>
      </c>
      <c r="F23" s="2">
        <v>179.1</v>
      </c>
      <c r="G23" s="2">
        <f t="shared" si="0"/>
        <v>25260.263999999999</v>
      </c>
      <c r="H23" s="3">
        <v>319261</v>
      </c>
      <c r="I23" s="3">
        <v>319852</v>
      </c>
      <c r="J23" s="3">
        <f t="shared" si="1"/>
        <v>591</v>
      </c>
    </row>
    <row r="24" spans="2:10" x14ac:dyDescent="0.25">
      <c r="B24" s="1">
        <v>45438</v>
      </c>
      <c r="C24" s="1" t="s">
        <v>1</v>
      </c>
      <c r="D24" t="s">
        <v>0</v>
      </c>
      <c r="E24" s="2">
        <v>108.41</v>
      </c>
      <c r="F24" s="2">
        <v>179.3</v>
      </c>
      <c r="G24" s="2">
        <f t="shared" si="0"/>
        <v>19437.913</v>
      </c>
      <c r="H24" s="3">
        <v>319852</v>
      </c>
      <c r="I24" s="3">
        <v>320336</v>
      </c>
      <c r="J24" s="3">
        <f t="shared" si="1"/>
        <v>484</v>
      </c>
    </row>
    <row r="25" spans="2:10" x14ac:dyDescent="0.25">
      <c r="B25" s="1">
        <v>45443</v>
      </c>
      <c r="C25" s="1" t="s">
        <v>12</v>
      </c>
      <c r="D25" t="s">
        <v>0</v>
      </c>
      <c r="E25" s="2">
        <v>138.1</v>
      </c>
      <c r="F25" s="2">
        <v>179.1</v>
      </c>
      <c r="G25" s="6">
        <f>E25*F25</f>
        <v>24733.71</v>
      </c>
      <c r="I25" s="3">
        <v>320852</v>
      </c>
      <c r="J25" s="3">
        <f>I25-H25</f>
        <v>320852</v>
      </c>
    </row>
    <row r="26" spans="2:10" x14ac:dyDescent="0.25">
      <c r="B26" s="1">
        <v>45450</v>
      </c>
      <c r="C26" s="1" t="s">
        <v>12</v>
      </c>
      <c r="D26" t="s">
        <v>0</v>
      </c>
      <c r="E26" s="2">
        <v>40.61</v>
      </c>
      <c r="F26" s="2">
        <v>179.1</v>
      </c>
      <c r="G26" s="6">
        <f>E26*F26</f>
        <v>7273.2509999999993</v>
      </c>
      <c r="I26" s="3">
        <v>321024</v>
      </c>
      <c r="J26" s="3">
        <f>I26-H26</f>
        <v>321024</v>
      </c>
    </row>
    <row r="27" spans="2:10" x14ac:dyDescent="0.25">
      <c r="B27" s="1">
        <v>45455</v>
      </c>
      <c r="C27" s="1" t="s">
        <v>12</v>
      </c>
      <c r="D27" t="s">
        <v>0</v>
      </c>
      <c r="E27" s="2">
        <v>136.06</v>
      </c>
      <c r="F27" s="2">
        <v>180.8</v>
      </c>
      <c r="G27" s="6">
        <f>E27*F27</f>
        <v>24599.648000000001</v>
      </c>
      <c r="I27" s="3">
        <v>321694</v>
      </c>
      <c r="J27" s="3">
        <f>I27-H27</f>
        <v>321694</v>
      </c>
    </row>
    <row r="28" spans="2:10" x14ac:dyDescent="0.25">
      <c r="B28" s="1">
        <v>45469</v>
      </c>
      <c r="C28" s="1" t="s">
        <v>12</v>
      </c>
      <c r="D28" t="s">
        <v>0</v>
      </c>
      <c r="E28" s="2">
        <v>135.9</v>
      </c>
      <c r="F28" s="2">
        <v>173.3</v>
      </c>
      <c r="G28" s="6">
        <f>E28*F28</f>
        <v>23551.47</v>
      </c>
      <c r="I28" s="3">
        <v>322122</v>
      </c>
      <c r="J28" s="3">
        <f>I28-H28</f>
        <v>322122</v>
      </c>
    </row>
    <row r="29" spans="2:10" x14ac:dyDescent="0.25">
      <c r="B29" s="1">
        <v>45470</v>
      </c>
      <c r="C29" s="1" t="s">
        <v>1</v>
      </c>
      <c r="D29" t="s">
        <v>0</v>
      </c>
      <c r="E29" s="2">
        <v>6.87</v>
      </c>
      <c r="F29" s="2">
        <v>174.7</v>
      </c>
      <c r="G29" s="2">
        <f t="shared" si="0"/>
        <v>1200.1889999999999</v>
      </c>
      <c r="H29" s="3">
        <v>320336</v>
      </c>
      <c r="I29" s="3">
        <v>322392</v>
      </c>
      <c r="J29" s="3">
        <f t="shared" si="1"/>
        <v>2056</v>
      </c>
    </row>
    <row r="30" spans="2:10" x14ac:dyDescent="0.25">
      <c r="B30" s="1">
        <v>45477</v>
      </c>
      <c r="C30" s="1" t="s">
        <v>1</v>
      </c>
      <c r="D30" t="s">
        <v>0</v>
      </c>
      <c r="E30" s="2">
        <v>120.02</v>
      </c>
      <c r="F30" s="2">
        <v>173.1</v>
      </c>
      <c r="G30" s="2">
        <f t="shared" si="0"/>
        <v>20775.462</v>
      </c>
      <c r="H30" s="3">
        <v>322392</v>
      </c>
      <c r="I30" s="3">
        <v>322690</v>
      </c>
      <c r="J30" s="3">
        <f t="shared" si="1"/>
        <v>298</v>
      </c>
    </row>
    <row r="31" spans="2:10" x14ac:dyDescent="0.25">
      <c r="B31" s="1">
        <v>45483</v>
      </c>
      <c r="C31" s="1" t="s">
        <v>1</v>
      </c>
      <c r="D31" t="s">
        <v>0</v>
      </c>
      <c r="E31" s="2">
        <v>128.54</v>
      </c>
      <c r="F31" s="2">
        <v>173.1</v>
      </c>
      <c r="G31" s="2">
        <f t="shared" si="0"/>
        <v>22250.273999999998</v>
      </c>
      <c r="H31" s="3">
        <v>322690</v>
      </c>
      <c r="I31" s="3">
        <v>323035</v>
      </c>
      <c r="J31" s="3">
        <f t="shared" si="1"/>
        <v>345</v>
      </c>
    </row>
    <row r="32" spans="2:10" x14ac:dyDescent="0.25">
      <c r="B32" s="1">
        <v>45491</v>
      </c>
      <c r="C32" s="1" t="s">
        <v>1</v>
      </c>
      <c r="D32" t="s">
        <v>0</v>
      </c>
      <c r="E32" s="2">
        <v>127.39</v>
      </c>
      <c r="F32" s="2">
        <v>171.6</v>
      </c>
      <c r="G32" s="2">
        <f t="shared" si="0"/>
        <v>21860.124</v>
      </c>
      <c r="H32" s="3">
        <v>323035</v>
      </c>
      <c r="I32" s="3">
        <v>323560</v>
      </c>
      <c r="J32" s="3">
        <f t="shared" si="1"/>
        <v>525</v>
      </c>
    </row>
    <row r="33" spans="2:10" x14ac:dyDescent="0.25">
      <c r="B33" s="1">
        <v>45497</v>
      </c>
      <c r="C33" s="1" t="s">
        <v>12</v>
      </c>
      <c r="D33" t="s">
        <v>0</v>
      </c>
      <c r="E33" s="2">
        <v>54.81</v>
      </c>
      <c r="F33" s="2">
        <v>171.6</v>
      </c>
      <c r="G33" s="6">
        <f>E33*F33</f>
        <v>9405.3960000000006</v>
      </c>
      <c r="I33" s="3">
        <v>323796</v>
      </c>
      <c r="J33" s="3">
        <f>I33-H33</f>
        <v>323796</v>
      </c>
    </row>
    <row r="34" spans="2:10" x14ac:dyDescent="0.25">
      <c r="B34" s="1">
        <v>45506</v>
      </c>
      <c r="C34" s="1" t="s">
        <v>12</v>
      </c>
      <c r="D34" t="s">
        <v>0</v>
      </c>
      <c r="E34" s="2">
        <v>86.46</v>
      </c>
      <c r="F34" s="2">
        <v>171.6</v>
      </c>
      <c r="G34" s="6">
        <f>E34*F34</f>
        <v>14836.535999999998</v>
      </c>
      <c r="I34" s="3">
        <v>324008</v>
      </c>
      <c r="J34" s="3">
        <f>I34-H34</f>
        <v>324008</v>
      </c>
    </row>
    <row r="35" spans="2:10" x14ac:dyDescent="0.25">
      <c r="B35" s="1">
        <v>45520</v>
      </c>
      <c r="C35" s="1" t="s">
        <v>1</v>
      </c>
      <c r="D35" t="s">
        <v>0</v>
      </c>
      <c r="E35" s="2">
        <v>153.5</v>
      </c>
      <c r="F35" s="2">
        <v>171.6</v>
      </c>
      <c r="G35" s="2">
        <f t="shared" si="0"/>
        <v>26340.6</v>
      </c>
      <c r="H35" s="3">
        <v>323560</v>
      </c>
      <c r="I35" s="3">
        <v>324520</v>
      </c>
      <c r="J35" s="3">
        <f t="shared" si="1"/>
        <v>960</v>
      </c>
    </row>
    <row r="36" spans="2:10" x14ac:dyDescent="0.25">
      <c r="B36" s="1">
        <v>45523</v>
      </c>
      <c r="C36" s="1" t="s">
        <v>12</v>
      </c>
      <c r="D36" t="s">
        <v>0</v>
      </c>
      <c r="E36" s="2">
        <v>147.87</v>
      </c>
      <c r="F36" s="2">
        <v>171.8</v>
      </c>
      <c r="G36" s="6">
        <f>E36*F36</f>
        <v>25404.066000000003</v>
      </c>
      <c r="I36" s="3">
        <v>325040</v>
      </c>
      <c r="J36" s="3">
        <f>I36-H36</f>
        <v>325040</v>
      </c>
    </row>
    <row r="37" spans="2:10" x14ac:dyDescent="0.25">
      <c r="B37" s="1">
        <v>45526</v>
      </c>
      <c r="C37" s="1" t="s">
        <v>12</v>
      </c>
      <c r="D37" t="s">
        <v>0</v>
      </c>
      <c r="E37" s="2">
        <v>100</v>
      </c>
      <c r="F37" s="2">
        <v>171.6</v>
      </c>
      <c r="G37" s="6">
        <f>E37*F37</f>
        <v>17160</v>
      </c>
      <c r="I37" s="3">
        <v>325421</v>
      </c>
      <c r="J37" s="3">
        <f>I37-H37</f>
        <v>325421</v>
      </c>
    </row>
    <row r="38" spans="2:10" x14ac:dyDescent="0.25">
      <c r="B38" s="1">
        <v>45534</v>
      </c>
      <c r="C38" s="1" t="s">
        <v>12</v>
      </c>
      <c r="D38" t="s">
        <v>0</v>
      </c>
      <c r="E38" s="2">
        <v>105.19</v>
      </c>
      <c r="F38" s="2">
        <v>171.6</v>
      </c>
      <c r="G38" s="6">
        <f>E38*F38</f>
        <v>18050.603999999999</v>
      </c>
      <c r="I38" s="3">
        <v>325872</v>
      </c>
      <c r="J38" s="3">
        <f>I38-H38</f>
        <v>325872</v>
      </c>
    </row>
    <row r="39" spans="2:10" x14ac:dyDescent="0.25">
      <c r="B39" s="1">
        <v>45537</v>
      </c>
      <c r="C39" s="1" t="s">
        <v>1</v>
      </c>
      <c r="D39" t="s">
        <v>0</v>
      </c>
      <c r="E39" s="2">
        <v>2.02</v>
      </c>
      <c r="F39" s="2">
        <v>173.2</v>
      </c>
      <c r="G39" s="2">
        <f t="shared" si="0"/>
        <v>349.86399999999998</v>
      </c>
      <c r="H39" s="3">
        <v>324520</v>
      </c>
      <c r="I39" s="3">
        <v>326122</v>
      </c>
      <c r="J39" s="3">
        <f t="shared" si="1"/>
        <v>1602</v>
      </c>
    </row>
    <row r="40" spans="2:10" x14ac:dyDescent="0.25">
      <c r="B40" s="1">
        <v>45542</v>
      </c>
      <c r="C40" s="1" t="s">
        <v>12</v>
      </c>
      <c r="D40" t="s">
        <v>0</v>
      </c>
      <c r="E40" s="2">
        <v>143.13</v>
      </c>
      <c r="F40" s="2">
        <v>173.2</v>
      </c>
      <c r="G40" s="6">
        <f>E40*F40</f>
        <v>24790.115999999998</v>
      </c>
      <c r="I40" s="3">
        <v>326550</v>
      </c>
      <c r="J40" s="3">
        <f>I40-H40</f>
        <v>326550</v>
      </c>
    </row>
    <row r="41" spans="2:10" x14ac:dyDescent="0.25">
      <c r="B41" s="1">
        <v>45562</v>
      </c>
      <c r="C41" s="1" t="s">
        <v>12</v>
      </c>
      <c r="D41" t="s">
        <v>0</v>
      </c>
      <c r="E41" s="2">
        <v>165.8</v>
      </c>
      <c r="F41" s="2">
        <v>171.6</v>
      </c>
      <c r="G41" s="6">
        <f>E41*F41</f>
        <v>28451.280000000002</v>
      </c>
      <c r="I41" s="3">
        <v>327139</v>
      </c>
      <c r="J41" s="3">
        <f>I41-H41</f>
        <v>327139</v>
      </c>
    </row>
    <row r="42" spans="2:10" x14ac:dyDescent="0.25">
      <c r="B42" s="1">
        <v>45565</v>
      </c>
      <c r="C42" s="1" t="s">
        <v>1</v>
      </c>
      <c r="D42" t="s">
        <v>0</v>
      </c>
      <c r="E42" s="34">
        <v>136.02000000000001</v>
      </c>
      <c r="F42" s="14">
        <v>171.3</v>
      </c>
      <c r="G42" s="6">
        <f t="shared" si="0"/>
        <v>23300.226000000002</v>
      </c>
      <c r="H42" s="8">
        <v>326122</v>
      </c>
      <c r="I42" s="8">
        <v>327730</v>
      </c>
      <c r="J42" s="3">
        <f t="shared" si="1"/>
        <v>1608</v>
      </c>
    </row>
    <row r="43" spans="2:10" x14ac:dyDescent="0.25">
      <c r="B43" s="1">
        <v>45568</v>
      </c>
      <c r="C43" s="1" t="s">
        <v>1</v>
      </c>
      <c r="D43" t="s">
        <v>0</v>
      </c>
      <c r="E43" s="14">
        <v>31.47</v>
      </c>
      <c r="F43" s="14">
        <v>171.6</v>
      </c>
      <c r="G43" s="6">
        <f t="shared" si="0"/>
        <v>5400.2519999999995</v>
      </c>
      <c r="H43" s="8">
        <v>327730</v>
      </c>
      <c r="I43" s="8">
        <v>327840</v>
      </c>
      <c r="J43" s="3">
        <f t="shared" si="1"/>
        <v>110</v>
      </c>
    </row>
    <row r="44" spans="2:10" x14ac:dyDescent="0.25">
      <c r="B44" s="1">
        <v>45579</v>
      </c>
      <c r="C44" s="1" t="s">
        <v>12</v>
      </c>
      <c r="D44" t="s">
        <v>0</v>
      </c>
      <c r="E44" s="14">
        <v>103.01</v>
      </c>
      <c r="F44" s="14">
        <v>171.6</v>
      </c>
      <c r="G44" s="6">
        <f>E44*F44</f>
        <v>17676.516</v>
      </c>
      <c r="H44" s="8"/>
      <c r="I44" s="8">
        <v>328280</v>
      </c>
      <c r="J44" s="3">
        <f>I44-H44</f>
        <v>328280</v>
      </c>
    </row>
    <row r="45" spans="2:10" x14ac:dyDescent="0.25">
      <c r="B45" s="1">
        <v>45589</v>
      </c>
      <c r="C45" s="1" t="s">
        <v>1</v>
      </c>
      <c r="D45" t="s">
        <v>0</v>
      </c>
      <c r="E45" s="14">
        <v>97.89</v>
      </c>
      <c r="F45" s="14">
        <v>168</v>
      </c>
      <c r="G45" s="6">
        <f t="shared" si="0"/>
        <v>16445.52</v>
      </c>
      <c r="H45" s="8">
        <v>327840</v>
      </c>
      <c r="I45" s="8">
        <v>328574</v>
      </c>
      <c r="J45" s="3">
        <f t="shared" si="1"/>
        <v>734</v>
      </c>
    </row>
    <row r="46" spans="2:10" x14ac:dyDescent="0.25">
      <c r="B46" s="1">
        <v>45604</v>
      </c>
      <c r="C46" s="1" t="s">
        <v>12</v>
      </c>
      <c r="D46" t="s">
        <v>0</v>
      </c>
      <c r="E46" s="14">
        <v>144.44</v>
      </c>
      <c r="F46" s="14">
        <v>168</v>
      </c>
      <c r="G46" s="6">
        <f>E46*F46</f>
        <v>24265.919999999998</v>
      </c>
      <c r="H46" s="8"/>
      <c r="I46" s="8">
        <v>329081</v>
      </c>
      <c r="J46" s="3">
        <f>I46-H46</f>
        <v>329081</v>
      </c>
    </row>
    <row r="47" spans="2:10" x14ac:dyDescent="0.25">
      <c r="B47" s="1">
        <v>45611</v>
      </c>
      <c r="C47" s="1" t="s">
        <v>12</v>
      </c>
      <c r="D47" t="s">
        <v>0</v>
      </c>
      <c r="E47" s="14">
        <v>73.33</v>
      </c>
      <c r="F47" s="14">
        <v>168</v>
      </c>
      <c r="G47" s="6">
        <f>E47*F47</f>
        <v>12319.44</v>
      </c>
      <c r="H47" s="8"/>
      <c r="I47" s="8">
        <v>329344</v>
      </c>
      <c r="J47" s="3">
        <f>I47-H47</f>
        <v>329344</v>
      </c>
    </row>
    <row r="48" spans="2:10" x14ac:dyDescent="0.25">
      <c r="B48" s="1">
        <v>45617</v>
      </c>
      <c r="C48" s="1" t="s">
        <v>12</v>
      </c>
      <c r="D48" t="s">
        <v>0</v>
      </c>
      <c r="E48" s="14">
        <v>124.96</v>
      </c>
      <c r="F48" s="14">
        <v>168</v>
      </c>
      <c r="G48" s="6">
        <f>E48*F48</f>
        <v>20993.279999999999</v>
      </c>
      <c r="H48" s="8"/>
      <c r="I48" s="8">
        <v>329837</v>
      </c>
      <c r="J48" s="3">
        <f>I48-H48</f>
        <v>329837</v>
      </c>
    </row>
    <row r="49" spans="2:10" x14ac:dyDescent="0.25">
      <c r="B49" s="1">
        <v>45623</v>
      </c>
      <c r="C49" s="1" t="s">
        <v>1</v>
      </c>
      <c r="D49" t="s">
        <v>0</v>
      </c>
      <c r="E49" s="2">
        <v>127.67</v>
      </c>
      <c r="F49" s="2">
        <v>168</v>
      </c>
      <c r="G49" s="6">
        <f t="shared" si="0"/>
        <v>21448.560000000001</v>
      </c>
      <c r="H49" s="7">
        <v>328574</v>
      </c>
      <c r="I49" s="7">
        <v>330293</v>
      </c>
      <c r="J49" s="3">
        <f t="shared" si="1"/>
        <v>1719</v>
      </c>
    </row>
    <row r="50" spans="2:10" x14ac:dyDescent="0.25">
      <c r="B50" s="1">
        <v>45627</v>
      </c>
      <c r="C50" s="1" t="s">
        <v>12</v>
      </c>
      <c r="D50" t="s">
        <v>0</v>
      </c>
      <c r="E50" s="2">
        <v>132.49</v>
      </c>
      <c r="F50" s="2">
        <v>169.7</v>
      </c>
      <c r="G50" s="6">
        <f>E50*F50</f>
        <v>22483.553</v>
      </c>
      <c r="H50" s="7"/>
      <c r="I50" s="7">
        <v>330784</v>
      </c>
      <c r="J50" s="3">
        <f>I50-H50</f>
        <v>330784</v>
      </c>
    </row>
    <row r="51" spans="2:10" x14ac:dyDescent="0.25">
      <c r="B51" s="1">
        <v>45632</v>
      </c>
      <c r="C51" s="1" t="s">
        <v>12</v>
      </c>
      <c r="D51" t="s">
        <v>0</v>
      </c>
      <c r="E51" s="2">
        <v>69.48</v>
      </c>
      <c r="F51" s="2">
        <v>168</v>
      </c>
      <c r="G51" s="6">
        <f>E51*F51</f>
        <v>11672.640000000001</v>
      </c>
      <c r="H51" s="7"/>
      <c r="I51" s="7">
        <v>331007</v>
      </c>
      <c r="J51" s="3">
        <f>I51-H51</f>
        <v>331007</v>
      </c>
    </row>
    <row r="52" spans="2:10" x14ac:dyDescent="0.25">
      <c r="B52" s="1">
        <v>45637</v>
      </c>
      <c r="C52" s="1" t="s">
        <v>1</v>
      </c>
      <c r="D52" t="s">
        <v>0</v>
      </c>
      <c r="E52" s="2">
        <v>29.18</v>
      </c>
      <c r="F52" s="2">
        <v>168</v>
      </c>
      <c r="G52" s="2">
        <f t="shared" si="0"/>
        <v>4902.24</v>
      </c>
      <c r="H52" s="3">
        <v>330293</v>
      </c>
      <c r="I52" s="3">
        <v>331114</v>
      </c>
      <c r="J52" s="3">
        <f t="shared" si="1"/>
        <v>821</v>
      </c>
    </row>
    <row r="53" spans="2:10" x14ac:dyDescent="0.25">
      <c r="B53" s="1"/>
      <c r="C53" s="1"/>
      <c r="E53" s="12">
        <f>SUBTOTAL(109,Table6[Quantity])</f>
        <v>4916.829999999999</v>
      </c>
      <c r="G53" s="17">
        <f>SUBTOTAL(109,Table6[Amount])</f>
        <v>880675.38100000005</v>
      </c>
      <c r="I53" s="3">
        <f>I52-I2</f>
        <v>17163</v>
      </c>
      <c r="J53" s="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9E39-6963-48C4-AB81-8012FC75EFB2}">
  <dimension ref="B1:L52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45300</v>
      </c>
      <c r="C2" s="1" t="s">
        <v>1</v>
      </c>
      <c r="D2" t="s">
        <v>0</v>
      </c>
      <c r="E2" s="2">
        <v>104.25</v>
      </c>
      <c r="F2" s="2">
        <v>201.4</v>
      </c>
      <c r="G2" s="2">
        <f>E2*F2</f>
        <v>20995.95</v>
      </c>
      <c r="H2" s="3">
        <v>493393</v>
      </c>
      <c r="I2" s="3">
        <v>494085</v>
      </c>
      <c r="J2" s="3">
        <f>I2-H2</f>
        <v>692</v>
      </c>
    </row>
    <row r="3" spans="2:10" x14ac:dyDescent="0.25">
      <c r="B3" s="1">
        <v>45314</v>
      </c>
      <c r="C3" s="1" t="s">
        <v>1</v>
      </c>
      <c r="D3" t="s">
        <v>0</v>
      </c>
      <c r="E3" s="2">
        <v>122.49</v>
      </c>
      <c r="F3" s="2">
        <v>196.7</v>
      </c>
      <c r="G3" s="2">
        <f t="shared" ref="G3:G27" si="0">E3*F3</f>
        <v>24093.782999999996</v>
      </c>
      <c r="H3" s="3">
        <v>494085</v>
      </c>
      <c r="I3" s="3">
        <v>494453</v>
      </c>
      <c r="J3" s="3">
        <f>I3-H3</f>
        <v>368</v>
      </c>
    </row>
    <row r="4" spans="2:10" x14ac:dyDescent="0.25">
      <c r="B4" s="1">
        <v>45316</v>
      </c>
      <c r="C4" s="1" t="s">
        <v>12</v>
      </c>
      <c r="D4" t="s">
        <v>0</v>
      </c>
      <c r="E4" s="2">
        <v>43.07</v>
      </c>
      <c r="F4" s="2">
        <v>196.4</v>
      </c>
      <c r="G4" s="2">
        <f t="shared" si="0"/>
        <v>8458.9480000000003</v>
      </c>
      <c r="I4" s="3">
        <v>494601</v>
      </c>
      <c r="J4" s="3"/>
    </row>
    <row r="5" spans="2:10" x14ac:dyDescent="0.25">
      <c r="B5" s="1">
        <v>45323</v>
      </c>
      <c r="C5" s="1" t="s">
        <v>12</v>
      </c>
      <c r="D5" t="s">
        <v>0</v>
      </c>
      <c r="E5" s="2">
        <v>71.31</v>
      </c>
      <c r="F5" s="2">
        <v>196.4</v>
      </c>
      <c r="G5" s="2">
        <f t="shared" si="0"/>
        <v>14005.284000000001</v>
      </c>
      <c r="I5" s="3">
        <v>494926</v>
      </c>
      <c r="J5" s="3"/>
    </row>
    <row r="6" spans="2:10" x14ac:dyDescent="0.25">
      <c r="B6" s="1">
        <v>45329</v>
      </c>
      <c r="C6" s="1" t="s">
        <v>12</v>
      </c>
      <c r="D6" t="s">
        <v>0</v>
      </c>
      <c r="E6" s="2">
        <v>124.09</v>
      </c>
      <c r="F6" s="2">
        <v>196.4</v>
      </c>
      <c r="G6" s="2">
        <f t="shared" si="0"/>
        <v>24371.276000000002</v>
      </c>
      <c r="I6" s="3">
        <v>495491</v>
      </c>
      <c r="J6" s="3"/>
    </row>
    <row r="7" spans="2:10" x14ac:dyDescent="0.25">
      <c r="B7" s="1">
        <v>45336</v>
      </c>
      <c r="C7" s="1" t="s">
        <v>1</v>
      </c>
      <c r="D7" t="s">
        <v>0</v>
      </c>
      <c r="E7" s="2">
        <v>102.11</v>
      </c>
      <c r="F7" s="2">
        <v>196.4</v>
      </c>
      <c r="G7" s="2">
        <f t="shared" si="0"/>
        <v>20054.404000000002</v>
      </c>
      <c r="H7" s="3">
        <v>494453</v>
      </c>
      <c r="I7" s="3">
        <v>495795</v>
      </c>
      <c r="J7" s="3">
        <f t="shared" ref="J7:J51" si="1">I7-H7</f>
        <v>1342</v>
      </c>
    </row>
    <row r="8" spans="2:10" x14ac:dyDescent="0.25">
      <c r="B8" s="1">
        <v>45340</v>
      </c>
      <c r="C8" s="1" t="s">
        <v>1</v>
      </c>
      <c r="D8" t="s">
        <v>0</v>
      </c>
      <c r="E8" s="2">
        <v>132.96</v>
      </c>
      <c r="F8" s="2">
        <v>194.8</v>
      </c>
      <c r="G8" s="2">
        <f t="shared" si="0"/>
        <v>25900.608000000004</v>
      </c>
      <c r="H8" s="3">
        <v>495795</v>
      </c>
      <c r="I8" s="3">
        <v>496382</v>
      </c>
      <c r="J8" s="3">
        <f t="shared" si="1"/>
        <v>587</v>
      </c>
    </row>
    <row r="9" spans="2:10" x14ac:dyDescent="0.25">
      <c r="B9" s="1">
        <v>45346</v>
      </c>
      <c r="C9" s="1" t="s">
        <v>1</v>
      </c>
      <c r="D9" t="s">
        <v>0</v>
      </c>
      <c r="E9" s="2">
        <v>132.22</v>
      </c>
      <c r="F9" s="2">
        <v>193.1</v>
      </c>
      <c r="G9" s="2">
        <f t="shared" si="0"/>
        <v>25531.682000000001</v>
      </c>
      <c r="H9" s="3">
        <v>496382</v>
      </c>
      <c r="I9" s="3">
        <v>497157</v>
      </c>
      <c r="J9" s="3">
        <f t="shared" si="1"/>
        <v>775</v>
      </c>
    </row>
    <row r="10" spans="2:10" x14ac:dyDescent="0.25">
      <c r="B10" s="1">
        <v>45348</v>
      </c>
      <c r="C10" s="1" t="s">
        <v>12</v>
      </c>
      <c r="D10" t="s">
        <v>0</v>
      </c>
      <c r="E10" s="2">
        <v>131.61000000000001</v>
      </c>
      <c r="F10" s="2">
        <v>196.4</v>
      </c>
      <c r="G10" s="2">
        <f t="shared" si="0"/>
        <v>25848.204000000005</v>
      </c>
      <c r="I10" s="3">
        <v>497723</v>
      </c>
      <c r="J10" s="3"/>
    </row>
    <row r="11" spans="2:10" x14ac:dyDescent="0.25">
      <c r="B11" s="1">
        <v>45351</v>
      </c>
      <c r="C11" s="1" t="s">
        <v>12</v>
      </c>
      <c r="D11" t="s">
        <v>0</v>
      </c>
      <c r="E11" s="2">
        <v>39.31</v>
      </c>
      <c r="F11" s="2">
        <v>195.4</v>
      </c>
      <c r="G11" s="2">
        <f t="shared" si="0"/>
        <v>7681.1740000000009</v>
      </c>
      <c r="I11" s="3">
        <v>497874</v>
      </c>
      <c r="J11" s="3"/>
    </row>
    <row r="12" spans="2:10" x14ac:dyDescent="0.25">
      <c r="B12" s="1">
        <v>45358</v>
      </c>
      <c r="C12" s="1" t="s">
        <v>1</v>
      </c>
      <c r="D12" t="s">
        <v>0</v>
      </c>
      <c r="E12" s="2">
        <v>121.7</v>
      </c>
      <c r="F12" s="2">
        <v>195.4</v>
      </c>
      <c r="G12" s="2">
        <f t="shared" si="0"/>
        <v>23780.18</v>
      </c>
      <c r="H12" s="3">
        <v>497157</v>
      </c>
      <c r="I12" s="3">
        <v>498317</v>
      </c>
      <c r="J12" s="3">
        <f t="shared" si="1"/>
        <v>1160</v>
      </c>
    </row>
    <row r="13" spans="2:10" x14ac:dyDescent="0.25">
      <c r="B13" s="1">
        <v>45366</v>
      </c>
      <c r="C13" s="1" t="s">
        <v>12</v>
      </c>
      <c r="D13" t="s">
        <v>0</v>
      </c>
      <c r="E13" s="2">
        <v>129.80000000000001</v>
      </c>
      <c r="F13" s="2">
        <v>190.3</v>
      </c>
      <c r="G13" s="2">
        <f>E13*F13</f>
        <v>24700.940000000002</v>
      </c>
      <c r="I13" s="3">
        <v>498772</v>
      </c>
      <c r="J13" s="3">
        <f>I13-H13</f>
        <v>498772</v>
      </c>
    </row>
    <row r="14" spans="2:10" x14ac:dyDescent="0.25">
      <c r="B14" s="1">
        <v>45372</v>
      </c>
      <c r="C14" s="1" t="s">
        <v>12</v>
      </c>
      <c r="D14" t="s">
        <v>0</v>
      </c>
      <c r="E14" s="2">
        <v>116.5</v>
      </c>
      <c r="F14" s="2">
        <v>190.3</v>
      </c>
      <c r="G14" s="2">
        <f>E14*F14</f>
        <v>22169.95</v>
      </c>
      <c r="I14" s="3">
        <v>499973</v>
      </c>
      <c r="J14" s="3">
        <f>I14-H14</f>
        <v>499973</v>
      </c>
    </row>
    <row r="15" spans="2:10" x14ac:dyDescent="0.25">
      <c r="B15" s="1">
        <v>45375</v>
      </c>
      <c r="C15" s="1" t="s">
        <v>12</v>
      </c>
      <c r="D15" t="s">
        <v>0</v>
      </c>
      <c r="E15" s="2">
        <v>86.14</v>
      </c>
      <c r="F15" s="2">
        <v>190</v>
      </c>
      <c r="G15" s="2">
        <f>E15*F15</f>
        <v>16366.6</v>
      </c>
      <c r="I15" s="3">
        <v>499664</v>
      </c>
      <c r="J15" s="3">
        <f>I15-H15</f>
        <v>499664</v>
      </c>
    </row>
    <row r="16" spans="2:10" x14ac:dyDescent="0.25">
      <c r="B16" s="1">
        <v>45387</v>
      </c>
      <c r="C16" s="1" t="s">
        <v>1</v>
      </c>
      <c r="D16" t="s">
        <v>0</v>
      </c>
      <c r="E16" s="2">
        <v>44.82</v>
      </c>
      <c r="F16" s="2">
        <v>190.3</v>
      </c>
      <c r="G16" s="2">
        <f t="shared" si="0"/>
        <v>8529.246000000001</v>
      </c>
      <c r="H16" s="3">
        <v>498317</v>
      </c>
      <c r="I16" s="3">
        <v>499885</v>
      </c>
      <c r="J16" s="3">
        <f t="shared" si="1"/>
        <v>1568</v>
      </c>
    </row>
    <row r="17" spans="2:10" x14ac:dyDescent="0.25">
      <c r="B17" s="1">
        <v>45400</v>
      </c>
      <c r="C17" s="1" t="s">
        <v>1</v>
      </c>
      <c r="D17" t="s">
        <v>0</v>
      </c>
      <c r="E17" s="2">
        <v>101.89</v>
      </c>
      <c r="F17" s="2">
        <v>180.3</v>
      </c>
      <c r="G17" s="2">
        <f t="shared" si="0"/>
        <v>18370.767</v>
      </c>
      <c r="H17" s="3">
        <v>499885</v>
      </c>
      <c r="I17" s="3">
        <v>500368</v>
      </c>
      <c r="J17" s="3">
        <f t="shared" si="1"/>
        <v>483</v>
      </c>
    </row>
    <row r="18" spans="2:10" x14ac:dyDescent="0.25">
      <c r="B18" s="1">
        <v>45408</v>
      </c>
      <c r="C18" s="1" t="s">
        <v>1</v>
      </c>
      <c r="D18" t="s">
        <v>0</v>
      </c>
      <c r="E18" s="2">
        <v>54.05</v>
      </c>
      <c r="F18" s="2">
        <v>180.3</v>
      </c>
      <c r="G18" s="2">
        <f t="shared" si="0"/>
        <v>9745.2150000000001</v>
      </c>
      <c r="H18" s="3">
        <v>500368</v>
      </c>
      <c r="I18" s="3">
        <v>500602</v>
      </c>
      <c r="J18" s="3">
        <f t="shared" si="1"/>
        <v>234</v>
      </c>
    </row>
    <row r="19" spans="2:10" x14ac:dyDescent="0.25">
      <c r="B19" s="1">
        <v>45421</v>
      </c>
      <c r="C19" s="1" t="s">
        <v>12</v>
      </c>
      <c r="D19" t="s">
        <v>0</v>
      </c>
      <c r="E19" s="2">
        <v>26.7</v>
      </c>
      <c r="F19" s="2">
        <v>180.3</v>
      </c>
      <c r="G19" s="2">
        <f>E19*F19</f>
        <v>4814.01</v>
      </c>
      <c r="I19" s="3">
        <v>500713</v>
      </c>
      <c r="J19" s="3">
        <f>I19-H19</f>
        <v>500713</v>
      </c>
    </row>
    <row r="20" spans="2:10" x14ac:dyDescent="0.25">
      <c r="B20" s="1">
        <v>45442</v>
      </c>
      <c r="C20" s="1" t="s">
        <v>12</v>
      </c>
      <c r="D20" t="s">
        <v>0</v>
      </c>
      <c r="E20" s="2">
        <v>111.07</v>
      </c>
      <c r="F20" s="2">
        <v>179.3</v>
      </c>
      <c r="G20" s="2">
        <f>E20*F20</f>
        <v>19914.850999999999</v>
      </c>
      <c r="I20" s="3">
        <v>501235</v>
      </c>
      <c r="J20" s="3">
        <f>I20-H20</f>
        <v>501235</v>
      </c>
    </row>
    <row r="21" spans="2:10" x14ac:dyDescent="0.25">
      <c r="B21" s="1">
        <v>45445</v>
      </c>
      <c r="C21" s="1" t="s">
        <v>12</v>
      </c>
      <c r="D21" t="s">
        <v>0</v>
      </c>
      <c r="E21" s="2">
        <v>126.1</v>
      </c>
      <c r="F21" s="2">
        <v>179.6</v>
      </c>
      <c r="G21" s="2">
        <f>E21*F21</f>
        <v>22647.559999999998</v>
      </c>
      <c r="I21" s="3">
        <v>501748</v>
      </c>
      <c r="J21" s="3">
        <f>I21-H21</f>
        <v>501748</v>
      </c>
    </row>
    <row r="22" spans="2:10" x14ac:dyDescent="0.25">
      <c r="B22" s="1">
        <v>45450</v>
      </c>
      <c r="C22" s="1" t="s">
        <v>12</v>
      </c>
      <c r="D22" t="s">
        <v>0</v>
      </c>
      <c r="E22" s="2">
        <v>75.83</v>
      </c>
      <c r="F22" s="2">
        <v>179.1</v>
      </c>
      <c r="G22" s="2">
        <f>E22*F22</f>
        <v>13581.152999999998</v>
      </c>
      <c r="I22" s="3">
        <v>502140</v>
      </c>
      <c r="J22" s="3">
        <f>I22-H22</f>
        <v>502140</v>
      </c>
    </row>
    <row r="23" spans="2:10" x14ac:dyDescent="0.25">
      <c r="B23" s="1">
        <v>45457</v>
      </c>
      <c r="C23" s="1" t="s">
        <v>12</v>
      </c>
      <c r="D23" t="s">
        <v>0</v>
      </c>
      <c r="E23" s="2">
        <v>150.6</v>
      </c>
      <c r="F23" s="2">
        <v>179.1</v>
      </c>
      <c r="G23" s="2">
        <f>E23*F23</f>
        <v>26972.46</v>
      </c>
      <c r="I23" s="3">
        <v>502800</v>
      </c>
      <c r="J23" s="3">
        <f>I23-H23</f>
        <v>502800</v>
      </c>
    </row>
    <row r="24" spans="2:10" x14ac:dyDescent="0.25">
      <c r="B24" s="1">
        <v>45463</v>
      </c>
      <c r="C24" s="1" t="s">
        <v>1</v>
      </c>
      <c r="D24" t="s">
        <v>0</v>
      </c>
      <c r="E24" s="2">
        <v>120.41</v>
      </c>
      <c r="F24" s="2">
        <v>173.1</v>
      </c>
      <c r="G24" s="2">
        <f t="shared" si="0"/>
        <v>20842.970999999998</v>
      </c>
      <c r="H24" s="3">
        <v>500602</v>
      </c>
      <c r="I24" s="3">
        <v>503203</v>
      </c>
      <c r="J24" s="3">
        <f t="shared" si="1"/>
        <v>2601</v>
      </c>
    </row>
    <row r="25" spans="2:10" x14ac:dyDescent="0.25">
      <c r="B25" s="1">
        <v>45477</v>
      </c>
      <c r="C25" s="1" t="s">
        <v>1</v>
      </c>
      <c r="D25" t="s">
        <v>0</v>
      </c>
      <c r="E25" s="2">
        <v>75.05</v>
      </c>
      <c r="F25" s="2">
        <v>173.1</v>
      </c>
      <c r="G25" s="2">
        <f t="shared" si="0"/>
        <v>12991.154999999999</v>
      </c>
      <c r="H25" s="3">
        <v>503203</v>
      </c>
      <c r="I25" s="3">
        <v>503685</v>
      </c>
      <c r="J25" s="3">
        <f t="shared" si="1"/>
        <v>482</v>
      </c>
    </row>
    <row r="26" spans="2:10" x14ac:dyDescent="0.25">
      <c r="B26" s="1">
        <v>45488</v>
      </c>
      <c r="C26" s="1" t="s">
        <v>12</v>
      </c>
      <c r="D26" t="s">
        <v>0</v>
      </c>
      <c r="E26" s="2">
        <v>119.84</v>
      </c>
      <c r="F26" s="2">
        <v>171.9</v>
      </c>
      <c r="G26" s="2">
        <f>E26*F26</f>
        <v>20600.496000000003</v>
      </c>
      <c r="I26" s="3">
        <v>504088</v>
      </c>
      <c r="J26" s="3">
        <f>I26-H26</f>
        <v>504088</v>
      </c>
    </row>
    <row r="27" spans="2:10" x14ac:dyDescent="0.25">
      <c r="B27" s="1">
        <v>45495</v>
      </c>
      <c r="C27" s="1" t="s">
        <v>1</v>
      </c>
      <c r="D27" t="s">
        <v>0</v>
      </c>
      <c r="E27" s="2">
        <v>122.2</v>
      </c>
      <c r="F27" s="2">
        <v>172.3</v>
      </c>
      <c r="G27" s="2">
        <f t="shared" si="0"/>
        <v>21055.06</v>
      </c>
      <c r="H27" s="3">
        <v>503685</v>
      </c>
      <c r="I27" s="3">
        <v>504668</v>
      </c>
      <c r="J27" s="3">
        <f t="shared" si="1"/>
        <v>983</v>
      </c>
    </row>
    <row r="28" spans="2:10" x14ac:dyDescent="0.25">
      <c r="B28" s="1">
        <v>45500</v>
      </c>
      <c r="C28" s="1" t="s">
        <v>1</v>
      </c>
      <c r="D28" t="s">
        <v>0</v>
      </c>
      <c r="E28" s="2">
        <v>76.599999999999994</v>
      </c>
      <c r="F28" s="2">
        <v>172.6</v>
      </c>
      <c r="G28" s="2">
        <f t="shared" ref="G28:G51" si="2">E28*F28</f>
        <v>13221.159999999998</v>
      </c>
      <c r="H28" s="3">
        <v>504668</v>
      </c>
      <c r="I28" s="3">
        <v>504994</v>
      </c>
      <c r="J28" s="3">
        <f t="shared" si="1"/>
        <v>326</v>
      </c>
    </row>
    <row r="29" spans="2:10" x14ac:dyDescent="0.25">
      <c r="B29" s="1">
        <v>45506</v>
      </c>
      <c r="C29" s="1" t="s">
        <v>1</v>
      </c>
      <c r="D29" t="s">
        <v>0</v>
      </c>
      <c r="E29" s="2">
        <v>146.56</v>
      </c>
      <c r="F29" s="2">
        <v>171.6</v>
      </c>
      <c r="G29" s="2">
        <f t="shared" si="2"/>
        <v>25149.696</v>
      </c>
      <c r="H29" s="3">
        <v>504994</v>
      </c>
      <c r="I29" s="3">
        <v>505440</v>
      </c>
      <c r="J29" s="3">
        <f t="shared" si="1"/>
        <v>446</v>
      </c>
    </row>
    <row r="30" spans="2:10" x14ac:dyDescent="0.25">
      <c r="B30" s="1">
        <v>45508</v>
      </c>
      <c r="C30" s="1" t="s">
        <v>12</v>
      </c>
      <c r="D30" t="s">
        <v>0</v>
      </c>
      <c r="E30" s="2">
        <v>136.43</v>
      </c>
      <c r="F30" s="2">
        <v>171.8</v>
      </c>
      <c r="G30" s="2">
        <f>E30*F30</f>
        <v>23438.674000000003</v>
      </c>
      <c r="I30" s="3">
        <v>505920</v>
      </c>
      <c r="J30" s="3">
        <f>I30-H30</f>
        <v>505920</v>
      </c>
    </row>
    <row r="31" spans="2:10" x14ac:dyDescent="0.25">
      <c r="B31" s="1">
        <v>45514</v>
      </c>
      <c r="C31" s="1" t="s">
        <v>12</v>
      </c>
      <c r="D31" t="s">
        <v>0</v>
      </c>
      <c r="E31" s="2">
        <v>141.94</v>
      </c>
      <c r="F31" s="2">
        <v>171.8</v>
      </c>
      <c r="G31" s="2">
        <f>E31*F31</f>
        <v>24385.292000000001</v>
      </c>
      <c r="I31" s="3">
        <v>506480</v>
      </c>
      <c r="J31" s="3">
        <f>I31-H31</f>
        <v>506480</v>
      </c>
    </row>
    <row r="32" spans="2:10" x14ac:dyDescent="0.25">
      <c r="B32" s="1">
        <v>45520</v>
      </c>
      <c r="C32" s="1" t="s">
        <v>1</v>
      </c>
      <c r="D32" t="s">
        <v>0</v>
      </c>
      <c r="E32" s="2">
        <v>91.96</v>
      </c>
      <c r="F32" s="2">
        <v>171.6</v>
      </c>
      <c r="G32" s="2">
        <f t="shared" si="2"/>
        <v>15780.335999999998</v>
      </c>
      <c r="H32" s="3">
        <v>505440</v>
      </c>
      <c r="I32" s="3">
        <v>506836</v>
      </c>
      <c r="J32" s="3">
        <f t="shared" si="1"/>
        <v>1396</v>
      </c>
    </row>
    <row r="33" spans="2:12" x14ac:dyDescent="0.25">
      <c r="B33" s="1">
        <v>45523</v>
      </c>
      <c r="C33" s="1" t="s">
        <v>1</v>
      </c>
      <c r="D33" t="s">
        <v>0</v>
      </c>
      <c r="E33" s="2">
        <v>157.22</v>
      </c>
      <c r="F33" s="2">
        <v>169.2</v>
      </c>
      <c r="G33" s="2">
        <f t="shared" si="2"/>
        <v>26601.624</v>
      </c>
      <c r="H33" s="3">
        <v>506836</v>
      </c>
      <c r="I33" s="3">
        <v>507511</v>
      </c>
      <c r="J33" s="3">
        <f t="shared" si="1"/>
        <v>675</v>
      </c>
    </row>
    <row r="34" spans="2:12" x14ac:dyDescent="0.25">
      <c r="B34" s="1">
        <v>45527</v>
      </c>
      <c r="C34" s="1" t="s">
        <v>12</v>
      </c>
      <c r="D34" t="s">
        <v>0</v>
      </c>
      <c r="E34" s="2">
        <v>149.35</v>
      </c>
      <c r="F34" s="2">
        <v>168.4</v>
      </c>
      <c r="G34" s="2">
        <f>E34*F34</f>
        <v>25150.54</v>
      </c>
      <c r="I34" s="3">
        <v>508117</v>
      </c>
      <c r="J34" s="3">
        <f>I34-H34</f>
        <v>508117</v>
      </c>
    </row>
    <row r="35" spans="2:12" x14ac:dyDescent="0.25">
      <c r="B35" s="1">
        <v>45528</v>
      </c>
      <c r="C35" s="1" t="s">
        <v>1</v>
      </c>
      <c r="D35" t="s">
        <v>0</v>
      </c>
      <c r="E35" s="2">
        <v>72.66</v>
      </c>
      <c r="F35" s="2">
        <v>171.6</v>
      </c>
      <c r="G35" s="2">
        <f t="shared" si="2"/>
        <v>12468.455999999998</v>
      </c>
      <c r="H35" s="3">
        <v>507551</v>
      </c>
      <c r="J35" s="3">
        <f t="shared" si="1"/>
        <v>-507551</v>
      </c>
    </row>
    <row r="36" spans="2:12" x14ac:dyDescent="0.25">
      <c r="B36" s="1">
        <v>45529</v>
      </c>
      <c r="C36" s="1" t="s">
        <v>12</v>
      </c>
      <c r="D36" t="s">
        <v>0</v>
      </c>
      <c r="E36" s="2">
        <v>40.79</v>
      </c>
      <c r="F36" s="2">
        <v>171.6</v>
      </c>
      <c r="G36" s="2">
        <f>E36*F36</f>
        <v>6999.5639999999994</v>
      </c>
      <c r="I36" s="3">
        <v>508777</v>
      </c>
      <c r="J36" s="3">
        <f>I36-H36</f>
        <v>508777</v>
      </c>
    </row>
    <row r="37" spans="2:12" x14ac:dyDescent="0.25">
      <c r="B37" s="1">
        <v>45574</v>
      </c>
      <c r="C37" s="1" t="s">
        <v>12</v>
      </c>
      <c r="D37" t="s">
        <v>0</v>
      </c>
      <c r="E37" s="2">
        <v>69.989999999999995</v>
      </c>
      <c r="F37" s="2">
        <v>171.6</v>
      </c>
      <c r="G37" s="2">
        <f>E37*F37</f>
        <v>12010.283999999998</v>
      </c>
      <c r="I37" s="3">
        <v>511904</v>
      </c>
      <c r="J37" s="3">
        <f>I37-H37</f>
        <v>511904</v>
      </c>
    </row>
    <row r="38" spans="2:12" x14ac:dyDescent="0.25">
      <c r="B38" s="1">
        <v>45548</v>
      </c>
      <c r="C38" s="1" t="s">
        <v>12</v>
      </c>
      <c r="D38" t="s">
        <v>0</v>
      </c>
      <c r="E38" s="2">
        <v>163.9</v>
      </c>
      <c r="F38" s="2">
        <v>168.4</v>
      </c>
      <c r="G38" s="2">
        <f>E38*F38</f>
        <v>27600.760000000002</v>
      </c>
      <c r="I38" s="3">
        <v>509705</v>
      </c>
      <c r="J38" s="3">
        <f>I38-H38</f>
        <v>509705</v>
      </c>
    </row>
    <row r="39" spans="2:12" x14ac:dyDescent="0.25">
      <c r="B39" s="1">
        <v>45551</v>
      </c>
      <c r="C39" s="1" t="s">
        <v>12</v>
      </c>
      <c r="D39" t="s">
        <v>0</v>
      </c>
      <c r="E39" s="2">
        <v>142.19999999999999</v>
      </c>
      <c r="F39" s="2">
        <v>171.6</v>
      </c>
      <c r="G39" s="2">
        <f>E39*F39</f>
        <v>24401.519999999997</v>
      </c>
      <c r="I39" s="3">
        <v>510300</v>
      </c>
      <c r="J39" s="3">
        <f>I39-H39</f>
        <v>510300</v>
      </c>
      <c r="L39" s="1"/>
    </row>
    <row r="40" spans="2:12" x14ac:dyDescent="0.25">
      <c r="B40" s="1">
        <v>45561</v>
      </c>
      <c r="C40" s="1" t="s">
        <v>1</v>
      </c>
      <c r="D40" t="s">
        <v>0</v>
      </c>
      <c r="E40" s="2">
        <v>139.88999999999999</v>
      </c>
      <c r="F40" s="2">
        <v>171.6</v>
      </c>
      <c r="G40" s="2">
        <f t="shared" si="2"/>
        <v>24005.123999999996</v>
      </c>
      <c r="H40" s="3">
        <v>50887</v>
      </c>
      <c r="I40" s="3">
        <v>510762</v>
      </c>
      <c r="J40" s="3">
        <f t="shared" si="1"/>
        <v>459875</v>
      </c>
    </row>
    <row r="41" spans="2:12" x14ac:dyDescent="0.25">
      <c r="B41" s="1">
        <v>45561</v>
      </c>
      <c r="C41" s="1" t="s">
        <v>1</v>
      </c>
      <c r="D41" t="s">
        <v>0</v>
      </c>
      <c r="E41" s="2">
        <v>32.57</v>
      </c>
      <c r="F41" s="2">
        <v>171.3</v>
      </c>
      <c r="G41" s="2">
        <f t="shared" si="2"/>
        <v>5579.241</v>
      </c>
      <c r="H41" s="3">
        <v>510762</v>
      </c>
      <c r="I41" s="3">
        <v>510929</v>
      </c>
      <c r="J41" s="3">
        <f t="shared" si="1"/>
        <v>167</v>
      </c>
    </row>
    <row r="42" spans="2:12" x14ac:dyDescent="0.25">
      <c r="B42" s="1">
        <v>45568</v>
      </c>
      <c r="C42" s="1" t="s">
        <v>1</v>
      </c>
      <c r="D42" t="s">
        <v>0</v>
      </c>
      <c r="E42" s="2">
        <v>125.68</v>
      </c>
      <c r="F42" s="2">
        <v>171.6</v>
      </c>
      <c r="G42" s="2">
        <f t="shared" si="2"/>
        <v>21566.688000000002</v>
      </c>
      <c r="H42" s="3">
        <v>510929</v>
      </c>
      <c r="I42" s="3">
        <v>511566</v>
      </c>
      <c r="J42" s="3">
        <f t="shared" si="1"/>
        <v>637</v>
      </c>
    </row>
    <row r="43" spans="2:12" x14ac:dyDescent="0.25">
      <c r="B43" s="1">
        <v>45582</v>
      </c>
      <c r="C43" s="1" t="s">
        <v>1</v>
      </c>
      <c r="D43" t="s">
        <v>0</v>
      </c>
      <c r="E43" s="2">
        <v>106.63</v>
      </c>
      <c r="F43" s="2">
        <v>168</v>
      </c>
      <c r="G43" s="2">
        <f t="shared" si="2"/>
        <v>17913.84</v>
      </c>
      <c r="H43" s="3">
        <v>511566</v>
      </c>
      <c r="I43" s="3">
        <v>512225</v>
      </c>
      <c r="J43" s="3">
        <f t="shared" si="1"/>
        <v>659</v>
      </c>
    </row>
    <row r="44" spans="2:12" x14ac:dyDescent="0.25">
      <c r="B44" s="1">
        <v>45590</v>
      </c>
      <c r="C44" s="1" t="s">
        <v>1</v>
      </c>
      <c r="D44" t="s">
        <v>0</v>
      </c>
      <c r="E44" s="2">
        <v>72.86</v>
      </c>
      <c r="F44" s="2">
        <v>168</v>
      </c>
      <c r="G44" s="2">
        <f t="shared" si="2"/>
        <v>12240.48</v>
      </c>
      <c r="H44" s="3">
        <v>512225</v>
      </c>
      <c r="I44" s="3">
        <v>512382</v>
      </c>
      <c r="J44" s="3">
        <f t="shared" si="1"/>
        <v>157</v>
      </c>
    </row>
    <row r="45" spans="2:12" x14ac:dyDescent="0.25">
      <c r="B45" s="1">
        <v>45597</v>
      </c>
      <c r="C45" s="1" t="s">
        <v>1</v>
      </c>
      <c r="D45" t="s">
        <v>0</v>
      </c>
      <c r="E45" s="2">
        <v>23.81</v>
      </c>
      <c r="F45" s="2">
        <v>168</v>
      </c>
      <c r="G45" s="2">
        <f t="shared" si="2"/>
        <v>4000.08</v>
      </c>
      <c r="H45" s="3">
        <v>512382</v>
      </c>
      <c r="I45" s="3">
        <v>0</v>
      </c>
      <c r="J45" s="3">
        <f t="shared" si="1"/>
        <v>-512382</v>
      </c>
    </row>
    <row r="46" spans="2:12" x14ac:dyDescent="0.25">
      <c r="B46" s="1">
        <v>45612</v>
      </c>
      <c r="C46" s="1" t="s">
        <v>1</v>
      </c>
      <c r="D46" t="s">
        <v>0</v>
      </c>
      <c r="E46" s="2">
        <v>122.55</v>
      </c>
      <c r="F46" s="2">
        <v>168</v>
      </c>
      <c r="G46" s="2">
        <f t="shared" si="2"/>
        <v>20588.399999999998</v>
      </c>
      <c r="H46" s="3">
        <v>0</v>
      </c>
      <c r="I46" s="3">
        <v>512780</v>
      </c>
      <c r="J46" s="3">
        <f t="shared" si="1"/>
        <v>512780</v>
      </c>
    </row>
    <row r="47" spans="2:12" x14ac:dyDescent="0.25">
      <c r="B47" s="1">
        <v>45614</v>
      </c>
      <c r="C47" s="1" t="s">
        <v>1</v>
      </c>
      <c r="D47" t="s">
        <v>0</v>
      </c>
      <c r="E47" s="2">
        <v>134.05000000000001</v>
      </c>
      <c r="F47" s="2">
        <v>168</v>
      </c>
      <c r="G47" s="2">
        <f t="shared" si="2"/>
        <v>22520.400000000001</v>
      </c>
      <c r="H47" s="3">
        <v>512780</v>
      </c>
      <c r="I47" s="3">
        <v>513098</v>
      </c>
      <c r="J47" s="3">
        <f t="shared" si="1"/>
        <v>318</v>
      </c>
    </row>
    <row r="48" spans="2:12" x14ac:dyDescent="0.25">
      <c r="B48" s="1">
        <v>45623</v>
      </c>
      <c r="C48" s="1" t="s">
        <v>12</v>
      </c>
      <c r="D48" t="s">
        <v>0</v>
      </c>
      <c r="E48" s="2">
        <v>124</v>
      </c>
      <c r="F48" s="2">
        <v>168</v>
      </c>
      <c r="G48" s="2">
        <f>E48*F48</f>
        <v>20832</v>
      </c>
      <c r="I48" s="3">
        <v>513664</v>
      </c>
      <c r="J48" s="3">
        <f>I48-H48</f>
        <v>513664</v>
      </c>
    </row>
    <row r="49" spans="2:10" x14ac:dyDescent="0.25">
      <c r="B49" s="1">
        <v>45626</v>
      </c>
      <c r="C49" s="1" t="s">
        <v>12</v>
      </c>
      <c r="D49" t="s">
        <v>0</v>
      </c>
      <c r="E49" s="2">
        <v>149.66</v>
      </c>
      <c r="F49" s="2">
        <v>168.4</v>
      </c>
      <c r="G49" s="2">
        <f>E49*F49</f>
        <v>25202.743999999999</v>
      </c>
      <c r="I49" s="3">
        <v>514326</v>
      </c>
      <c r="J49" s="3">
        <f>I49-H49</f>
        <v>514326</v>
      </c>
    </row>
    <row r="50" spans="2:10" x14ac:dyDescent="0.25">
      <c r="B50" s="1">
        <v>45633</v>
      </c>
      <c r="C50" s="1" t="s">
        <v>1</v>
      </c>
      <c r="D50" t="s">
        <v>0</v>
      </c>
      <c r="E50" s="2">
        <v>154.68</v>
      </c>
      <c r="F50" s="2">
        <v>168</v>
      </c>
      <c r="G50" s="2">
        <f t="shared" si="2"/>
        <v>25986.240000000002</v>
      </c>
      <c r="H50" s="3">
        <v>513098</v>
      </c>
      <c r="I50" s="3">
        <v>514868</v>
      </c>
      <c r="J50" s="3">
        <f t="shared" si="1"/>
        <v>1770</v>
      </c>
    </row>
    <row r="51" spans="2:10" x14ac:dyDescent="0.25">
      <c r="B51" s="1">
        <v>45637</v>
      </c>
      <c r="C51" s="1" t="s">
        <v>12</v>
      </c>
      <c r="D51" t="s">
        <v>0</v>
      </c>
      <c r="E51" s="2">
        <v>96.85</v>
      </c>
      <c r="F51" s="2">
        <v>168</v>
      </c>
      <c r="G51" s="2">
        <f t="shared" si="2"/>
        <v>16270.8</v>
      </c>
      <c r="I51" s="3">
        <v>515093</v>
      </c>
      <c r="J51" s="3">
        <f t="shared" si="1"/>
        <v>515093</v>
      </c>
    </row>
    <row r="52" spans="2:10" x14ac:dyDescent="0.25">
      <c r="B52" s="1"/>
      <c r="C52" s="1"/>
      <c r="E52" s="12">
        <f>SUBTOTAL(109,Table7[Quantity])</f>
        <v>5258.95</v>
      </c>
      <c r="G52" s="12">
        <f>SUBTOTAL(109,Table7[Amount])</f>
        <v>937937.87</v>
      </c>
      <c r="I52" s="3">
        <f>I51-I2</f>
        <v>21008</v>
      </c>
      <c r="J52" s="3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610F-3213-4A79-8F1D-869AFA9FFEFF}">
  <dimension ref="B1:J36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45313</v>
      </c>
      <c r="C2" t="s">
        <v>12</v>
      </c>
      <c r="D2" t="s">
        <v>10</v>
      </c>
      <c r="E2" s="2">
        <v>57.4</v>
      </c>
      <c r="F2" s="2">
        <v>212.3</v>
      </c>
      <c r="G2" s="2">
        <f>E2*F2</f>
        <v>12186.02</v>
      </c>
      <c r="I2" s="3">
        <v>77577</v>
      </c>
    </row>
    <row r="3" spans="2:10" x14ac:dyDescent="0.25">
      <c r="B3" s="1">
        <v>45327</v>
      </c>
      <c r="C3" t="s">
        <v>12</v>
      </c>
      <c r="D3" t="s">
        <v>10</v>
      </c>
      <c r="E3" s="2">
        <v>60.33</v>
      </c>
      <c r="F3" s="2">
        <v>207.3</v>
      </c>
      <c r="G3" s="2">
        <f t="shared" ref="G3:G24" si="0">E3*F3</f>
        <v>12506.409</v>
      </c>
      <c r="I3" s="3">
        <v>78021</v>
      </c>
    </row>
    <row r="4" spans="2:10" x14ac:dyDescent="0.25">
      <c r="B4" s="1">
        <v>45344</v>
      </c>
      <c r="C4" s="1" t="s">
        <v>1</v>
      </c>
      <c r="D4" t="s">
        <v>10</v>
      </c>
      <c r="E4" s="2">
        <v>69.8</v>
      </c>
      <c r="F4" s="2">
        <v>206.3</v>
      </c>
      <c r="G4" s="2">
        <f t="shared" si="0"/>
        <v>14399.74</v>
      </c>
      <c r="H4" s="3">
        <v>76865</v>
      </c>
      <c r="I4" s="3">
        <v>78403</v>
      </c>
      <c r="J4" s="3">
        <f>I4-H4</f>
        <v>1538</v>
      </c>
    </row>
    <row r="5" spans="2:10" x14ac:dyDescent="0.25">
      <c r="B5" s="1">
        <v>45359</v>
      </c>
      <c r="C5" t="s">
        <v>1</v>
      </c>
      <c r="D5" t="s">
        <v>10</v>
      </c>
      <c r="E5" s="2">
        <v>54.13</v>
      </c>
      <c r="F5" s="2">
        <v>206.3</v>
      </c>
      <c r="G5" s="2">
        <f t="shared" si="0"/>
        <v>11167.019000000002</v>
      </c>
      <c r="H5" s="3">
        <v>78403</v>
      </c>
      <c r="I5" s="3">
        <v>78819</v>
      </c>
      <c r="J5" s="3">
        <f>I5-H5</f>
        <v>416</v>
      </c>
    </row>
    <row r="6" spans="2:10" x14ac:dyDescent="0.25">
      <c r="B6" s="1">
        <v>45369</v>
      </c>
      <c r="C6" t="s">
        <v>1</v>
      </c>
      <c r="D6" t="s">
        <v>10</v>
      </c>
      <c r="E6" s="2">
        <v>62.09</v>
      </c>
      <c r="F6" s="2">
        <v>199.1</v>
      </c>
      <c r="G6" s="2">
        <f t="shared" si="0"/>
        <v>12362.119000000001</v>
      </c>
      <c r="H6" s="3">
        <v>78819</v>
      </c>
      <c r="I6" s="3">
        <v>79090</v>
      </c>
      <c r="J6" s="3">
        <f t="shared" ref="J6:J24" si="1">I6-H6</f>
        <v>271</v>
      </c>
    </row>
    <row r="7" spans="2:10" x14ac:dyDescent="0.25">
      <c r="B7" s="1">
        <v>45378</v>
      </c>
      <c r="C7" t="s">
        <v>1</v>
      </c>
      <c r="D7" t="s">
        <v>10</v>
      </c>
      <c r="E7" s="2">
        <v>32.5</v>
      </c>
      <c r="F7" s="2">
        <v>199.1</v>
      </c>
      <c r="G7" s="2">
        <f t="shared" si="0"/>
        <v>6470.75</v>
      </c>
      <c r="H7" s="3">
        <v>79090</v>
      </c>
      <c r="I7" s="3">
        <v>79433</v>
      </c>
      <c r="J7" s="3">
        <f t="shared" si="1"/>
        <v>343</v>
      </c>
    </row>
    <row r="8" spans="2:10" x14ac:dyDescent="0.25">
      <c r="B8" s="1">
        <v>45378</v>
      </c>
      <c r="C8" t="s">
        <v>12</v>
      </c>
      <c r="D8" t="s">
        <v>10</v>
      </c>
      <c r="E8" s="2">
        <v>32.67</v>
      </c>
      <c r="F8" s="2">
        <v>199.1</v>
      </c>
      <c r="G8" s="2">
        <f>E8*F8</f>
        <v>6504.5969999999998</v>
      </c>
      <c r="I8" s="3">
        <v>79434</v>
      </c>
      <c r="J8" s="3">
        <f>I8-H8</f>
        <v>79434</v>
      </c>
    </row>
    <row r="9" spans="2:10" x14ac:dyDescent="0.25">
      <c r="B9" s="1">
        <v>45398</v>
      </c>
      <c r="C9" t="s">
        <v>1</v>
      </c>
      <c r="D9" t="s">
        <v>10</v>
      </c>
      <c r="E9" s="2">
        <v>65.11</v>
      </c>
      <c r="F9" s="2">
        <v>193.8</v>
      </c>
      <c r="G9" s="2">
        <f t="shared" si="0"/>
        <v>12618.318000000001</v>
      </c>
      <c r="H9" s="3">
        <v>79433</v>
      </c>
      <c r="I9" s="3">
        <v>79965</v>
      </c>
      <c r="J9" s="3">
        <f t="shared" si="1"/>
        <v>532</v>
      </c>
    </row>
    <row r="10" spans="2:10" x14ac:dyDescent="0.25">
      <c r="B10" s="1">
        <v>45408</v>
      </c>
      <c r="C10" t="s">
        <v>12</v>
      </c>
      <c r="D10" t="s">
        <v>10</v>
      </c>
      <c r="E10" s="2">
        <v>63.77</v>
      </c>
      <c r="F10" s="2">
        <v>193.8</v>
      </c>
      <c r="G10" s="2">
        <f>E10*F10</f>
        <v>12358.626000000002</v>
      </c>
      <c r="I10" s="3">
        <v>80262</v>
      </c>
      <c r="J10" s="3">
        <f>I10-H10</f>
        <v>80262</v>
      </c>
    </row>
    <row r="11" spans="2:10" x14ac:dyDescent="0.25">
      <c r="B11" s="1">
        <v>45418</v>
      </c>
      <c r="C11" t="s">
        <v>1</v>
      </c>
      <c r="D11" t="s">
        <v>10</v>
      </c>
      <c r="E11" s="2">
        <v>51.3</v>
      </c>
      <c r="F11" s="2">
        <v>193.8</v>
      </c>
      <c r="G11" s="2">
        <f t="shared" si="0"/>
        <v>9941.94</v>
      </c>
      <c r="H11" s="3">
        <v>79965</v>
      </c>
      <c r="I11" s="3">
        <v>80649</v>
      </c>
      <c r="J11" s="3">
        <f t="shared" si="1"/>
        <v>684</v>
      </c>
    </row>
    <row r="12" spans="2:10" x14ac:dyDescent="0.25">
      <c r="B12" s="1">
        <v>45430</v>
      </c>
      <c r="C12" t="s">
        <v>12</v>
      </c>
      <c r="D12" t="s">
        <v>10</v>
      </c>
      <c r="E12" s="2">
        <v>64.61</v>
      </c>
      <c r="F12" s="2">
        <v>194.4</v>
      </c>
      <c r="G12" s="2">
        <f>E12*F12</f>
        <v>12560.184000000001</v>
      </c>
      <c r="I12" s="3">
        <v>81174</v>
      </c>
      <c r="J12" s="3">
        <f>I12-H12</f>
        <v>81174</v>
      </c>
    </row>
    <row r="13" spans="2:10" x14ac:dyDescent="0.25">
      <c r="B13" s="1">
        <v>45441</v>
      </c>
      <c r="C13" t="s">
        <v>1</v>
      </c>
      <c r="D13" t="s">
        <v>10</v>
      </c>
      <c r="E13" s="2">
        <v>61.8</v>
      </c>
      <c r="F13" s="2">
        <v>192.8</v>
      </c>
      <c r="G13" s="2">
        <f t="shared" si="0"/>
        <v>11915.04</v>
      </c>
      <c r="H13" s="3">
        <v>80649</v>
      </c>
      <c r="I13" s="3">
        <v>81632</v>
      </c>
      <c r="J13" s="3">
        <f t="shared" si="1"/>
        <v>983</v>
      </c>
    </row>
    <row r="14" spans="2:10" x14ac:dyDescent="0.25">
      <c r="B14" s="1">
        <v>45450</v>
      </c>
      <c r="C14" t="s">
        <v>12</v>
      </c>
      <c r="D14" t="s">
        <v>10</v>
      </c>
      <c r="E14" s="2">
        <v>47.73</v>
      </c>
      <c r="F14" s="2">
        <v>192.8</v>
      </c>
      <c r="G14" s="2">
        <f>E14*F14</f>
        <v>9202.3439999999991</v>
      </c>
      <c r="I14" s="3">
        <v>81985</v>
      </c>
      <c r="J14" s="3">
        <f>I14-H14</f>
        <v>81985</v>
      </c>
    </row>
    <row r="15" spans="2:10" x14ac:dyDescent="0.25">
      <c r="B15" s="1">
        <v>45453</v>
      </c>
      <c r="C15" t="s">
        <v>1</v>
      </c>
      <c r="D15" t="s">
        <v>10</v>
      </c>
      <c r="E15" s="2">
        <v>29</v>
      </c>
      <c r="F15" s="2">
        <v>192.8</v>
      </c>
      <c r="G15" s="2">
        <f t="shared" si="0"/>
        <v>5591.2000000000007</v>
      </c>
      <c r="H15" s="3">
        <v>81632</v>
      </c>
      <c r="I15" s="3">
        <v>82157</v>
      </c>
      <c r="J15" s="3">
        <f t="shared" si="1"/>
        <v>525</v>
      </c>
    </row>
    <row r="16" spans="2:10" x14ac:dyDescent="0.25">
      <c r="B16" s="1">
        <v>45456</v>
      </c>
      <c r="C16" t="s">
        <v>1</v>
      </c>
      <c r="D16" t="s">
        <v>10</v>
      </c>
      <c r="E16" s="2">
        <v>59.02</v>
      </c>
      <c r="F16" s="2">
        <v>192.8</v>
      </c>
      <c r="G16" s="2">
        <f t="shared" si="0"/>
        <v>11379.056</v>
      </c>
      <c r="H16" s="3">
        <v>82157</v>
      </c>
      <c r="I16" s="3">
        <v>82434</v>
      </c>
      <c r="J16" s="3">
        <f t="shared" si="1"/>
        <v>277</v>
      </c>
    </row>
    <row r="17" spans="2:10" x14ac:dyDescent="0.25">
      <c r="B17" s="1">
        <v>45481</v>
      </c>
      <c r="C17" t="s">
        <v>12</v>
      </c>
      <c r="D17" t="s">
        <v>10</v>
      </c>
      <c r="E17" s="2">
        <v>69.430000000000007</v>
      </c>
      <c r="F17" s="2">
        <v>189.8</v>
      </c>
      <c r="G17" s="2">
        <f>E17*F17</f>
        <v>13177.814000000002</v>
      </c>
      <c r="I17" s="3">
        <v>82829</v>
      </c>
      <c r="J17" s="3">
        <f>I17-H17</f>
        <v>82829</v>
      </c>
    </row>
    <row r="18" spans="2:10" x14ac:dyDescent="0.25">
      <c r="B18" s="1">
        <v>45491</v>
      </c>
      <c r="C18" t="s">
        <v>12</v>
      </c>
      <c r="D18" t="s">
        <v>10</v>
      </c>
      <c r="E18" s="2">
        <v>69.510000000000005</v>
      </c>
      <c r="F18" s="2">
        <v>188.8</v>
      </c>
      <c r="G18" s="2">
        <f>E18*F18</f>
        <v>13123.488000000001</v>
      </c>
      <c r="I18" s="3">
        <v>83381</v>
      </c>
      <c r="J18" s="3">
        <f>I18-H18</f>
        <v>83381</v>
      </c>
    </row>
    <row r="19" spans="2:10" x14ac:dyDescent="0.25">
      <c r="B19" s="1">
        <v>45514</v>
      </c>
      <c r="C19" t="s">
        <v>12</v>
      </c>
      <c r="D19" t="s">
        <v>10</v>
      </c>
      <c r="E19" s="2">
        <v>61.08</v>
      </c>
      <c r="F19" s="2">
        <v>188.8</v>
      </c>
      <c r="G19" s="2">
        <f>E19*F19</f>
        <v>11531.904</v>
      </c>
      <c r="I19" s="3">
        <v>83744</v>
      </c>
      <c r="J19" s="3">
        <f>I19-H19</f>
        <v>83744</v>
      </c>
    </row>
    <row r="20" spans="2:10" x14ac:dyDescent="0.25">
      <c r="B20" s="1">
        <v>45534</v>
      </c>
      <c r="C20" t="s">
        <v>12</v>
      </c>
      <c r="D20" t="s">
        <v>10</v>
      </c>
      <c r="E20" s="2">
        <v>64.95</v>
      </c>
      <c r="F20" s="2">
        <v>188.8</v>
      </c>
      <c r="G20" s="2">
        <f>E20*F20</f>
        <v>12262.560000000001</v>
      </c>
      <c r="I20" s="3">
        <v>84085</v>
      </c>
      <c r="J20" s="3">
        <f>I20-H20</f>
        <v>84085</v>
      </c>
    </row>
    <row r="21" spans="2:10" x14ac:dyDescent="0.25">
      <c r="B21" s="1">
        <v>45551</v>
      </c>
      <c r="C21" t="s">
        <v>12</v>
      </c>
      <c r="D21" t="s">
        <v>10</v>
      </c>
      <c r="E21" s="2">
        <v>65.19</v>
      </c>
      <c r="F21" s="2">
        <v>188.8</v>
      </c>
      <c r="G21" s="2">
        <f>E21*F21</f>
        <v>12307.872000000001</v>
      </c>
      <c r="I21" s="3">
        <v>84533</v>
      </c>
      <c r="J21" s="3">
        <f>I21-H21</f>
        <v>84533</v>
      </c>
    </row>
    <row r="22" spans="2:10" x14ac:dyDescent="0.25">
      <c r="B22" s="1">
        <v>45562</v>
      </c>
      <c r="C22" t="s">
        <v>1</v>
      </c>
      <c r="D22" t="s">
        <v>10</v>
      </c>
      <c r="E22" s="2">
        <v>63.34</v>
      </c>
      <c r="F22" s="35">
        <v>189.1</v>
      </c>
      <c r="G22" s="2">
        <f t="shared" si="0"/>
        <v>11977.594000000001</v>
      </c>
      <c r="H22" s="3">
        <v>82434</v>
      </c>
      <c r="I22" s="3">
        <v>84553</v>
      </c>
      <c r="J22" s="3">
        <f t="shared" si="1"/>
        <v>2119</v>
      </c>
    </row>
    <row r="23" spans="2:10" x14ac:dyDescent="0.25">
      <c r="B23" s="1">
        <v>45553</v>
      </c>
      <c r="C23" t="s">
        <v>1</v>
      </c>
      <c r="D23" t="s">
        <v>10</v>
      </c>
      <c r="E23" s="2">
        <v>71.900000000000006</v>
      </c>
      <c r="F23" s="35">
        <v>180.6</v>
      </c>
      <c r="G23" s="2">
        <f t="shared" si="0"/>
        <v>12985.140000000001</v>
      </c>
      <c r="H23" s="3">
        <v>84553</v>
      </c>
      <c r="I23" s="3">
        <v>85975</v>
      </c>
      <c r="J23" s="3">
        <f t="shared" si="1"/>
        <v>1422</v>
      </c>
    </row>
    <row r="24" spans="2:10" x14ac:dyDescent="0.25">
      <c r="B24" s="1">
        <v>45560</v>
      </c>
      <c r="C24" t="s">
        <v>1</v>
      </c>
      <c r="D24" t="s">
        <v>10</v>
      </c>
      <c r="E24" s="2">
        <v>53.73</v>
      </c>
      <c r="F24" s="35">
        <v>180.6</v>
      </c>
      <c r="G24" s="2">
        <f t="shared" si="0"/>
        <v>9703.637999999999</v>
      </c>
      <c r="H24" s="3">
        <v>85975</v>
      </c>
      <c r="I24" s="3">
        <v>86327</v>
      </c>
      <c r="J24" s="3">
        <f t="shared" si="1"/>
        <v>352</v>
      </c>
    </row>
    <row r="25" spans="2:10" x14ac:dyDescent="0.25">
      <c r="B25" s="1">
        <v>45581</v>
      </c>
      <c r="C25" t="s">
        <v>12</v>
      </c>
      <c r="D25" t="s">
        <v>10</v>
      </c>
      <c r="E25" s="2">
        <v>64.010000000000005</v>
      </c>
      <c r="F25" s="2">
        <v>180.6</v>
      </c>
      <c r="G25" s="2">
        <f>E25*F25</f>
        <v>11560.206</v>
      </c>
      <c r="I25" s="3">
        <v>85235</v>
      </c>
      <c r="J25" s="3">
        <f>I25-H25</f>
        <v>85235</v>
      </c>
    </row>
    <row r="26" spans="2:10" x14ac:dyDescent="0.25">
      <c r="B26" s="1">
        <v>45628</v>
      </c>
      <c r="C26" t="s">
        <v>12</v>
      </c>
      <c r="D26" t="s">
        <v>10</v>
      </c>
      <c r="E26" s="2">
        <v>62.02</v>
      </c>
      <c r="F26" s="2">
        <v>180.6</v>
      </c>
      <c r="G26" s="2">
        <f>E26*F26</f>
        <v>11200.812</v>
      </c>
      <c r="I26" s="3">
        <v>86651</v>
      </c>
      <c r="J26" s="3">
        <f>I26-H26</f>
        <v>86651</v>
      </c>
    </row>
    <row r="27" spans="2:10" x14ac:dyDescent="0.25">
      <c r="B27" s="1">
        <v>45644</v>
      </c>
      <c r="C27" t="s">
        <v>12</v>
      </c>
      <c r="D27" t="s">
        <v>10</v>
      </c>
      <c r="E27" s="2">
        <v>56.8</v>
      </c>
      <c r="F27" s="2">
        <v>176.2</v>
      </c>
      <c r="G27" s="2">
        <f>E27*F27</f>
        <v>10008.159999999998</v>
      </c>
      <c r="I27" s="3">
        <v>86995</v>
      </c>
      <c r="J27" s="3">
        <f>I27-H27</f>
        <v>86995</v>
      </c>
    </row>
    <row r="28" spans="2:10" x14ac:dyDescent="0.25">
      <c r="B28" s="1"/>
      <c r="E28" s="12">
        <f>SUBTOTAL(109,Table8[Quantity])</f>
        <v>1513.22</v>
      </c>
      <c r="G28" s="12">
        <f>SUBTOTAL(109,Table8[Amount])</f>
        <v>291002.55000000005</v>
      </c>
      <c r="I28" s="3">
        <f>I27-I2</f>
        <v>9418</v>
      </c>
      <c r="J28" s="3"/>
    </row>
    <row r="29" spans="2:10" x14ac:dyDescent="0.25">
      <c r="J29" s="3"/>
    </row>
    <row r="30" spans="2:10" x14ac:dyDescent="0.25">
      <c r="J30" s="3"/>
    </row>
    <row r="31" spans="2:10" x14ac:dyDescent="0.25">
      <c r="J31" s="3"/>
    </row>
    <row r="32" spans="2:10" x14ac:dyDescent="0.25">
      <c r="J32" s="3"/>
    </row>
    <row r="33" spans="10:10" x14ac:dyDescent="0.25">
      <c r="J33" s="3"/>
    </row>
    <row r="34" spans="10:10" x14ac:dyDescent="0.25">
      <c r="J34" s="3"/>
    </row>
    <row r="35" spans="10:10" x14ac:dyDescent="0.25">
      <c r="J35" s="3"/>
    </row>
    <row r="36" spans="10:10" x14ac:dyDescent="0.25">
      <c r="J36" s="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D324-746E-4F34-811E-D7725A19947A}">
  <dimension ref="B1:J37"/>
  <sheetViews>
    <sheetView zoomScaleNormal="100" workbookViewId="0">
      <selection activeCell="C1" sqref="C1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7.140625" bestFit="1" customWidth="1"/>
    <col min="5" max="5" width="11" bestFit="1" customWidth="1"/>
    <col min="6" max="6" width="7.42578125" bestFit="1" customWidth="1"/>
    <col min="7" max="7" width="11.5703125" bestFit="1" customWidth="1"/>
    <col min="8" max="9" width="18.42578125" bestFit="1" customWidth="1"/>
    <col min="10" max="10" width="20" bestFit="1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2:10" x14ac:dyDescent="0.25">
      <c r="B2" s="1">
        <v>45366</v>
      </c>
      <c r="C2" s="1" t="s">
        <v>12</v>
      </c>
      <c r="D2" t="s">
        <v>0</v>
      </c>
      <c r="E2" s="2">
        <v>42.18</v>
      </c>
      <c r="F2">
        <v>190.3</v>
      </c>
      <c r="G2" s="12">
        <f>E2*F2</f>
        <v>8026.8540000000003</v>
      </c>
      <c r="H2" s="15"/>
      <c r="I2" s="15">
        <v>211543</v>
      </c>
      <c r="J2" s="13">
        <f>I2-H2</f>
        <v>211543</v>
      </c>
    </row>
    <row r="3" spans="2:10" x14ac:dyDescent="0.25">
      <c r="B3" s="1">
        <v>45368</v>
      </c>
      <c r="C3" s="1" t="s">
        <v>1</v>
      </c>
      <c r="D3" t="s">
        <v>0</v>
      </c>
      <c r="E3" s="2">
        <v>6.67</v>
      </c>
      <c r="F3">
        <v>190.5</v>
      </c>
      <c r="G3" s="2">
        <f>E3*F3</f>
        <v>1270.635</v>
      </c>
      <c r="H3" s="3">
        <v>0</v>
      </c>
      <c r="I3" s="3">
        <v>211614</v>
      </c>
      <c r="J3" s="3">
        <f>I3-H3</f>
        <v>211614</v>
      </c>
    </row>
    <row r="4" spans="2:10" x14ac:dyDescent="0.25">
      <c r="B4" s="1">
        <v>45371</v>
      </c>
      <c r="C4" s="1" t="s">
        <v>12</v>
      </c>
      <c r="D4" t="s">
        <v>0</v>
      </c>
      <c r="E4" s="2">
        <v>82.17</v>
      </c>
      <c r="F4">
        <v>191.8</v>
      </c>
      <c r="G4" s="2">
        <f>E4*F4</f>
        <v>15760.206000000002</v>
      </c>
      <c r="H4" s="8"/>
      <c r="I4" s="8">
        <v>211938</v>
      </c>
      <c r="J4" s="3">
        <f>I4-H4</f>
        <v>211938</v>
      </c>
    </row>
    <row r="5" spans="2:10" x14ac:dyDescent="0.25">
      <c r="B5" s="1">
        <v>45373</v>
      </c>
      <c r="C5" s="1" t="s">
        <v>1</v>
      </c>
      <c r="D5" t="s">
        <v>0</v>
      </c>
      <c r="E5" s="2">
        <v>87.17</v>
      </c>
      <c r="F5">
        <v>191.8</v>
      </c>
      <c r="G5" s="2">
        <f>E5*F5</f>
        <v>16719.206000000002</v>
      </c>
      <c r="H5" s="3">
        <v>211614</v>
      </c>
      <c r="I5" s="3">
        <v>212358</v>
      </c>
      <c r="J5" s="3">
        <f t="shared" ref="J5:J34" si="0">I5-H5</f>
        <v>744</v>
      </c>
    </row>
    <row r="6" spans="2:10" x14ac:dyDescent="0.25">
      <c r="B6" s="1">
        <v>45387</v>
      </c>
      <c r="C6" s="1" t="s">
        <v>1</v>
      </c>
      <c r="D6" t="s">
        <v>0</v>
      </c>
      <c r="E6" s="2">
        <v>101.75</v>
      </c>
      <c r="F6">
        <v>190.3</v>
      </c>
      <c r="G6" s="2">
        <f t="shared" ref="G6:G34" si="1">E6*F6</f>
        <v>19363.025000000001</v>
      </c>
      <c r="H6" s="3">
        <v>212358</v>
      </c>
      <c r="I6" s="3">
        <v>212700</v>
      </c>
      <c r="J6" s="3">
        <f t="shared" si="0"/>
        <v>342</v>
      </c>
    </row>
    <row r="7" spans="2:10" x14ac:dyDescent="0.25">
      <c r="B7" s="1">
        <v>45400</v>
      </c>
      <c r="C7" s="1" t="s">
        <v>1</v>
      </c>
      <c r="D7" t="s">
        <v>0</v>
      </c>
      <c r="E7" s="2">
        <v>73.849999999999994</v>
      </c>
      <c r="F7">
        <v>180.3</v>
      </c>
      <c r="G7" s="2">
        <f t="shared" si="1"/>
        <v>13315.155000000001</v>
      </c>
      <c r="H7" s="3">
        <v>212700</v>
      </c>
      <c r="I7" s="3">
        <v>212929</v>
      </c>
      <c r="J7" s="3">
        <f t="shared" si="0"/>
        <v>229</v>
      </c>
    </row>
    <row r="8" spans="2:10" x14ac:dyDescent="0.25">
      <c r="B8" s="1">
        <v>45401</v>
      </c>
      <c r="C8" s="1" t="s">
        <v>1</v>
      </c>
      <c r="D8" t="s">
        <v>0</v>
      </c>
      <c r="E8" s="2">
        <v>24.96</v>
      </c>
      <c r="F8">
        <v>180.3</v>
      </c>
      <c r="G8" s="2">
        <f t="shared" si="1"/>
        <v>4500.2880000000005</v>
      </c>
      <c r="H8" s="3">
        <v>212929</v>
      </c>
      <c r="I8" s="3">
        <v>0</v>
      </c>
      <c r="J8" s="3">
        <f t="shared" si="0"/>
        <v>-212929</v>
      </c>
    </row>
    <row r="9" spans="2:10" x14ac:dyDescent="0.25">
      <c r="B9" s="1">
        <v>45408</v>
      </c>
      <c r="C9" s="1" t="s">
        <v>1</v>
      </c>
      <c r="D9" t="s">
        <v>0</v>
      </c>
      <c r="E9" s="2">
        <v>47.94</v>
      </c>
      <c r="F9">
        <v>180.3</v>
      </c>
      <c r="G9" s="2">
        <f t="shared" si="1"/>
        <v>8643.5820000000003</v>
      </c>
      <c r="H9" s="3">
        <v>0</v>
      </c>
      <c r="I9" s="3">
        <v>213159</v>
      </c>
      <c r="J9" s="3">
        <f t="shared" si="0"/>
        <v>213159</v>
      </c>
    </row>
    <row r="10" spans="2:10" x14ac:dyDescent="0.25">
      <c r="B10" s="1">
        <v>45415</v>
      </c>
      <c r="C10" s="1" t="s">
        <v>1</v>
      </c>
      <c r="D10" t="s">
        <v>0</v>
      </c>
      <c r="E10" s="2">
        <v>130.54</v>
      </c>
      <c r="F10">
        <v>180.3</v>
      </c>
      <c r="G10" s="2">
        <f t="shared" si="1"/>
        <v>23536.362000000001</v>
      </c>
      <c r="H10" s="3">
        <v>213159</v>
      </c>
      <c r="I10" s="3">
        <v>213627</v>
      </c>
      <c r="J10" s="3">
        <f t="shared" si="0"/>
        <v>468</v>
      </c>
    </row>
    <row r="11" spans="2:10" x14ac:dyDescent="0.25">
      <c r="B11" s="1">
        <v>45421</v>
      </c>
      <c r="C11" s="1" t="s">
        <v>12</v>
      </c>
      <c r="D11" t="s">
        <v>0</v>
      </c>
      <c r="E11" s="2">
        <v>103.44</v>
      </c>
      <c r="F11">
        <v>180.3</v>
      </c>
      <c r="G11" s="2">
        <f>E11*F11</f>
        <v>18650.232</v>
      </c>
      <c r="H11" s="8"/>
      <c r="I11" s="8">
        <v>214110</v>
      </c>
      <c r="J11" s="3">
        <f>I11-H11</f>
        <v>214110</v>
      </c>
    </row>
    <row r="12" spans="2:10" x14ac:dyDescent="0.25">
      <c r="B12" s="1">
        <v>45428</v>
      </c>
      <c r="C12" s="1" t="s">
        <v>1</v>
      </c>
      <c r="D12" t="s">
        <v>0</v>
      </c>
      <c r="E12" s="2">
        <v>79.8</v>
      </c>
      <c r="F12">
        <v>179.1</v>
      </c>
      <c r="G12" s="2">
        <f t="shared" si="1"/>
        <v>14292.179999999998</v>
      </c>
      <c r="H12" s="3">
        <v>213627</v>
      </c>
      <c r="I12" s="3">
        <v>214479</v>
      </c>
      <c r="J12" s="3">
        <f t="shared" si="0"/>
        <v>852</v>
      </c>
    </row>
    <row r="13" spans="2:10" x14ac:dyDescent="0.25">
      <c r="B13" s="1">
        <v>45436</v>
      </c>
      <c r="C13" s="1" t="s">
        <v>1</v>
      </c>
      <c r="D13" t="s">
        <v>0</v>
      </c>
      <c r="E13" s="2">
        <v>82.33</v>
      </c>
      <c r="F13">
        <v>179.1</v>
      </c>
      <c r="G13" s="2">
        <f t="shared" si="1"/>
        <v>14745.303</v>
      </c>
      <c r="H13" s="3">
        <v>214479</v>
      </c>
      <c r="I13" s="3">
        <v>214883</v>
      </c>
      <c r="J13" s="3">
        <f t="shared" si="0"/>
        <v>404</v>
      </c>
    </row>
    <row r="14" spans="2:10" x14ac:dyDescent="0.25">
      <c r="B14" s="1">
        <v>45443</v>
      </c>
      <c r="C14" s="1" t="s">
        <v>12</v>
      </c>
      <c r="D14" t="s">
        <v>0</v>
      </c>
      <c r="E14" s="2">
        <v>107.26</v>
      </c>
      <c r="F14">
        <v>179.1</v>
      </c>
      <c r="G14" s="2">
        <f>E14*F14</f>
        <v>19210.266</v>
      </c>
      <c r="H14" s="8"/>
      <c r="I14" s="8">
        <v>215460</v>
      </c>
      <c r="J14" s="3">
        <f>I14-H14</f>
        <v>215460</v>
      </c>
    </row>
    <row r="15" spans="2:10" x14ac:dyDescent="0.25">
      <c r="B15" s="1">
        <v>45450</v>
      </c>
      <c r="C15" s="1" t="s">
        <v>12</v>
      </c>
      <c r="D15" t="s">
        <v>0</v>
      </c>
      <c r="E15" s="2">
        <v>23.37</v>
      </c>
      <c r="F15">
        <v>179.1</v>
      </c>
      <c r="G15" s="2">
        <f>E15*F15</f>
        <v>4185.567</v>
      </c>
      <c r="H15" s="8"/>
      <c r="I15" s="8">
        <v>215562</v>
      </c>
      <c r="J15" s="3">
        <f>I15-H15</f>
        <v>215562</v>
      </c>
    </row>
    <row r="16" spans="2:10" x14ac:dyDescent="0.25">
      <c r="B16" s="1">
        <v>45457</v>
      </c>
      <c r="C16" s="1" t="s">
        <v>12</v>
      </c>
      <c r="D16" t="s">
        <v>0</v>
      </c>
      <c r="E16" s="2">
        <v>111.34</v>
      </c>
      <c r="F16">
        <v>179.1</v>
      </c>
      <c r="G16" s="2">
        <f>E16*F16</f>
        <v>19940.993999999999</v>
      </c>
      <c r="H16" s="8"/>
      <c r="I16" s="8">
        <v>216003</v>
      </c>
      <c r="J16" s="3">
        <f>I16-H16</f>
        <v>216003</v>
      </c>
    </row>
    <row r="17" spans="2:10" x14ac:dyDescent="0.25">
      <c r="B17" s="1">
        <v>45464</v>
      </c>
      <c r="C17" s="1" t="s">
        <v>1</v>
      </c>
      <c r="D17" t="s">
        <v>0</v>
      </c>
      <c r="E17" s="2">
        <v>83.95</v>
      </c>
      <c r="F17">
        <v>173.1</v>
      </c>
      <c r="G17" s="2">
        <f t="shared" si="1"/>
        <v>14531.745000000001</v>
      </c>
      <c r="H17" s="3">
        <v>214883</v>
      </c>
      <c r="I17" s="3">
        <v>503460</v>
      </c>
      <c r="J17" s="3">
        <f t="shared" si="0"/>
        <v>288577</v>
      </c>
    </row>
    <row r="18" spans="2:10" x14ac:dyDescent="0.25">
      <c r="B18" s="1">
        <v>45470</v>
      </c>
      <c r="C18" s="1" t="s">
        <v>12</v>
      </c>
      <c r="D18" t="s">
        <v>0</v>
      </c>
      <c r="E18" s="2">
        <v>60.55</v>
      </c>
      <c r="F18">
        <v>173.1</v>
      </c>
      <c r="G18" s="2">
        <f>E18*F18</f>
        <v>10481.205</v>
      </c>
      <c r="H18" s="8"/>
      <c r="I18" s="8">
        <v>216285</v>
      </c>
      <c r="J18" s="3">
        <f>I18-H18</f>
        <v>216285</v>
      </c>
    </row>
    <row r="19" spans="2:10" x14ac:dyDescent="0.25">
      <c r="B19" s="1">
        <v>45477</v>
      </c>
      <c r="C19" s="1" t="s">
        <v>1</v>
      </c>
      <c r="D19" t="s">
        <v>0</v>
      </c>
      <c r="E19" s="2">
        <v>53.59</v>
      </c>
      <c r="F19">
        <v>173.1</v>
      </c>
      <c r="G19" s="2">
        <f t="shared" si="1"/>
        <v>9276.4290000000001</v>
      </c>
      <c r="H19" s="3">
        <v>503460</v>
      </c>
      <c r="I19" s="3">
        <v>216539</v>
      </c>
      <c r="J19" s="3">
        <f t="shared" si="0"/>
        <v>-286921</v>
      </c>
    </row>
    <row r="20" spans="2:10" x14ac:dyDescent="0.25">
      <c r="B20" s="1">
        <v>45489</v>
      </c>
      <c r="C20" s="1" t="s">
        <v>1</v>
      </c>
      <c r="D20" t="s">
        <v>0</v>
      </c>
      <c r="E20" s="2">
        <v>83.55</v>
      </c>
      <c r="F20">
        <v>171.6</v>
      </c>
      <c r="G20" s="2">
        <f t="shared" si="1"/>
        <v>14337.179999999998</v>
      </c>
      <c r="H20" s="3">
        <v>216539</v>
      </c>
      <c r="I20" s="3">
        <v>216800</v>
      </c>
      <c r="J20" s="3">
        <f t="shared" si="0"/>
        <v>261</v>
      </c>
    </row>
    <row r="21" spans="2:10" x14ac:dyDescent="0.25">
      <c r="B21" s="1">
        <v>45497</v>
      </c>
      <c r="C21" s="1" t="s">
        <v>12</v>
      </c>
      <c r="D21" t="s">
        <v>0</v>
      </c>
      <c r="E21" s="2">
        <v>70.77</v>
      </c>
      <c r="F21">
        <v>171.6</v>
      </c>
      <c r="G21" s="2">
        <f>E21*F21</f>
        <v>12144.132</v>
      </c>
      <c r="H21" s="8"/>
      <c r="I21" s="8">
        <v>217058</v>
      </c>
      <c r="J21" s="3">
        <f>I21-H21</f>
        <v>217058</v>
      </c>
    </row>
    <row r="22" spans="2:10" x14ac:dyDescent="0.25">
      <c r="B22" s="1">
        <v>45520</v>
      </c>
      <c r="C22" s="1" t="s">
        <v>1</v>
      </c>
      <c r="D22" t="s">
        <v>0</v>
      </c>
      <c r="E22" s="2">
        <v>159</v>
      </c>
      <c r="F22">
        <v>171.6</v>
      </c>
      <c r="G22" s="2">
        <f t="shared" si="1"/>
        <v>27284.399999999998</v>
      </c>
      <c r="H22" s="3">
        <v>216800</v>
      </c>
      <c r="I22" s="3">
        <v>217602</v>
      </c>
      <c r="J22" s="3">
        <f t="shared" si="0"/>
        <v>802</v>
      </c>
    </row>
    <row r="23" spans="2:10" x14ac:dyDescent="0.25">
      <c r="B23" s="1">
        <v>45525</v>
      </c>
      <c r="C23" s="1" t="s">
        <v>12</v>
      </c>
      <c r="D23" t="s">
        <v>0</v>
      </c>
      <c r="E23" s="2">
        <v>144.29</v>
      </c>
      <c r="F23">
        <v>171.6</v>
      </c>
      <c r="G23" s="2">
        <f>E23*F23</f>
        <v>24760.163999999997</v>
      </c>
      <c r="H23" s="8"/>
      <c r="I23" s="8">
        <v>218342</v>
      </c>
      <c r="J23" s="3">
        <f>I23-H23</f>
        <v>218342</v>
      </c>
    </row>
    <row r="24" spans="2:10" x14ac:dyDescent="0.25">
      <c r="B24" s="1">
        <v>45534</v>
      </c>
      <c r="C24" s="1" t="s">
        <v>12</v>
      </c>
      <c r="D24" t="s">
        <v>0</v>
      </c>
      <c r="E24" s="2">
        <v>139.94</v>
      </c>
      <c r="F24">
        <v>171.6</v>
      </c>
      <c r="G24" s="2">
        <f>E24*F24</f>
        <v>24013.703999999998</v>
      </c>
      <c r="H24" s="8"/>
      <c r="I24" s="8">
        <v>218950</v>
      </c>
      <c r="J24" s="3">
        <f>I24-H24</f>
        <v>218950</v>
      </c>
    </row>
    <row r="25" spans="2:10" x14ac:dyDescent="0.25">
      <c r="B25" s="1">
        <v>45540</v>
      </c>
      <c r="C25" s="1" t="s">
        <v>1</v>
      </c>
      <c r="D25" t="s">
        <v>0</v>
      </c>
      <c r="E25" s="14">
        <v>41.13</v>
      </c>
      <c r="F25" s="5">
        <v>171.6</v>
      </c>
      <c r="G25" s="2">
        <f t="shared" si="1"/>
        <v>7057.9080000000004</v>
      </c>
      <c r="H25" s="3">
        <v>217602</v>
      </c>
      <c r="I25" s="3">
        <v>219142</v>
      </c>
      <c r="J25" s="3">
        <f t="shared" si="0"/>
        <v>1540</v>
      </c>
    </row>
    <row r="26" spans="2:10" x14ac:dyDescent="0.25">
      <c r="B26" s="1">
        <v>45542</v>
      </c>
      <c r="C26" s="1" t="s">
        <v>1</v>
      </c>
      <c r="D26" t="s">
        <v>0</v>
      </c>
      <c r="E26" s="14">
        <v>106.89</v>
      </c>
      <c r="F26" s="5">
        <v>168.4</v>
      </c>
      <c r="G26" s="2">
        <f t="shared" si="1"/>
        <v>18000.276000000002</v>
      </c>
      <c r="H26" s="7">
        <v>219142</v>
      </c>
      <c r="I26" s="7">
        <v>0</v>
      </c>
      <c r="J26" s="3">
        <f t="shared" si="0"/>
        <v>-219142</v>
      </c>
    </row>
    <row r="27" spans="2:10" x14ac:dyDescent="0.25">
      <c r="B27" s="1">
        <v>45544</v>
      </c>
      <c r="C27" s="1" t="s">
        <v>12</v>
      </c>
      <c r="D27" t="s">
        <v>0</v>
      </c>
      <c r="E27" s="14">
        <v>100.4</v>
      </c>
      <c r="F27" s="5">
        <v>168.4</v>
      </c>
      <c r="G27" s="2">
        <f>E27*F27</f>
        <v>16907.36</v>
      </c>
      <c r="H27" s="8"/>
      <c r="I27" s="8">
        <v>219778</v>
      </c>
      <c r="J27" s="3">
        <f>I27-H27</f>
        <v>219778</v>
      </c>
    </row>
    <row r="28" spans="2:10" x14ac:dyDescent="0.25">
      <c r="B28" s="1">
        <v>45548</v>
      </c>
      <c r="C28" s="1" t="s">
        <v>1</v>
      </c>
      <c r="D28" t="s">
        <v>0</v>
      </c>
      <c r="E28" s="14">
        <v>149.41999999999999</v>
      </c>
      <c r="F28" s="5">
        <v>171.6</v>
      </c>
      <c r="G28" s="2">
        <f t="shared" si="1"/>
        <v>25640.471999999998</v>
      </c>
      <c r="H28" s="7">
        <v>0</v>
      </c>
      <c r="I28" s="7">
        <v>220430</v>
      </c>
      <c r="J28" s="3">
        <f t="shared" si="0"/>
        <v>220430</v>
      </c>
    </row>
    <row r="29" spans="2:10" x14ac:dyDescent="0.25">
      <c r="B29" s="1">
        <v>45555</v>
      </c>
      <c r="C29" s="1" t="s">
        <v>12</v>
      </c>
      <c r="D29" t="s">
        <v>0</v>
      </c>
      <c r="E29" s="14">
        <v>151.4</v>
      </c>
      <c r="F29" s="5">
        <v>171.6</v>
      </c>
      <c r="G29" s="2">
        <f>E29*F29</f>
        <v>25980.240000000002</v>
      </c>
      <c r="H29" s="8"/>
      <c r="I29" s="8">
        <v>220990</v>
      </c>
      <c r="J29" s="3">
        <f>I29-H29</f>
        <v>220990</v>
      </c>
    </row>
    <row r="30" spans="2:10" x14ac:dyDescent="0.25">
      <c r="B30" s="1">
        <v>45568</v>
      </c>
      <c r="C30" s="1" t="s">
        <v>1</v>
      </c>
      <c r="D30" t="s">
        <v>0</v>
      </c>
      <c r="E30" s="2">
        <v>115.91</v>
      </c>
      <c r="F30">
        <v>171.6</v>
      </c>
      <c r="G30" s="2">
        <f t="shared" si="1"/>
        <v>19890.155999999999</v>
      </c>
      <c r="H30" s="8">
        <v>22043</v>
      </c>
      <c r="I30" s="8">
        <v>221937</v>
      </c>
      <c r="J30" s="3">
        <f t="shared" si="0"/>
        <v>199894</v>
      </c>
    </row>
    <row r="31" spans="2:10" x14ac:dyDescent="0.25">
      <c r="B31" s="1">
        <v>45582</v>
      </c>
      <c r="C31" s="1" t="s">
        <v>1</v>
      </c>
      <c r="D31" t="s">
        <v>0</v>
      </c>
      <c r="E31" s="2">
        <v>95.57</v>
      </c>
      <c r="F31">
        <v>168</v>
      </c>
      <c r="G31" s="2">
        <f t="shared" si="1"/>
        <v>16055.759999999998</v>
      </c>
      <c r="H31" s="8">
        <v>221937</v>
      </c>
      <c r="I31" s="8">
        <v>222220</v>
      </c>
      <c r="J31" s="3">
        <f t="shared" si="0"/>
        <v>283</v>
      </c>
    </row>
    <row r="32" spans="2:10" x14ac:dyDescent="0.25">
      <c r="B32" s="1">
        <v>45589</v>
      </c>
      <c r="C32" s="1" t="s">
        <v>1</v>
      </c>
      <c r="D32" t="s">
        <v>0</v>
      </c>
      <c r="E32" s="2">
        <v>69.59</v>
      </c>
      <c r="F32">
        <v>168</v>
      </c>
      <c r="G32" s="2">
        <f t="shared" si="1"/>
        <v>11691.12</v>
      </c>
      <c r="H32" s="8">
        <v>222220</v>
      </c>
      <c r="I32" s="8">
        <v>222534</v>
      </c>
      <c r="J32" s="3">
        <f t="shared" si="0"/>
        <v>314</v>
      </c>
    </row>
    <row r="33" spans="2:10" x14ac:dyDescent="0.25">
      <c r="B33" s="1">
        <v>45598</v>
      </c>
      <c r="C33" s="1" t="s">
        <v>1</v>
      </c>
      <c r="D33" t="s">
        <v>0</v>
      </c>
      <c r="E33" s="2">
        <v>140.58000000000001</v>
      </c>
      <c r="F33">
        <v>168</v>
      </c>
      <c r="G33" s="2">
        <f t="shared" si="1"/>
        <v>23617.440000000002</v>
      </c>
      <c r="H33" s="7">
        <v>222534</v>
      </c>
      <c r="I33" s="7">
        <v>222850</v>
      </c>
      <c r="J33" s="3">
        <f t="shared" si="0"/>
        <v>316</v>
      </c>
    </row>
    <row r="34" spans="2:10" x14ac:dyDescent="0.25">
      <c r="B34" s="1">
        <v>45637</v>
      </c>
      <c r="C34" s="1" t="s">
        <v>1</v>
      </c>
      <c r="D34" t="s">
        <v>0</v>
      </c>
      <c r="E34" s="2">
        <v>64.25</v>
      </c>
      <c r="F34">
        <v>168</v>
      </c>
      <c r="G34" s="2">
        <f t="shared" si="1"/>
        <v>10794</v>
      </c>
      <c r="H34" s="7">
        <v>222850</v>
      </c>
      <c r="I34" s="7">
        <v>223860</v>
      </c>
      <c r="J34" s="3">
        <f t="shared" si="0"/>
        <v>1010</v>
      </c>
    </row>
    <row r="35" spans="2:10" x14ac:dyDescent="0.25">
      <c r="B35" s="1">
        <v>45613</v>
      </c>
      <c r="C35" s="1" t="s">
        <v>12</v>
      </c>
      <c r="D35" t="s">
        <v>0</v>
      </c>
      <c r="E35" s="2">
        <v>142.88999999999999</v>
      </c>
      <c r="F35">
        <v>168</v>
      </c>
      <c r="G35" s="2">
        <f>E35*F35</f>
        <v>24005.519999999997</v>
      </c>
      <c r="H35" s="8"/>
      <c r="I35" s="8">
        <v>223324</v>
      </c>
      <c r="J35" s="3">
        <f>I35-H35</f>
        <v>223324</v>
      </c>
    </row>
    <row r="36" spans="2:10" x14ac:dyDescent="0.25">
      <c r="B36" s="1">
        <v>45632</v>
      </c>
      <c r="C36" s="1" t="s">
        <v>12</v>
      </c>
      <c r="D36" t="s">
        <v>0</v>
      </c>
      <c r="E36" s="2">
        <v>129.32</v>
      </c>
      <c r="F36">
        <v>168</v>
      </c>
      <c r="G36" s="2">
        <f t="shared" ref="G36" si="2">E36*F36</f>
        <v>21725.759999999998</v>
      </c>
      <c r="H36" s="8"/>
      <c r="I36" s="8">
        <v>223722</v>
      </c>
      <c r="J36" s="3">
        <f t="shared" ref="J36" si="3">I36-H36</f>
        <v>223722</v>
      </c>
    </row>
    <row r="37" spans="2:10" x14ac:dyDescent="0.25">
      <c r="B37" s="1"/>
      <c r="C37" s="1"/>
      <c r="E37" s="12">
        <f>SUBTOTAL(109,Table2[Quantity])</f>
        <v>3207.76</v>
      </c>
      <c r="G37" s="12">
        <f>SUBTOTAL(109,Table2[Amount])</f>
        <v>560354.826</v>
      </c>
      <c r="H37" s="8"/>
      <c r="I37" s="8">
        <f>I36-I2</f>
        <v>12179</v>
      </c>
      <c r="J37" s="3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FBDD-6CC0-4F73-835E-D29B652DA6B8}">
  <dimension ref="B1:J78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10" style="2" bestFit="1" customWidth="1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45300</v>
      </c>
      <c r="C2" s="1" t="s">
        <v>1</v>
      </c>
      <c r="D2" t="s">
        <v>10</v>
      </c>
      <c r="E2" s="2">
        <v>46.84</v>
      </c>
      <c r="F2" s="2">
        <v>212.3</v>
      </c>
      <c r="G2" s="2">
        <f>E2*F2</f>
        <v>9944.1320000000014</v>
      </c>
      <c r="H2" s="3">
        <v>141838</v>
      </c>
      <c r="I2" s="3">
        <v>142766</v>
      </c>
      <c r="J2" s="3">
        <f>I2-H2</f>
        <v>928</v>
      </c>
    </row>
    <row r="3" spans="2:10" x14ac:dyDescent="0.25">
      <c r="B3" s="1">
        <v>45312</v>
      </c>
      <c r="C3" s="1" t="s">
        <v>1</v>
      </c>
      <c r="D3" t="s">
        <v>10</v>
      </c>
      <c r="E3" s="2">
        <v>27.27</v>
      </c>
      <c r="F3" s="2">
        <v>207.3</v>
      </c>
      <c r="G3" s="2">
        <f>E3*F3</f>
        <v>5653.0709999999999</v>
      </c>
      <c r="H3" s="3">
        <v>142766</v>
      </c>
      <c r="I3" s="3">
        <v>143129</v>
      </c>
      <c r="J3" s="3">
        <f>I3-H3</f>
        <v>363</v>
      </c>
    </row>
    <row r="4" spans="2:10" x14ac:dyDescent="0.25">
      <c r="B4" s="1">
        <v>45314</v>
      </c>
      <c r="C4" s="1" t="s">
        <v>12</v>
      </c>
      <c r="D4" t="s">
        <v>10</v>
      </c>
      <c r="E4" s="2">
        <v>28</v>
      </c>
      <c r="F4" s="2">
        <v>209</v>
      </c>
      <c r="G4" s="2">
        <f t="shared" ref="G4:G9" si="0">E4*F4</f>
        <v>5852</v>
      </c>
      <c r="I4" s="3">
        <v>143340</v>
      </c>
      <c r="J4" s="3"/>
    </row>
    <row r="5" spans="2:10" x14ac:dyDescent="0.25">
      <c r="B5" s="1">
        <v>45321</v>
      </c>
      <c r="C5" s="1" t="s">
        <v>12</v>
      </c>
      <c r="D5" t="s">
        <v>10</v>
      </c>
      <c r="E5" s="2">
        <v>37.409999999999997</v>
      </c>
      <c r="F5" s="2">
        <v>207.3</v>
      </c>
      <c r="G5" s="2">
        <f t="shared" si="0"/>
        <v>7755.0929999999998</v>
      </c>
      <c r="I5" s="3">
        <v>143662</v>
      </c>
      <c r="J5" s="3"/>
    </row>
    <row r="6" spans="2:10" x14ac:dyDescent="0.25">
      <c r="B6" s="1">
        <v>45330</v>
      </c>
      <c r="C6" s="1" t="s">
        <v>12</v>
      </c>
      <c r="D6" t="s">
        <v>10</v>
      </c>
      <c r="E6" s="2">
        <v>41.53</v>
      </c>
      <c r="F6" s="2">
        <v>207.1</v>
      </c>
      <c r="G6" s="2">
        <f t="shared" si="0"/>
        <v>8600.8629999999994</v>
      </c>
      <c r="I6" s="3">
        <v>144174</v>
      </c>
      <c r="J6" s="3"/>
    </row>
    <row r="7" spans="2:10" x14ac:dyDescent="0.25">
      <c r="B7" s="1">
        <v>45333</v>
      </c>
      <c r="C7" s="1" t="s">
        <v>12</v>
      </c>
      <c r="D7" t="s">
        <v>10</v>
      </c>
      <c r="E7" s="2">
        <v>29.71</v>
      </c>
      <c r="F7" s="2">
        <v>207.1</v>
      </c>
      <c r="G7" s="2">
        <f t="shared" si="0"/>
        <v>6152.9409999999998</v>
      </c>
      <c r="I7" s="3">
        <v>144604</v>
      </c>
      <c r="J7" s="3"/>
    </row>
    <row r="8" spans="2:10" x14ac:dyDescent="0.25">
      <c r="B8" s="1">
        <v>45335</v>
      </c>
      <c r="C8" s="1" t="s">
        <v>12</v>
      </c>
      <c r="D8" t="s">
        <v>10</v>
      </c>
      <c r="E8" s="2">
        <v>38.18</v>
      </c>
      <c r="F8" s="2">
        <v>207.3</v>
      </c>
      <c r="G8" s="2">
        <f t="shared" si="0"/>
        <v>7914.7139999999999</v>
      </c>
      <c r="I8" s="3">
        <v>145065</v>
      </c>
      <c r="J8" s="3"/>
    </row>
    <row r="9" spans="2:10" x14ac:dyDescent="0.25">
      <c r="B9" s="1">
        <v>45339</v>
      </c>
      <c r="C9" s="1" t="s">
        <v>12</v>
      </c>
      <c r="D9" t="s">
        <v>10</v>
      </c>
      <c r="E9" s="2">
        <v>42.79</v>
      </c>
      <c r="F9" s="2">
        <v>208</v>
      </c>
      <c r="G9" s="2">
        <f t="shared" si="0"/>
        <v>8900.32</v>
      </c>
      <c r="I9" s="3">
        <v>145353</v>
      </c>
      <c r="J9" s="3"/>
    </row>
    <row r="10" spans="2:10" x14ac:dyDescent="0.25">
      <c r="B10" s="1">
        <v>45345</v>
      </c>
      <c r="C10" s="1" t="s">
        <v>1</v>
      </c>
      <c r="D10" t="s">
        <v>10</v>
      </c>
      <c r="E10" s="2">
        <v>41</v>
      </c>
      <c r="F10" s="2">
        <v>206.3</v>
      </c>
      <c r="G10" s="2">
        <f t="shared" ref="G10:G77" si="1">E10*F10</f>
        <v>8458.3000000000011</v>
      </c>
      <c r="H10" s="3">
        <v>143129</v>
      </c>
      <c r="I10" s="3">
        <v>145905</v>
      </c>
      <c r="J10" s="3">
        <f t="shared" ref="J10:J77" si="2">I10-H10</f>
        <v>2776</v>
      </c>
    </row>
    <row r="11" spans="2:10" x14ac:dyDescent="0.25">
      <c r="B11" s="1">
        <v>45347</v>
      </c>
      <c r="C11" s="1" t="s">
        <v>1</v>
      </c>
      <c r="D11" t="s">
        <v>10</v>
      </c>
      <c r="E11" s="2">
        <v>39.79</v>
      </c>
      <c r="F11" s="2">
        <v>206.1</v>
      </c>
      <c r="G11" s="2">
        <f t="shared" si="1"/>
        <v>8200.7189999999991</v>
      </c>
      <c r="H11" s="3">
        <v>145905</v>
      </c>
      <c r="I11" s="3">
        <v>146383</v>
      </c>
      <c r="J11" s="3">
        <f t="shared" si="2"/>
        <v>478</v>
      </c>
    </row>
    <row r="12" spans="2:10" x14ac:dyDescent="0.25">
      <c r="B12" s="1">
        <v>45349</v>
      </c>
      <c r="C12" s="1" t="s">
        <v>1</v>
      </c>
      <c r="D12" t="s">
        <v>10</v>
      </c>
      <c r="E12" s="2">
        <v>37.4</v>
      </c>
      <c r="F12" s="2">
        <v>206.3</v>
      </c>
      <c r="G12" s="2">
        <f t="shared" si="1"/>
        <v>7715.62</v>
      </c>
      <c r="H12" s="3">
        <v>146383</v>
      </c>
      <c r="I12" s="3">
        <v>146750</v>
      </c>
      <c r="J12" s="3">
        <f t="shared" si="2"/>
        <v>367</v>
      </c>
    </row>
    <row r="13" spans="2:10" x14ac:dyDescent="0.25">
      <c r="B13" s="1">
        <v>45349</v>
      </c>
      <c r="C13" s="1" t="s">
        <v>1</v>
      </c>
      <c r="D13" t="s">
        <v>10</v>
      </c>
      <c r="E13" s="2">
        <v>2.98</v>
      </c>
      <c r="F13" s="2">
        <v>206.3</v>
      </c>
      <c r="G13" s="2">
        <f t="shared" si="1"/>
        <v>614.774</v>
      </c>
      <c r="H13" s="3">
        <v>146750</v>
      </c>
      <c r="I13" s="3">
        <v>146750</v>
      </c>
      <c r="J13" s="3">
        <f t="shared" si="2"/>
        <v>0</v>
      </c>
    </row>
    <row r="14" spans="2:10" x14ac:dyDescent="0.25">
      <c r="B14" s="1">
        <v>45351</v>
      </c>
      <c r="C14" s="1" t="s">
        <v>12</v>
      </c>
      <c r="D14" t="s">
        <v>10</v>
      </c>
      <c r="E14" s="2">
        <v>41.07</v>
      </c>
      <c r="F14" s="2">
        <v>206.5</v>
      </c>
      <c r="G14" s="2">
        <f t="shared" si="1"/>
        <v>8480.9549999999999</v>
      </c>
      <c r="I14" s="3">
        <v>147333</v>
      </c>
      <c r="J14" s="3"/>
    </row>
    <row r="15" spans="2:10" x14ac:dyDescent="0.25">
      <c r="B15" s="1">
        <v>45353</v>
      </c>
      <c r="C15" s="1" t="s">
        <v>1</v>
      </c>
      <c r="D15" t="s">
        <v>10</v>
      </c>
      <c r="E15" s="2">
        <v>36.1</v>
      </c>
      <c r="F15" s="2">
        <v>207</v>
      </c>
      <c r="G15" s="2">
        <f t="shared" si="1"/>
        <v>7472.7000000000007</v>
      </c>
      <c r="H15" s="3">
        <v>146750</v>
      </c>
      <c r="I15" s="3">
        <v>141320</v>
      </c>
      <c r="J15" s="3">
        <f t="shared" si="2"/>
        <v>-5430</v>
      </c>
    </row>
    <row r="16" spans="2:10" x14ac:dyDescent="0.25">
      <c r="B16" s="1">
        <v>45353</v>
      </c>
      <c r="C16" s="1" t="s">
        <v>1</v>
      </c>
      <c r="D16" t="s">
        <v>10</v>
      </c>
      <c r="E16" s="2">
        <v>43.84</v>
      </c>
      <c r="F16" s="2">
        <v>205.3</v>
      </c>
      <c r="G16" s="2">
        <f t="shared" si="1"/>
        <v>9000.3520000000008</v>
      </c>
      <c r="H16" s="3">
        <v>141320</v>
      </c>
      <c r="I16" s="3">
        <v>0</v>
      </c>
      <c r="J16" s="3">
        <f t="shared" si="2"/>
        <v>-141320</v>
      </c>
    </row>
    <row r="17" spans="2:10" x14ac:dyDescent="0.25">
      <c r="B17" s="1">
        <v>45353</v>
      </c>
      <c r="C17" s="1" t="s">
        <v>12</v>
      </c>
      <c r="D17" t="s">
        <v>10</v>
      </c>
      <c r="E17" s="2">
        <v>40.18</v>
      </c>
      <c r="F17" s="2">
        <v>207</v>
      </c>
      <c r="G17" s="2">
        <f>E17*F17</f>
        <v>8317.26</v>
      </c>
      <c r="I17" s="3">
        <v>147822</v>
      </c>
      <c r="J17" s="3">
        <f>I17-H17</f>
        <v>147822</v>
      </c>
    </row>
    <row r="18" spans="2:10" x14ac:dyDescent="0.25">
      <c r="B18" s="1">
        <v>45355</v>
      </c>
      <c r="C18" s="1" t="s">
        <v>1</v>
      </c>
      <c r="D18" t="s">
        <v>10</v>
      </c>
      <c r="E18" s="2">
        <v>41.12</v>
      </c>
      <c r="F18" s="2">
        <v>206.1</v>
      </c>
      <c r="G18" s="2">
        <f t="shared" si="1"/>
        <v>8474.8319999999985</v>
      </c>
      <c r="H18" s="3">
        <v>0</v>
      </c>
      <c r="I18" s="3">
        <v>148546</v>
      </c>
      <c r="J18" s="3">
        <f t="shared" si="2"/>
        <v>148546</v>
      </c>
    </row>
    <row r="19" spans="2:10" x14ac:dyDescent="0.25">
      <c r="B19" s="1">
        <v>45356</v>
      </c>
      <c r="C19" s="1" t="s">
        <v>12</v>
      </c>
      <c r="D19" t="s">
        <v>10</v>
      </c>
      <c r="E19" s="2">
        <v>37.85</v>
      </c>
      <c r="F19" s="2">
        <v>206.1</v>
      </c>
      <c r="G19" s="2">
        <f>E19*F19</f>
        <v>7800.8850000000002</v>
      </c>
      <c r="I19" s="3">
        <v>148793</v>
      </c>
      <c r="J19" s="3">
        <f>I19-H19</f>
        <v>148793</v>
      </c>
    </row>
    <row r="20" spans="2:10" x14ac:dyDescent="0.25">
      <c r="B20" s="1">
        <v>45358</v>
      </c>
      <c r="C20" s="1" t="s">
        <v>1</v>
      </c>
      <c r="D20" t="s">
        <v>10</v>
      </c>
      <c r="E20" s="2">
        <v>40.4</v>
      </c>
      <c r="F20" s="2">
        <v>207.9</v>
      </c>
      <c r="G20" s="2">
        <f t="shared" si="1"/>
        <v>8399.16</v>
      </c>
      <c r="H20" s="3">
        <v>148546</v>
      </c>
      <c r="I20" s="3">
        <v>149188</v>
      </c>
      <c r="J20" s="3">
        <f t="shared" si="2"/>
        <v>642</v>
      </c>
    </row>
    <row r="21" spans="2:10" x14ac:dyDescent="0.25">
      <c r="B21" s="1">
        <v>45358</v>
      </c>
      <c r="C21" s="1" t="s">
        <v>1</v>
      </c>
      <c r="D21" t="s">
        <v>10</v>
      </c>
      <c r="E21" s="2">
        <v>40.76</v>
      </c>
      <c r="F21" s="2">
        <v>206.1</v>
      </c>
      <c r="G21" s="2">
        <f t="shared" si="1"/>
        <v>8400.6359999999986</v>
      </c>
      <c r="H21" s="3">
        <v>149188</v>
      </c>
      <c r="I21" s="3">
        <v>149471</v>
      </c>
      <c r="J21" s="3">
        <f t="shared" si="2"/>
        <v>283</v>
      </c>
    </row>
    <row r="22" spans="2:10" x14ac:dyDescent="0.25">
      <c r="B22" s="1">
        <v>45360</v>
      </c>
      <c r="C22" s="1" t="s">
        <v>1</v>
      </c>
      <c r="D22" t="s">
        <v>10</v>
      </c>
      <c r="E22" s="2">
        <v>35.99</v>
      </c>
      <c r="F22" s="2">
        <v>206.1</v>
      </c>
      <c r="G22" s="2">
        <f t="shared" si="1"/>
        <v>7417.5389999999998</v>
      </c>
      <c r="H22" s="3">
        <v>149471</v>
      </c>
      <c r="I22" s="3">
        <v>149760</v>
      </c>
      <c r="J22" s="3">
        <f t="shared" si="2"/>
        <v>289</v>
      </c>
    </row>
    <row r="23" spans="2:10" x14ac:dyDescent="0.25">
      <c r="B23" s="1">
        <v>45363</v>
      </c>
      <c r="C23" s="1" t="s">
        <v>12</v>
      </c>
      <c r="D23" t="s">
        <v>10</v>
      </c>
      <c r="E23" s="2">
        <v>40.79</v>
      </c>
      <c r="F23" s="2">
        <v>205.3</v>
      </c>
      <c r="G23" s="2">
        <f>E23*F23</f>
        <v>8374.1869999999999</v>
      </c>
      <c r="I23" s="3">
        <v>150324</v>
      </c>
      <c r="J23" s="3">
        <f>I23-H23</f>
        <v>150324</v>
      </c>
    </row>
    <row r="24" spans="2:10" x14ac:dyDescent="0.25">
      <c r="B24" s="1">
        <v>45364</v>
      </c>
      <c r="C24" s="1" t="s">
        <v>1</v>
      </c>
      <c r="D24" t="s">
        <v>10</v>
      </c>
      <c r="E24" s="2">
        <v>33.770000000000003</v>
      </c>
      <c r="F24" s="2">
        <v>206.1</v>
      </c>
      <c r="G24" s="2">
        <f t="shared" si="1"/>
        <v>6959.9970000000003</v>
      </c>
      <c r="H24" s="3">
        <v>149760</v>
      </c>
      <c r="I24" s="3">
        <v>150729</v>
      </c>
      <c r="J24" s="3">
        <f t="shared" si="2"/>
        <v>969</v>
      </c>
    </row>
    <row r="25" spans="2:10" x14ac:dyDescent="0.25">
      <c r="B25" s="1">
        <v>45366</v>
      </c>
      <c r="C25" s="1" t="s">
        <v>1</v>
      </c>
      <c r="D25" t="s">
        <v>10</v>
      </c>
      <c r="E25" s="2">
        <v>36.840000000000003</v>
      </c>
      <c r="F25" s="2">
        <v>198.9</v>
      </c>
      <c r="G25" s="2">
        <f t="shared" si="1"/>
        <v>7327.4760000000006</v>
      </c>
      <c r="H25" s="3">
        <v>150729</v>
      </c>
      <c r="I25" s="3">
        <v>151214</v>
      </c>
      <c r="J25" s="3">
        <f t="shared" si="2"/>
        <v>485</v>
      </c>
    </row>
    <row r="26" spans="2:10" x14ac:dyDescent="0.25">
      <c r="B26" s="1">
        <v>45367</v>
      </c>
      <c r="C26" s="1" t="s">
        <v>12</v>
      </c>
      <c r="D26" t="s">
        <v>10</v>
      </c>
      <c r="E26" s="2">
        <v>26.62</v>
      </c>
      <c r="F26" s="2">
        <v>199.1</v>
      </c>
      <c r="G26" s="2">
        <f>E26*F26</f>
        <v>5300.0420000000004</v>
      </c>
      <c r="I26" s="3">
        <v>151530</v>
      </c>
      <c r="J26" s="3">
        <f>I26-H26</f>
        <v>151530</v>
      </c>
    </row>
    <row r="27" spans="2:10" x14ac:dyDescent="0.25">
      <c r="B27" s="1">
        <v>45370</v>
      </c>
      <c r="C27" s="1" t="s">
        <v>12</v>
      </c>
      <c r="D27" t="s">
        <v>10</v>
      </c>
      <c r="E27" s="2">
        <v>36.200000000000003</v>
      </c>
      <c r="F27" s="2">
        <v>198.9</v>
      </c>
      <c r="G27" s="2">
        <f>E27*F27</f>
        <v>7200.1800000000012</v>
      </c>
      <c r="I27" s="3">
        <v>152010</v>
      </c>
      <c r="J27" s="3">
        <f>I27-H27</f>
        <v>152010</v>
      </c>
    </row>
    <row r="28" spans="2:10" x14ac:dyDescent="0.25">
      <c r="B28" s="1">
        <v>45371</v>
      </c>
      <c r="C28" s="1" t="s">
        <v>1</v>
      </c>
      <c r="D28" t="s">
        <v>10</v>
      </c>
      <c r="E28" s="2">
        <v>33.92</v>
      </c>
      <c r="F28" s="2">
        <v>203.4</v>
      </c>
      <c r="G28" s="2">
        <f t="shared" si="1"/>
        <v>6899.3280000000004</v>
      </c>
      <c r="H28" s="3">
        <v>151214</v>
      </c>
      <c r="I28" s="3">
        <v>152407</v>
      </c>
      <c r="J28" s="3">
        <f t="shared" si="2"/>
        <v>1193</v>
      </c>
    </row>
    <row r="29" spans="2:10" x14ac:dyDescent="0.25">
      <c r="B29" s="1">
        <v>45372</v>
      </c>
      <c r="C29" s="1" t="s">
        <v>12</v>
      </c>
      <c r="D29" t="s">
        <v>10</v>
      </c>
      <c r="E29" s="2">
        <v>41.04</v>
      </c>
      <c r="F29" s="2">
        <v>199.3</v>
      </c>
      <c r="G29" s="2">
        <f>E29*F29</f>
        <v>8179.2719999999999</v>
      </c>
      <c r="I29" s="3">
        <v>152825</v>
      </c>
      <c r="J29" s="3">
        <f>I29-H29</f>
        <v>152825</v>
      </c>
    </row>
    <row r="30" spans="2:10" x14ac:dyDescent="0.25">
      <c r="B30" s="1">
        <v>45373</v>
      </c>
      <c r="C30" s="1" t="s">
        <v>12</v>
      </c>
      <c r="D30" t="s">
        <v>10</v>
      </c>
      <c r="E30" s="2">
        <v>42.69</v>
      </c>
      <c r="F30" s="2">
        <v>198.9</v>
      </c>
      <c r="G30" s="2">
        <f>E30*F30</f>
        <v>8491.0409999999993</v>
      </c>
      <c r="I30" s="3">
        <v>153379</v>
      </c>
      <c r="J30" s="3">
        <f>I30-H30</f>
        <v>153379</v>
      </c>
    </row>
    <row r="31" spans="2:10" x14ac:dyDescent="0.25">
      <c r="B31" s="1">
        <v>45390</v>
      </c>
      <c r="C31" s="1" t="s">
        <v>12</v>
      </c>
      <c r="D31" t="s">
        <v>10</v>
      </c>
      <c r="E31" s="2">
        <v>45</v>
      </c>
      <c r="F31" s="2">
        <v>199.1</v>
      </c>
      <c r="G31" s="2">
        <f>E31*F31</f>
        <v>8959.5</v>
      </c>
      <c r="I31" s="3">
        <v>153956</v>
      </c>
      <c r="J31" s="3">
        <f>I31-H31</f>
        <v>153956</v>
      </c>
    </row>
    <row r="32" spans="2:10" x14ac:dyDescent="0.25">
      <c r="B32" s="1">
        <v>45412</v>
      </c>
      <c r="C32" s="1" t="s">
        <v>1</v>
      </c>
      <c r="D32" t="s">
        <v>10</v>
      </c>
      <c r="E32" s="2">
        <v>38.700000000000003</v>
      </c>
      <c r="F32" s="2">
        <v>193.8</v>
      </c>
      <c r="G32" s="2">
        <f t="shared" si="1"/>
        <v>7500.0600000000013</v>
      </c>
      <c r="H32" s="3">
        <v>152407</v>
      </c>
      <c r="I32" s="3">
        <v>154372</v>
      </c>
      <c r="J32" s="3">
        <f t="shared" si="2"/>
        <v>1965</v>
      </c>
    </row>
    <row r="33" spans="2:10" x14ac:dyDescent="0.25">
      <c r="B33" s="1">
        <v>45412</v>
      </c>
      <c r="C33" s="1" t="s">
        <v>1</v>
      </c>
      <c r="D33" t="s">
        <v>10</v>
      </c>
      <c r="E33" s="2">
        <v>4.01</v>
      </c>
      <c r="F33" s="2">
        <v>193.8</v>
      </c>
      <c r="G33" s="2">
        <f t="shared" si="1"/>
        <v>777.13800000000003</v>
      </c>
      <c r="H33" s="3">
        <v>154372</v>
      </c>
      <c r="I33" s="3">
        <v>154372</v>
      </c>
      <c r="J33" s="3">
        <f t="shared" si="2"/>
        <v>0</v>
      </c>
    </row>
    <row r="34" spans="2:10" x14ac:dyDescent="0.25">
      <c r="B34" s="1">
        <v>45428</v>
      </c>
      <c r="C34" s="1" t="s">
        <v>12</v>
      </c>
      <c r="D34" t="s">
        <v>10</v>
      </c>
      <c r="E34" s="2">
        <v>40.14</v>
      </c>
      <c r="F34" s="2">
        <v>192.8</v>
      </c>
      <c r="G34" s="2">
        <f>E34*F34</f>
        <v>7738.9920000000002</v>
      </c>
      <c r="I34" s="3">
        <v>154743</v>
      </c>
      <c r="J34" s="3">
        <f>I34-H34</f>
        <v>154743</v>
      </c>
    </row>
    <row r="35" spans="2:10" x14ac:dyDescent="0.25">
      <c r="B35" s="1">
        <v>45430</v>
      </c>
      <c r="C35" s="1" t="s">
        <v>1</v>
      </c>
      <c r="D35" t="s">
        <v>10</v>
      </c>
      <c r="E35" s="2">
        <v>32</v>
      </c>
      <c r="F35" s="2">
        <v>194</v>
      </c>
      <c r="G35" s="2">
        <f t="shared" si="1"/>
        <v>6208</v>
      </c>
      <c r="H35" s="3">
        <v>154372</v>
      </c>
      <c r="I35" s="3">
        <v>155075</v>
      </c>
      <c r="J35" s="3">
        <f t="shared" si="2"/>
        <v>703</v>
      </c>
    </row>
    <row r="36" spans="2:10" x14ac:dyDescent="0.25">
      <c r="B36" s="1">
        <v>45433</v>
      </c>
      <c r="C36" s="1" t="s">
        <v>12</v>
      </c>
      <c r="D36" t="s">
        <v>10</v>
      </c>
      <c r="E36" s="2">
        <v>35.01</v>
      </c>
      <c r="F36" s="2">
        <v>192.8</v>
      </c>
      <c r="G36" s="2">
        <f>E36*F36</f>
        <v>6749.9279999999999</v>
      </c>
      <c r="I36" s="3">
        <v>155359</v>
      </c>
      <c r="J36" s="3">
        <f>I36-H36</f>
        <v>155359</v>
      </c>
    </row>
    <row r="37" spans="2:10" x14ac:dyDescent="0.25">
      <c r="B37" s="1">
        <v>45440</v>
      </c>
      <c r="C37" s="1" t="s">
        <v>12</v>
      </c>
      <c r="D37" t="s">
        <v>10</v>
      </c>
      <c r="E37" s="2">
        <v>41.74</v>
      </c>
      <c r="F37" s="2">
        <v>192.8</v>
      </c>
      <c r="G37" s="2">
        <f>E37*F37</f>
        <v>8047.4720000000007</v>
      </c>
      <c r="I37" s="3">
        <v>155731</v>
      </c>
      <c r="J37" s="3">
        <f>I37-H37</f>
        <v>155731</v>
      </c>
    </row>
    <row r="38" spans="2:10" x14ac:dyDescent="0.25">
      <c r="B38" s="1">
        <v>45441</v>
      </c>
      <c r="C38" s="1" t="s">
        <v>1</v>
      </c>
      <c r="D38" t="s">
        <v>10</v>
      </c>
      <c r="E38" s="2">
        <v>40.64</v>
      </c>
      <c r="F38" s="2">
        <v>194</v>
      </c>
      <c r="G38" s="2">
        <f t="shared" si="1"/>
        <v>7884.16</v>
      </c>
      <c r="H38" s="3">
        <v>155075</v>
      </c>
      <c r="I38" s="3">
        <v>156090</v>
      </c>
      <c r="J38" s="3">
        <f t="shared" si="2"/>
        <v>1015</v>
      </c>
    </row>
    <row r="39" spans="2:10" x14ac:dyDescent="0.25">
      <c r="B39" s="1">
        <v>45442</v>
      </c>
      <c r="C39" s="1" t="s">
        <v>12</v>
      </c>
      <c r="D39" t="s">
        <v>10</v>
      </c>
      <c r="E39" s="2">
        <v>37.99</v>
      </c>
      <c r="F39" s="2">
        <v>194.3</v>
      </c>
      <c r="G39" s="2">
        <f>E39*F39</f>
        <v>7381.4570000000012</v>
      </c>
      <c r="J39" s="3">
        <f>I39-H39</f>
        <v>0</v>
      </c>
    </row>
    <row r="40" spans="2:10" x14ac:dyDescent="0.25">
      <c r="B40" s="1">
        <v>45449</v>
      </c>
      <c r="C40" s="1" t="s">
        <v>1</v>
      </c>
      <c r="D40" t="s">
        <v>10</v>
      </c>
      <c r="E40" s="2">
        <v>39</v>
      </c>
      <c r="F40" s="2">
        <v>193.6</v>
      </c>
      <c r="G40" s="2">
        <f t="shared" si="1"/>
        <v>7550.4</v>
      </c>
      <c r="H40" s="3">
        <v>156090</v>
      </c>
      <c r="I40" s="3">
        <v>156916</v>
      </c>
      <c r="J40" s="3">
        <f t="shared" si="2"/>
        <v>826</v>
      </c>
    </row>
    <row r="41" spans="2:10" x14ac:dyDescent="0.25">
      <c r="B41" s="1">
        <v>45450</v>
      </c>
      <c r="C41" s="1" t="s">
        <v>1</v>
      </c>
      <c r="D41" t="s">
        <v>10</v>
      </c>
      <c r="E41" s="2">
        <v>1.04</v>
      </c>
      <c r="F41" s="2">
        <v>192.8</v>
      </c>
      <c r="G41" s="2">
        <f t="shared" si="1"/>
        <v>200.51200000000003</v>
      </c>
      <c r="H41" s="3">
        <v>156916</v>
      </c>
      <c r="I41" s="3">
        <v>157072</v>
      </c>
      <c r="J41" s="3">
        <f t="shared" si="2"/>
        <v>156</v>
      </c>
    </row>
    <row r="42" spans="2:10" x14ac:dyDescent="0.25">
      <c r="B42" s="1">
        <v>45450</v>
      </c>
      <c r="C42" s="1" t="s">
        <v>1</v>
      </c>
      <c r="D42" t="s">
        <v>10</v>
      </c>
      <c r="E42" s="2">
        <v>34.17</v>
      </c>
      <c r="F42" s="2">
        <v>194.3</v>
      </c>
      <c r="G42" s="2">
        <f t="shared" si="1"/>
        <v>6639.2310000000007</v>
      </c>
      <c r="H42" s="3">
        <v>157072</v>
      </c>
      <c r="I42" s="3">
        <v>157328</v>
      </c>
      <c r="J42" s="3">
        <f t="shared" si="2"/>
        <v>256</v>
      </c>
    </row>
    <row r="43" spans="2:10" x14ac:dyDescent="0.25">
      <c r="B43" s="1">
        <v>45451</v>
      </c>
      <c r="C43" s="1" t="s">
        <v>1</v>
      </c>
      <c r="D43" t="s">
        <v>10</v>
      </c>
      <c r="E43" s="2">
        <v>39.67</v>
      </c>
      <c r="F43" s="2">
        <v>192.6</v>
      </c>
      <c r="G43" s="2">
        <f t="shared" si="1"/>
        <v>7640.442</v>
      </c>
      <c r="H43" s="3">
        <v>157328</v>
      </c>
      <c r="I43" s="3">
        <v>157707</v>
      </c>
      <c r="J43" s="3">
        <f t="shared" si="2"/>
        <v>379</v>
      </c>
    </row>
    <row r="44" spans="2:10" x14ac:dyDescent="0.25">
      <c r="B44" s="1">
        <v>45454</v>
      </c>
      <c r="C44" s="1" t="s">
        <v>1</v>
      </c>
      <c r="D44" t="s">
        <v>10</v>
      </c>
      <c r="E44" s="2">
        <v>46.56</v>
      </c>
      <c r="F44" s="2">
        <v>192.2</v>
      </c>
      <c r="G44" s="2">
        <f t="shared" si="1"/>
        <v>8948.8320000000003</v>
      </c>
      <c r="H44" s="3">
        <v>157707</v>
      </c>
      <c r="I44" s="3">
        <v>158221</v>
      </c>
      <c r="J44" s="3">
        <f t="shared" si="2"/>
        <v>514</v>
      </c>
    </row>
    <row r="45" spans="2:10" x14ac:dyDescent="0.25">
      <c r="B45" s="1">
        <v>45459</v>
      </c>
      <c r="C45" s="1" t="s">
        <v>1</v>
      </c>
      <c r="D45" t="s">
        <v>10</v>
      </c>
      <c r="E45" s="2">
        <v>29.96</v>
      </c>
      <c r="F45" s="2">
        <v>188.9</v>
      </c>
      <c r="G45" s="2">
        <f t="shared" si="1"/>
        <v>5659.4440000000004</v>
      </c>
      <c r="H45" s="3">
        <v>158221</v>
      </c>
      <c r="I45" s="3">
        <v>158573</v>
      </c>
      <c r="J45" s="3">
        <f t="shared" si="2"/>
        <v>352</v>
      </c>
    </row>
    <row r="46" spans="2:10" x14ac:dyDescent="0.25">
      <c r="B46" s="1">
        <v>45461</v>
      </c>
      <c r="C46" s="1" t="s">
        <v>1</v>
      </c>
      <c r="D46" t="s">
        <v>10</v>
      </c>
      <c r="E46" s="2">
        <v>44.89</v>
      </c>
      <c r="F46" s="2">
        <v>189.6</v>
      </c>
      <c r="G46" s="2">
        <f t="shared" si="1"/>
        <v>8511.1440000000002</v>
      </c>
      <c r="H46" s="3">
        <v>158573</v>
      </c>
      <c r="I46" s="3">
        <v>159118</v>
      </c>
      <c r="J46" s="3">
        <f t="shared" si="2"/>
        <v>545</v>
      </c>
    </row>
    <row r="47" spans="2:10" x14ac:dyDescent="0.25">
      <c r="B47" s="1">
        <v>45465</v>
      </c>
      <c r="C47" s="1" t="s">
        <v>1</v>
      </c>
      <c r="D47" t="s">
        <v>10</v>
      </c>
      <c r="E47" s="2">
        <v>35.94</v>
      </c>
      <c r="F47" s="2">
        <v>190.2</v>
      </c>
      <c r="G47" s="2">
        <f t="shared" si="1"/>
        <v>6835.7879999999996</v>
      </c>
      <c r="H47" s="3">
        <v>159118</v>
      </c>
      <c r="I47" s="3">
        <v>159550</v>
      </c>
      <c r="J47" s="3">
        <f t="shared" si="2"/>
        <v>432</v>
      </c>
    </row>
    <row r="48" spans="2:10" x14ac:dyDescent="0.25">
      <c r="B48" s="1">
        <v>45468</v>
      </c>
      <c r="C48" s="1" t="s">
        <v>12</v>
      </c>
      <c r="D48" t="s">
        <v>10</v>
      </c>
      <c r="E48" s="2">
        <v>35.76</v>
      </c>
      <c r="F48" s="2">
        <v>189.9</v>
      </c>
      <c r="G48" s="2">
        <f>E48*F48</f>
        <v>6790.8239999999996</v>
      </c>
      <c r="I48" s="3">
        <v>159942</v>
      </c>
      <c r="J48" s="3">
        <f>I48-H48</f>
        <v>159942</v>
      </c>
    </row>
    <row r="49" spans="2:10" x14ac:dyDescent="0.25">
      <c r="B49" s="1">
        <v>45470</v>
      </c>
      <c r="C49" s="1" t="s">
        <v>12</v>
      </c>
      <c r="D49" t="s">
        <v>10</v>
      </c>
      <c r="E49" s="2">
        <v>33.76</v>
      </c>
      <c r="F49" s="2">
        <v>189.6</v>
      </c>
      <c r="G49" s="2">
        <f>E49*F49</f>
        <v>6400.8959999999997</v>
      </c>
      <c r="I49" s="3">
        <v>160282</v>
      </c>
      <c r="J49" s="3">
        <f>I49-H49</f>
        <v>160282</v>
      </c>
    </row>
    <row r="50" spans="2:10" x14ac:dyDescent="0.25">
      <c r="B50" s="1">
        <v>45473</v>
      </c>
      <c r="C50" s="1" t="s">
        <v>12</v>
      </c>
      <c r="D50" t="s">
        <v>10</v>
      </c>
      <c r="E50" s="2">
        <v>38.04</v>
      </c>
      <c r="F50" s="2">
        <v>190.6</v>
      </c>
      <c r="G50" s="2">
        <f>E50*F50</f>
        <v>7250.424</v>
      </c>
      <c r="I50" s="3">
        <v>160651</v>
      </c>
      <c r="J50" s="3">
        <f>I50-H50</f>
        <v>160651</v>
      </c>
    </row>
    <row r="51" spans="2:10" x14ac:dyDescent="0.25">
      <c r="B51" s="1">
        <v>45476</v>
      </c>
      <c r="C51" s="1" t="s">
        <v>12</v>
      </c>
      <c r="D51" t="s">
        <v>10</v>
      </c>
      <c r="E51" s="2">
        <v>36.950000000000003</v>
      </c>
      <c r="F51" s="2">
        <v>189.8</v>
      </c>
      <c r="G51" s="2">
        <f>E51*F51</f>
        <v>7013.1100000000006</v>
      </c>
      <c r="I51" s="3">
        <v>161113</v>
      </c>
      <c r="J51" s="3">
        <f>I51-H51</f>
        <v>161113</v>
      </c>
    </row>
    <row r="52" spans="2:10" x14ac:dyDescent="0.25">
      <c r="B52" s="1">
        <v>45478</v>
      </c>
      <c r="C52" s="1" t="s">
        <v>12</v>
      </c>
      <c r="D52" t="s">
        <v>10</v>
      </c>
      <c r="E52" s="2">
        <v>41</v>
      </c>
      <c r="F52" s="2">
        <v>190.4</v>
      </c>
      <c r="G52" s="2">
        <f>E52*F52</f>
        <v>7806.4000000000005</v>
      </c>
      <c r="I52" s="3">
        <v>161608</v>
      </c>
      <c r="J52" s="3">
        <f>I52-H52</f>
        <v>161608</v>
      </c>
    </row>
    <row r="53" spans="2:10" x14ac:dyDescent="0.25">
      <c r="B53" s="1">
        <v>45484</v>
      </c>
      <c r="C53" s="1" t="s">
        <v>1</v>
      </c>
      <c r="D53" t="s">
        <v>10</v>
      </c>
      <c r="E53" s="2">
        <v>45.92</v>
      </c>
      <c r="F53" s="2">
        <v>189.8</v>
      </c>
      <c r="G53" s="2">
        <f t="shared" si="1"/>
        <v>8715.616</v>
      </c>
      <c r="H53" s="3">
        <v>159550</v>
      </c>
      <c r="I53" s="3">
        <v>162007</v>
      </c>
      <c r="J53" s="3">
        <f t="shared" si="2"/>
        <v>2457</v>
      </c>
    </row>
    <row r="54" spans="2:10" x14ac:dyDescent="0.25">
      <c r="B54" s="1">
        <v>45489</v>
      </c>
      <c r="C54" s="1" t="s">
        <v>12</v>
      </c>
      <c r="D54" t="s">
        <v>10</v>
      </c>
      <c r="E54" s="2">
        <v>31.5</v>
      </c>
      <c r="F54" s="2">
        <v>189.2</v>
      </c>
      <c r="G54" s="2">
        <f>E54*F54</f>
        <v>5959.7999999999993</v>
      </c>
      <c r="I54" s="3">
        <v>162423</v>
      </c>
      <c r="J54" s="3">
        <f>I54-H54</f>
        <v>162423</v>
      </c>
    </row>
    <row r="55" spans="2:10" x14ac:dyDescent="0.25">
      <c r="B55" s="1">
        <v>45493</v>
      </c>
      <c r="C55" s="1" t="s">
        <v>12</v>
      </c>
      <c r="D55" t="s">
        <v>10</v>
      </c>
      <c r="E55" s="2">
        <v>33.31</v>
      </c>
      <c r="F55" s="2">
        <v>189.2</v>
      </c>
      <c r="G55" s="2">
        <f>E55*F55</f>
        <v>6302.2520000000004</v>
      </c>
      <c r="I55" s="3">
        <v>152795</v>
      </c>
      <c r="J55" s="3">
        <f>I55-H55</f>
        <v>152795</v>
      </c>
    </row>
    <row r="56" spans="2:10" x14ac:dyDescent="0.25">
      <c r="B56" s="1">
        <v>45498</v>
      </c>
      <c r="C56" s="1" t="s">
        <v>1</v>
      </c>
      <c r="D56" t="s">
        <v>10</v>
      </c>
      <c r="E56" s="2">
        <v>41.37</v>
      </c>
      <c r="F56" s="2">
        <v>188.6</v>
      </c>
      <c r="G56" s="2">
        <f t="shared" si="1"/>
        <v>7802.3819999999996</v>
      </c>
      <c r="H56" s="3">
        <v>162007</v>
      </c>
      <c r="I56" s="3">
        <v>163308</v>
      </c>
      <c r="J56" s="3">
        <f t="shared" si="2"/>
        <v>1301</v>
      </c>
    </row>
    <row r="57" spans="2:10" x14ac:dyDescent="0.25">
      <c r="B57" s="1">
        <v>45501</v>
      </c>
      <c r="C57" s="1" t="s">
        <v>12</v>
      </c>
      <c r="D57" t="s">
        <v>10</v>
      </c>
      <c r="E57" s="2">
        <v>38.549999999999997</v>
      </c>
      <c r="F57" s="2">
        <v>189.6</v>
      </c>
      <c r="G57" s="2">
        <f>E57*F57</f>
        <v>7309.079999999999</v>
      </c>
      <c r="I57" s="3">
        <v>163672</v>
      </c>
      <c r="J57" s="3">
        <f>I57-H57</f>
        <v>163672</v>
      </c>
    </row>
    <row r="58" spans="2:10" x14ac:dyDescent="0.25">
      <c r="B58" s="1">
        <v>45506</v>
      </c>
      <c r="C58" s="1" t="s">
        <v>12</v>
      </c>
      <c r="D58" t="s">
        <v>10</v>
      </c>
      <c r="E58" s="2">
        <v>41.31</v>
      </c>
      <c r="F58" s="2">
        <v>188.8</v>
      </c>
      <c r="G58" s="2">
        <f>E58*F58</f>
        <v>7799.3280000000013</v>
      </c>
      <c r="I58" s="3">
        <v>164121</v>
      </c>
      <c r="J58" s="3">
        <f>I58-H58</f>
        <v>164121</v>
      </c>
    </row>
    <row r="59" spans="2:10" x14ac:dyDescent="0.25">
      <c r="B59" s="1">
        <v>45531</v>
      </c>
      <c r="C59" s="1" t="s">
        <v>1</v>
      </c>
      <c r="D59" t="s">
        <v>10</v>
      </c>
      <c r="E59" s="2">
        <v>44.81</v>
      </c>
      <c r="F59" s="2">
        <v>188.8</v>
      </c>
      <c r="G59" s="2">
        <f t="shared" si="1"/>
        <v>8460.1280000000006</v>
      </c>
      <c r="H59" s="3">
        <v>163308</v>
      </c>
      <c r="I59" s="3">
        <v>164585</v>
      </c>
      <c r="J59" s="3">
        <f t="shared" si="2"/>
        <v>1277</v>
      </c>
    </row>
    <row r="60" spans="2:10" x14ac:dyDescent="0.25">
      <c r="B60" s="1">
        <v>45531</v>
      </c>
      <c r="C60" s="1" t="s">
        <v>1</v>
      </c>
      <c r="D60" t="s">
        <v>10</v>
      </c>
      <c r="E60" s="2">
        <v>1.06</v>
      </c>
      <c r="F60" s="2">
        <v>188.8</v>
      </c>
      <c r="G60" s="2">
        <f t="shared" si="1"/>
        <v>200.12800000000001</v>
      </c>
      <c r="H60" s="3">
        <v>164585</v>
      </c>
      <c r="I60" s="3">
        <v>0</v>
      </c>
      <c r="J60" s="3">
        <f t="shared" si="2"/>
        <v>-164585</v>
      </c>
    </row>
    <row r="61" spans="2:10" x14ac:dyDescent="0.25">
      <c r="B61" s="1">
        <v>45545</v>
      </c>
      <c r="C61" s="1" t="s">
        <v>12</v>
      </c>
      <c r="D61" t="s">
        <v>10</v>
      </c>
      <c r="E61" s="2">
        <v>33.840000000000003</v>
      </c>
      <c r="F61" s="2">
        <v>188.8</v>
      </c>
      <c r="G61" s="2">
        <f>E61*F61</f>
        <v>6388.9920000000011</v>
      </c>
      <c r="I61" s="3">
        <v>164993</v>
      </c>
      <c r="J61" s="3">
        <f>I61-H61</f>
        <v>164993</v>
      </c>
    </row>
    <row r="62" spans="2:10" x14ac:dyDescent="0.25">
      <c r="B62" s="1">
        <v>45546</v>
      </c>
      <c r="C62" s="1" t="s">
        <v>1</v>
      </c>
      <c r="D62" t="s">
        <v>10</v>
      </c>
      <c r="E62" s="2">
        <v>48.26</v>
      </c>
      <c r="F62" s="2">
        <v>188.6</v>
      </c>
      <c r="G62" s="2">
        <f t="shared" si="1"/>
        <v>9101.8359999999993</v>
      </c>
      <c r="H62" s="3">
        <v>0</v>
      </c>
      <c r="I62" s="3">
        <v>165428</v>
      </c>
      <c r="J62" s="3">
        <f t="shared" si="2"/>
        <v>165428</v>
      </c>
    </row>
    <row r="63" spans="2:10" x14ac:dyDescent="0.25">
      <c r="B63" s="1">
        <v>45547</v>
      </c>
      <c r="C63" s="1" t="s">
        <v>1</v>
      </c>
      <c r="D63" t="s">
        <v>10</v>
      </c>
      <c r="E63" s="2">
        <v>39.39</v>
      </c>
      <c r="F63" s="2">
        <v>190.4</v>
      </c>
      <c r="G63" s="2">
        <f t="shared" si="1"/>
        <v>7499.8560000000007</v>
      </c>
      <c r="H63" s="3">
        <v>165428</v>
      </c>
      <c r="I63" s="3">
        <v>165733</v>
      </c>
      <c r="J63" s="3">
        <f t="shared" si="2"/>
        <v>305</v>
      </c>
    </row>
    <row r="64" spans="2:10" x14ac:dyDescent="0.25">
      <c r="B64" s="1">
        <v>45549</v>
      </c>
      <c r="C64" s="1" t="s">
        <v>1</v>
      </c>
      <c r="D64" t="s">
        <v>10</v>
      </c>
      <c r="E64" s="2">
        <v>40.78</v>
      </c>
      <c r="F64" s="2">
        <v>190.4</v>
      </c>
      <c r="G64" s="2">
        <f t="shared" si="1"/>
        <v>7764.5120000000006</v>
      </c>
      <c r="H64" s="3">
        <v>165733</v>
      </c>
      <c r="I64" s="3">
        <v>166085</v>
      </c>
      <c r="J64" s="3">
        <f t="shared" si="2"/>
        <v>352</v>
      </c>
    </row>
    <row r="65" spans="2:10" x14ac:dyDescent="0.25">
      <c r="B65" s="1">
        <v>45550</v>
      </c>
      <c r="C65" s="1" t="s">
        <v>1</v>
      </c>
      <c r="D65" t="s">
        <v>10</v>
      </c>
      <c r="E65" s="2">
        <v>53.22</v>
      </c>
      <c r="F65" s="2">
        <v>187.9</v>
      </c>
      <c r="G65" s="2">
        <f t="shared" si="1"/>
        <v>10000.038</v>
      </c>
      <c r="H65" s="3">
        <v>166085</v>
      </c>
      <c r="I65" s="3">
        <v>166515</v>
      </c>
      <c r="J65" s="3">
        <f t="shared" si="2"/>
        <v>430</v>
      </c>
    </row>
    <row r="66" spans="2:10" x14ac:dyDescent="0.25">
      <c r="B66" s="1">
        <v>45555</v>
      </c>
      <c r="C66" s="1" t="s">
        <v>12</v>
      </c>
      <c r="D66" t="s">
        <v>10</v>
      </c>
      <c r="E66" s="2">
        <v>27.7</v>
      </c>
      <c r="F66" s="2">
        <v>189.1</v>
      </c>
      <c r="G66" s="2">
        <f>E66*F66</f>
        <v>5238.07</v>
      </c>
      <c r="I66" s="3">
        <v>166866</v>
      </c>
      <c r="J66" s="3">
        <f>I66-H66</f>
        <v>166866</v>
      </c>
    </row>
    <row r="67" spans="2:10" x14ac:dyDescent="0.25">
      <c r="B67" s="1">
        <v>45559</v>
      </c>
      <c r="C67" s="1" t="s">
        <v>1</v>
      </c>
      <c r="D67" t="s">
        <v>10</v>
      </c>
      <c r="E67" s="2">
        <v>39.299999999999997</v>
      </c>
      <c r="F67" s="2">
        <v>189.9</v>
      </c>
      <c r="G67" s="2">
        <f t="shared" si="1"/>
        <v>7463.07</v>
      </c>
      <c r="H67" s="3">
        <v>166515</v>
      </c>
      <c r="I67" s="3">
        <v>167301</v>
      </c>
      <c r="J67" s="3">
        <f t="shared" si="2"/>
        <v>786</v>
      </c>
    </row>
    <row r="68" spans="2:10" x14ac:dyDescent="0.25">
      <c r="B68" s="1">
        <v>45561</v>
      </c>
      <c r="C68" s="1" t="s">
        <v>12</v>
      </c>
      <c r="D68" t="s">
        <v>10</v>
      </c>
      <c r="E68" s="2">
        <v>42.83</v>
      </c>
      <c r="F68" s="2">
        <v>189.1</v>
      </c>
      <c r="G68" s="2">
        <f>E68*F68</f>
        <v>8099.1529999999993</v>
      </c>
      <c r="I68" s="3">
        <v>167635</v>
      </c>
      <c r="J68" s="3">
        <f>I68-H68</f>
        <v>167635</v>
      </c>
    </row>
    <row r="69" spans="2:10" x14ac:dyDescent="0.25">
      <c r="B69" s="1">
        <v>45564</v>
      </c>
      <c r="C69" s="1" t="s">
        <v>1</v>
      </c>
      <c r="D69" t="s">
        <v>10</v>
      </c>
      <c r="E69" s="2">
        <v>41.7</v>
      </c>
      <c r="F69" s="2">
        <v>189.1</v>
      </c>
      <c r="G69" s="2">
        <f t="shared" si="1"/>
        <v>7885.47</v>
      </c>
      <c r="H69" s="3">
        <v>167301</v>
      </c>
      <c r="I69" s="3">
        <v>167970</v>
      </c>
      <c r="J69" s="3">
        <f t="shared" si="2"/>
        <v>669</v>
      </c>
    </row>
    <row r="70" spans="2:10" x14ac:dyDescent="0.25">
      <c r="B70" s="1">
        <v>45576</v>
      </c>
      <c r="C70" s="1" t="s">
        <v>12</v>
      </c>
      <c r="D70" t="s">
        <v>10</v>
      </c>
      <c r="E70" s="2">
        <v>42.34</v>
      </c>
      <c r="F70" s="2">
        <v>188.8</v>
      </c>
      <c r="G70" s="2">
        <f>E70*F70</f>
        <v>7993.7920000000013</v>
      </c>
      <c r="I70" s="3">
        <v>168502</v>
      </c>
      <c r="J70" s="3">
        <f>I70-H70</f>
        <v>168502</v>
      </c>
    </row>
    <row r="71" spans="2:10" x14ac:dyDescent="0.25">
      <c r="B71" s="1">
        <v>45590</v>
      </c>
      <c r="C71" s="1" t="s">
        <v>1</v>
      </c>
      <c r="D71" t="s">
        <v>10</v>
      </c>
      <c r="E71" s="2">
        <v>36.01</v>
      </c>
      <c r="F71" s="2">
        <v>180.6</v>
      </c>
      <c r="G71" s="2">
        <f t="shared" si="1"/>
        <v>6503.405999999999</v>
      </c>
      <c r="H71" s="3">
        <v>167970</v>
      </c>
      <c r="I71" s="3">
        <v>168947</v>
      </c>
      <c r="J71" s="3">
        <f t="shared" si="2"/>
        <v>977</v>
      </c>
    </row>
    <row r="72" spans="2:10" x14ac:dyDescent="0.25">
      <c r="B72" s="1">
        <v>45600</v>
      </c>
      <c r="C72" s="1" t="s">
        <v>1</v>
      </c>
      <c r="D72" t="s">
        <v>10</v>
      </c>
      <c r="E72" s="2">
        <v>47.12</v>
      </c>
      <c r="F72" s="2">
        <v>180.6</v>
      </c>
      <c r="G72" s="2">
        <f t="shared" si="1"/>
        <v>8509.8719999999994</v>
      </c>
      <c r="H72" s="3">
        <v>168947</v>
      </c>
      <c r="I72" s="3">
        <v>169230</v>
      </c>
      <c r="J72" s="3">
        <f t="shared" si="2"/>
        <v>283</v>
      </c>
    </row>
    <row r="73" spans="2:10" x14ac:dyDescent="0.25">
      <c r="B73" s="1">
        <v>45601</v>
      </c>
      <c r="C73" s="1" t="s">
        <v>12</v>
      </c>
      <c r="D73" t="s">
        <v>10</v>
      </c>
      <c r="E73" s="2">
        <v>44.99</v>
      </c>
      <c r="F73" s="2">
        <v>181.5</v>
      </c>
      <c r="G73" s="2">
        <f>E73*F73</f>
        <v>8165.6850000000004</v>
      </c>
      <c r="I73" s="3">
        <v>169728</v>
      </c>
      <c r="J73" s="3">
        <f>I73-H73</f>
        <v>169728</v>
      </c>
    </row>
    <row r="74" spans="2:10" x14ac:dyDescent="0.25">
      <c r="B74" s="1">
        <v>45601</v>
      </c>
      <c r="C74" s="1" t="s">
        <v>12</v>
      </c>
      <c r="D74" t="s">
        <v>10</v>
      </c>
      <c r="E74" s="2">
        <v>0.5</v>
      </c>
      <c r="F74" s="2">
        <v>181.5</v>
      </c>
      <c r="G74" s="2">
        <f>E74*F74</f>
        <v>90.75</v>
      </c>
      <c r="I74" s="3">
        <v>169729</v>
      </c>
      <c r="J74" s="3">
        <f>I74-H74</f>
        <v>169729</v>
      </c>
    </row>
    <row r="75" spans="2:10" x14ac:dyDescent="0.25">
      <c r="B75" s="1">
        <v>45603</v>
      </c>
      <c r="C75" s="1" t="s">
        <v>1</v>
      </c>
      <c r="D75" t="s">
        <v>10</v>
      </c>
      <c r="E75" s="2">
        <v>38.79</v>
      </c>
      <c r="F75" s="2">
        <v>180.7</v>
      </c>
      <c r="G75" s="2">
        <f t="shared" si="1"/>
        <v>7009.3529999999992</v>
      </c>
      <c r="H75" s="3">
        <v>169230</v>
      </c>
      <c r="I75" s="3">
        <v>170126</v>
      </c>
      <c r="J75" s="3">
        <f t="shared" si="2"/>
        <v>896</v>
      </c>
    </row>
    <row r="76" spans="2:10" x14ac:dyDescent="0.25">
      <c r="B76" s="1">
        <v>45604</v>
      </c>
      <c r="C76" s="1" t="s">
        <v>12</v>
      </c>
      <c r="D76" t="s">
        <v>10</v>
      </c>
      <c r="E76" s="2">
        <v>40.700000000000003</v>
      </c>
      <c r="F76" s="2">
        <v>180.7</v>
      </c>
      <c r="G76" s="2">
        <f>E76*F76</f>
        <v>7354.49</v>
      </c>
      <c r="I76" s="3">
        <v>170666</v>
      </c>
      <c r="J76" s="3">
        <f>I76-H76</f>
        <v>170666</v>
      </c>
    </row>
    <row r="77" spans="2:10" x14ac:dyDescent="0.25">
      <c r="B77" s="1">
        <v>45609</v>
      </c>
      <c r="C77" s="1" t="s">
        <v>1</v>
      </c>
      <c r="D77" t="s">
        <v>10</v>
      </c>
      <c r="E77" s="2">
        <v>19.91</v>
      </c>
      <c r="F77" s="2">
        <v>180.6</v>
      </c>
      <c r="G77" s="2">
        <f t="shared" si="1"/>
        <v>3595.7460000000001</v>
      </c>
      <c r="H77" s="3">
        <v>170126</v>
      </c>
      <c r="I77" s="3">
        <v>170891</v>
      </c>
      <c r="J77" s="3">
        <f t="shared" si="2"/>
        <v>765</v>
      </c>
    </row>
    <row r="78" spans="2:10" x14ac:dyDescent="0.25">
      <c r="B78" s="1"/>
      <c r="C78" s="1"/>
      <c r="E78" s="12">
        <f>SUBTOTAL(109,Table9[Quantity])</f>
        <v>2749.2599999999998</v>
      </c>
      <c r="G78" s="12">
        <f>SUBTOTAL(109,Table9[Amount])</f>
        <v>537965.34800000011</v>
      </c>
      <c r="I78" s="3">
        <f>I77-I2</f>
        <v>28125</v>
      </c>
      <c r="J78" s="3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61A7-45C5-4B58-ACA2-96C419953222}">
  <dimension ref="B1:J57"/>
  <sheetViews>
    <sheetView zoomScaleNormal="100" workbookViewId="0">
      <selection activeCell="C1" sqref="C1"/>
    </sheetView>
  </sheetViews>
  <sheetFormatPr defaultRowHeight="15" x14ac:dyDescent="0.25"/>
  <cols>
    <col min="3" max="3" width="9.5703125" customWidth="1"/>
    <col min="5" max="5" width="12.28515625" style="2" customWidth="1"/>
    <col min="6" max="6" width="9.140625" style="2"/>
    <col min="7" max="7" width="11.5703125" style="2" customWidth="1"/>
    <col min="8" max="9" width="19.5703125" style="3" customWidth="1"/>
    <col min="10" max="10" width="19.5703125" customWidth="1"/>
  </cols>
  <sheetData>
    <row r="1" spans="2:10" s="9" customFormat="1" x14ac:dyDescent="0.25">
      <c r="B1" s="9" t="s">
        <v>11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9" t="s">
        <v>9</v>
      </c>
    </row>
    <row r="2" spans="2:10" x14ac:dyDescent="0.25">
      <c r="B2" s="1">
        <v>45306</v>
      </c>
      <c r="C2" s="1" t="s">
        <v>1</v>
      </c>
      <c r="D2" t="s">
        <v>10</v>
      </c>
      <c r="E2" s="2">
        <v>38.69</v>
      </c>
      <c r="F2" s="2">
        <v>207.3</v>
      </c>
      <c r="G2" s="2">
        <f>E2*F2</f>
        <v>8020.4369999999999</v>
      </c>
      <c r="H2" s="3">
        <v>2172</v>
      </c>
      <c r="I2" s="3">
        <v>336710</v>
      </c>
      <c r="J2" s="3">
        <f>I2-H2</f>
        <v>334538</v>
      </c>
    </row>
    <row r="3" spans="2:10" x14ac:dyDescent="0.25">
      <c r="B3" s="1">
        <v>45315</v>
      </c>
      <c r="C3" s="1" t="s">
        <v>1</v>
      </c>
      <c r="D3" t="s">
        <v>10</v>
      </c>
      <c r="E3" s="2">
        <v>35.94</v>
      </c>
      <c r="F3" s="2">
        <v>207.3</v>
      </c>
      <c r="G3" s="2">
        <f>E3*F3</f>
        <v>7450.3620000000001</v>
      </c>
      <c r="H3" s="3">
        <v>336710</v>
      </c>
      <c r="I3" s="3">
        <v>337132</v>
      </c>
      <c r="J3" s="3">
        <f>I3-H3</f>
        <v>422</v>
      </c>
    </row>
    <row r="4" spans="2:10" x14ac:dyDescent="0.25">
      <c r="B4" s="1">
        <v>45322</v>
      </c>
      <c r="C4" s="1" t="s">
        <v>1</v>
      </c>
      <c r="D4" t="s">
        <v>10</v>
      </c>
      <c r="E4" s="2">
        <v>37.81</v>
      </c>
      <c r="F4" s="2">
        <v>207.3</v>
      </c>
      <c r="G4" s="2">
        <f t="shared" ref="G4:G56" si="0">E4*F4</f>
        <v>7838.0130000000008</v>
      </c>
      <c r="H4" s="3">
        <v>337132</v>
      </c>
      <c r="I4" s="3">
        <v>337660</v>
      </c>
      <c r="J4" s="3">
        <f t="shared" ref="J4:J56" si="1">I4-H4</f>
        <v>528</v>
      </c>
    </row>
    <row r="5" spans="2:10" x14ac:dyDescent="0.25">
      <c r="B5" s="1">
        <v>45329</v>
      </c>
      <c r="C5" s="1" t="s">
        <v>1</v>
      </c>
      <c r="D5" t="s">
        <v>10</v>
      </c>
      <c r="E5" s="2">
        <v>35.479999999999997</v>
      </c>
      <c r="F5" s="2">
        <v>207.3</v>
      </c>
      <c r="G5" s="2">
        <f t="shared" si="0"/>
        <v>7355.0039999999999</v>
      </c>
      <c r="H5" s="3">
        <v>337660</v>
      </c>
      <c r="I5" s="3">
        <v>337980</v>
      </c>
      <c r="J5" s="3">
        <f t="shared" si="1"/>
        <v>320</v>
      </c>
    </row>
    <row r="6" spans="2:10" x14ac:dyDescent="0.25">
      <c r="B6" s="1">
        <v>45338</v>
      </c>
      <c r="C6" s="1" t="s">
        <v>12</v>
      </c>
      <c r="D6" t="s">
        <v>10</v>
      </c>
      <c r="E6" s="2">
        <v>23.16</v>
      </c>
      <c r="F6" s="2">
        <v>206.3</v>
      </c>
      <c r="G6" s="2">
        <f t="shared" si="0"/>
        <v>4777.9080000000004</v>
      </c>
      <c r="I6" s="3">
        <v>338118</v>
      </c>
      <c r="J6" s="3"/>
    </row>
    <row r="7" spans="2:10" x14ac:dyDescent="0.25">
      <c r="B7" s="1">
        <v>45340</v>
      </c>
      <c r="C7" s="1" t="s">
        <v>1</v>
      </c>
      <c r="D7" t="s">
        <v>10</v>
      </c>
      <c r="E7" s="2">
        <v>29.35</v>
      </c>
      <c r="F7" s="2">
        <v>206.1</v>
      </c>
      <c r="G7" s="2">
        <f t="shared" si="0"/>
        <v>6049.0349999999999</v>
      </c>
      <c r="H7" s="3">
        <v>337980</v>
      </c>
      <c r="I7" s="3">
        <v>338509</v>
      </c>
      <c r="J7" s="3">
        <f t="shared" si="1"/>
        <v>529</v>
      </c>
    </row>
    <row r="8" spans="2:10" x14ac:dyDescent="0.25">
      <c r="B8" s="1">
        <v>45340</v>
      </c>
      <c r="C8" s="1" t="s">
        <v>1</v>
      </c>
      <c r="D8" t="s">
        <v>10</v>
      </c>
      <c r="E8" s="2">
        <v>29.08</v>
      </c>
      <c r="F8" s="2">
        <v>206.3</v>
      </c>
      <c r="G8" s="2">
        <f t="shared" si="0"/>
        <v>5999.2039999999997</v>
      </c>
      <c r="H8" s="3">
        <v>338509</v>
      </c>
      <c r="I8" s="3">
        <v>338835</v>
      </c>
      <c r="J8" s="3">
        <f t="shared" si="1"/>
        <v>326</v>
      </c>
    </row>
    <row r="9" spans="2:10" x14ac:dyDescent="0.25">
      <c r="B9" s="1">
        <v>45342</v>
      </c>
      <c r="C9" s="1" t="s">
        <v>1</v>
      </c>
      <c r="D9" t="s">
        <v>10</v>
      </c>
      <c r="E9" s="2">
        <v>32.03</v>
      </c>
      <c r="F9" s="2">
        <v>206.1</v>
      </c>
      <c r="G9" s="2">
        <f t="shared" si="0"/>
        <v>6601.3829999999998</v>
      </c>
      <c r="H9" s="3">
        <v>338835</v>
      </c>
      <c r="I9" s="3">
        <v>339393</v>
      </c>
      <c r="J9" s="3">
        <f t="shared" si="1"/>
        <v>558</v>
      </c>
    </row>
    <row r="10" spans="2:10" x14ac:dyDescent="0.25">
      <c r="B10" s="1">
        <v>45344</v>
      </c>
      <c r="C10" s="1" t="s">
        <v>1</v>
      </c>
      <c r="D10" t="s">
        <v>10</v>
      </c>
      <c r="E10" s="2">
        <v>28.11</v>
      </c>
      <c r="F10" s="2">
        <v>206.3</v>
      </c>
      <c r="G10" s="2">
        <f t="shared" si="0"/>
        <v>5799.0929999999998</v>
      </c>
      <c r="H10" s="3">
        <v>339393</v>
      </c>
      <c r="I10" s="3">
        <v>339799</v>
      </c>
      <c r="J10" s="3">
        <f t="shared" si="1"/>
        <v>406</v>
      </c>
    </row>
    <row r="11" spans="2:10" x14ac:dyDescent="0.25">
      <c r="B11" s="1">
        <v>45346</v>
      </c>
      <c r="C11" s="1" t="s">
        <v>12</v>
      </c>
      <c r="D11" t="s">
        <v>10</v>
      </c>
      <c r="E11" s="2">
        <v>32.700000000000003</v>
      </c>
      <c r="F11" s="2">
        <v>205.7</v>
      </c>
      <c r="G11" s="2">
        <f t="shared" si="0"/>
        <v>6726.39</v>
      </c>
      <c r="I11" s="3">
        <v>340184</v>
      </c>
      <c r="J11" s="3"/>
    </row>
    <row r="12" spans="2:10" x14ac:dyDescent="0.25">
      <c r="B12" s="1">
        <v>45348</v>
      </c>
      <c r="C12" s="1" t="s">
        <v>1</v>
      </c>
      <c r="D12" t="s">
        <v>10</v>
      </c>
      <c r="E12" s="2">
        <v>58</v>
      </c>
      <c r="F12" s="2">
        <v>206.3</v>
      </c>
      <c r="G12" s="2">
        <f t="shared" si="0"/>
        <v>11965.400000000001</v>
      </c>
      <c r="H12" s="3">
        <v>339799</v>
      </c>
      <c r="I12" s="3">
        <v>340357</v>
      </c>
      <c r="J12" s="3">
        <f t="shared" si="1"/>
        <v>558</v>
      </c>
    </row>
    <row r="13" spans="2:10" x14ac:dyDescent="0.25">
      <c r="B13" s="1">
        <v>45350</v>
      </c>
      <c r="C13" s="1" t="s">
        <v>12</v>
      </c>
      <c r="D13" t="s">
        <v>10</v>
      </c>
      <c r="E13" s="2">
        <v>34.72</v>
      </c>
      <c r="F13" s="2">
        <v>205.3</v>
      </c>
      <c r="G13" s="2">
        <f t="shared" si="0"/>
        <v>7128.0160000000005</v>
      </c>
      <c r="I13" s="3">
        <v>340604</v>
      </c>
      <c r="J13" s="3"/>
    </row>
    <row r="14" spans="2:10" x14ac:dyDescent="0.25">
      <c r="B14" s="1">
        <v>45352</v>
      </c>
      <c r="C14" s="1" t="s">
        <v>1</v>
      </c>
      <c r="D14" t="s">
        <v>10</v>
      </c>
      <c r="E14" s="2">
        <v>34</v>
      </c>
      <c r="F14" s="2">
        <v>205.3</v>
      </c>
      <c r="G14" s="2">
        <f t="shared" si="0"/>
        <v>6980.2000000000007</v>
      </c>
      <c r="H14" s="3">
        <v>340357</v>
      </c>
      <c r="I14" s="3">
        <v>341068</v>
      </c>
      <c r="J14" s="3">
        <f t="shared" si="1"/>
        <v>711</v>
      </c>
    </row>
    <row r="15" spans="2:10" x14ac:dyDescent="0.25">
      <c r="B15" s="1">
        <v>45358</v>
      </c>
      <c r="C15" s="1" t="s">
        <v>1</v>
      </c>
      <c r="D15" t="s">
        <v>10</v>
      </c>
      <c r="E15" s="2">
        <v>37.81</v>
      </c>
      <c r="F15" s="2">
        <v>206.3</v>
      </c>
      <c r="G15" s="2">
        <f t="shared" si="0"/>
        <v>7800.2030000000013</v>
      </c>
      <c r="H15" s="3">
        <v>341068</v>
      </c>
      <c r="I15" s="3">
        <v>341558</v>
      </c>
      <c r="J15" s="3">
        <f t="shared" si="1"/>
        <v>490</v>
      </c>
    </row>
    <row r="16" spans="2:10" x14ac:dyDescent="0.25">
      <c r="B16" s="1">
        <v>45360</v>
      </c>
      <c r="C16" s="1" t="s">
        <v>1</v>
      </c>
      <c r="D16" t="s">
        <v>10</v>
      </c>
      <c r="E16" s="2">
        <v>38.17</v>
      </c>
      <c r="F16" s="2">
        <v>209.6</v>
      </c>
      <c r="G16" s="2">
        <f t="shared" si="0"/>
        <v>8000.4319999999998</v>
      </c>
      <c r="H16" s="3">
        <v>341558</v>
      </c>
      <c r="I16" s="3">
        <v>0</v>
      </c>
      <c r="J16" s="3">
        <f t="shared" si="1"/>
        <v>-341558</v>
      </c>
    </row>
    <row r="17" spans="2:10" x14ac:dyDescent="0.25">
      <c r="B17" s="1">
        <v>45361</v>
      </c>
      <c r="C17" s="1" t="s">
        <v>12</v>
      </c>
      <c r="D17" t="s">
        <v>10</v>
      </c>
      <c r="E17" s="2">
        <v>29.26</v>
      </c>
      <c r="F17" s="2">
        <v>209.6</v>
      </c>
      <c r="G17" s="2">
        <f>E17*F17</f>
        <v>6132.8959999999997</v>
      </c>
      <c r="I17" s="3">
        <v>341903</v>
      </c>
      <c r="J17" s="3">
        <f>I17-H17</f>
        <v>341903</v>
      </c>
    </row>
    <row r="18" spans="2:10" x14ac:dyDescent="0.25">
      <c r="B18" s="1">
        <v>45364</v>
      </c>
      <c r="C18" s="1" t="s">
        <v>1</v>
      </c>
      <c r="D18" t="s">
        <v>10</v>
      </c>
      <c r="E18" s="2">
        <v>38.25</v>
      </c>
      <c r="F18" s="2">
        <v>206.3</v>
      </c>
      <c r="G18" s="2">
        <f t="shared" si="0"/>
        <v>7890.9750000000004</v>
      </c>
      <c r="H18" s="3">
        <v>0</v>
      </c>
      <c r="I18" s="3">
        <v>342486</v>
      </c>
      <c r="J18" s="3">
        <f t="shared" si="1"/>
        <v>342486</v>
      </c>
    </row>
    <row r="19" spans="2:10" x14ac:dyDescent="0.25">
      <c r="B19" s="1">
        <v>45368</v>
      </c>
      <c r="C19" s="1" t="s">
        <v>1</v>
      </c>
      <c r="D19" t="s">
        <v>10</v>
      </c>
      <c r="E19" s="2">
        <v>39.81</v>
      </c>
      <c r="F19" s="2">
        <v>200.6</v>
      </c>
      <c r="G19" s="2">
        <f t="shared" si="0"/>
        <v>7985.8860000000004</v>
      </c>
      <c r="H19" s="3">
        <v>342486</v>
      </c>
      <c r="I19" s="3">
        <v>342971</v>
      </c>
      <c r="J19" s="3">
        <f t="shared" si="1"/>
        <v>485</v>
      </c>
    </row>
    <row r="20" spans="2:10" x14ac:dyDescent="0.25">
      <c r="B20" s="1">
        <v>45373</v>
      </c>
      <c r="C20" s="1" t="s">
        <v>1</v>
      </c>
      <c r="D20" t="s">
        <v>10</v>
      </c>
      <c r="E20" s="2">
        <v>39</v>
      </c>
      <c r="F20" s="2">
        <v>199.1</v>
      </c>
      <c r="G20" s="2">
        <f t="shared" si="0"/>
        <v>7764.9</v>
      </c>
      <c r="H20" s="3">
        <v>342971</v>
      </c>
      <c r="I20" s="3">
        <v>243273</v>
      </c>
      <c r="J20" s="3">
        <f t="shared" si="1"/>
        <v>-99698</v>
      </c>
    </row>
    <row r="21" spans="2:10" x14ac:dyDescent="0.25">
      <c r="B21" s="1">
        <v>45374</v>
      </c>
      <c r="C21" s="1" t="s">
        <v>12</v>
      </c>
      <c r="D21" t="s">
        <v>10</v>
      </c>
      <c r="E21" s="2">
        <v>35.590000000000003</v>
      </c>
      <c r="F21" s="2">
        <v>199.3</v>
      </c>
      <c r="G21" s="2">
        <f>E21*F21</f>
        <v>7093.0870000000014</v>
      </c>
      <c r="I21" s="3">
        <v>343657</v>
      </c>
      <c r="J21" s="3">
        <f>I21-H21</f>
        <v>343657</v>
      </c>
    </row>
    <row r="22" spans="2:10" x14ac:dyDescent="0.25">
      <c r="B22" s="1">
        <v>45374</v>
      </c>
      <c r="C22" s="1" t="s">
        <v>12</v>
      </c>
      <c r="D22" t="s">
        <v>10</v>
      </c>
      <c r="E22" s="2">
        <v>38</v>
      </c>
      <c r="F22" s="2">
        <v>198.9</v>
      </c>
      <c r="G22" s="2">
        <f>E22*F22</f>
        <v>7558.2</v>
      </c>
      <c r="I22" s="3">
        <v>343986</v>
      </c>
      <c r="J22" s="3">
        <f>I22-H22</f>
        <v>343986</v>
      </c>
    </row>
    <row r="23" spans="2:10" x14ac:dyDescent="0.25">
      <c r="B23" s="1">
        <v>45390</v>
      </c>
      <c r="C23" s="1" t="s">
        <v>12</v>
      </c>
      <c r="D23" t="s">
        <v>10</v>
      </c>
      <c r="E23" s="2">
        <v>42.24</v>
      </c>
      <c r="F23" s="2">
        <v>199.1</v>
      </c>
      <c r="G23" s="2">
        <f>E23*F23</f>
        <v>8409.9840000000004</v>
      </c>
      <c r="I23" s="3">
        <v>344397</v>
      </c>
      <c r="J23" s="3">
        <f>I23-H23</f>
        <v>344397</v>
      </c>
    </row>
    <row r="24" spans="2:10" x14ac:dyDescent="0.25">
      <c r="B24" s="1">
        <v>45415</v>
      </c>
      <c r="C24" s="1" t="s">
        <v>1</v>
      </c>
      <c r="D24" t="s">
        <v>10</v>
      </c>
      <c r="E24" s="2">
        <v>40.98</v>
      </c>
      <c r="F24" s="2">
        <v>193.8</v>
      </c>
      <c r="G24" s="2">
        <f t="shared" si="0"/>
        <v>7941.924</v>
      </c>
      <c r="H24" s="3">
        <v>243273</v>
      </c>
      <c r="I24" s="3">
        <v>344829</v>
      </c>
      <c r="J24" s="3">
        <f t="shared" si="1"/>
        <v>101556</v>
      </c>
    </row>
    <row r="25" spans="2:10" x14ac:dyDescent="0.25">
      <c r="B25" s="1">
        <v>45432</v>
      </c>
      <c r="C25" s="1" t="s">
        <v>1</v>
      </c>
      <c r="D25" t="s">
        <v>10</v>
      </c>
      <c r="E25" s="2">
        <v>29.7</v>
      </c>
      <c r="F25" s="2">
        <v>192.8</v>
      </c>
      <c r="G25" s="2">
        <f t="shared" si="0"/>
        <v>5726.16</v>
      </c>
      <c r="H25" s="3">
        <v>344829</v>
      </c>
      <c r="I25" s="3">
        <v>345217</v>
      </c>
      <c r="J25" s="3">
        <f t="shared" si="1"/>
        <v>388</v>
      </c>
    </row>
    <row r="26" spans="2:10" x14ac:dyDescent="0.25">
      <c r="B26" s="1">
        <v>45433</v>
      </c>
      <c r="C26" s="1" t="s">
        <v>12</v>
      </c>
      <c r="D26" t="s">
        <v>10</v>
      </c>
      <c r="E26" s="2">
        <v>37.65</v>
      </c>
      <c r="F26" s="2">
        <v>193.1</v>
      </c>
      <c r="G26" s="2">
        <f>E26*F26</f>
        <v>7270.2149999999992</v>
      </c>
      <c r="I26" s="3">
        <v>345752</v>
      </c>
      <c r="J26" s="3">
        <f>I26-H26</f>
        <v>345752</v>
      </c>
    </row>
    <row r="27" spans="2:10" x14ac:dyDescent="0.25">
      <c r="B27" s="1">
        <v>45436</v>
      </c>
      <c r="C27" s="1" t="s">
        <v>1</v>
      </c>
      <c r="D27" t="s">
        <v>10</v>
      </c>
      <c r="E27" s="2">
        <v>35.68</v>
      </c>
      <c r="F27" s="2">
        <v>193.4</v>
      </c>
      <c r="G27" s="2">
        <f t="shared" si="0"/>
        <v>6900.5119999999997</v>
      </c>
      <c r="H27" s="3">
        <v>345217</v>
      </c>
      <c r="I27" s="3">
        <v>346259</v>
      </c>
      <c r="J27" s="3">
        <f t="shared" si="1"/>
        <v>1042</v>
      </c>
    </row>
    <row r="28" spans="2:10" x14ac:dyDescent="0.25">
      <c r="B28" s="1">
        <v>45437</v>
      </c>
      <c r="C28" s="1" t="s">
        <v>1</v>
      </c>
      <c r="D28" t="s">
        <v>10</v>
      </c>
      <c r="E28" s="2">
        <v>35.57</v>
      </c>
      <c r="F28" s="2">
        <v>192.6</v>
      </c>
      <c r="G28" s="2">
        <f t="shared" si="0"/>
        <v>6850.7820000000002</v>
      </c>
      <c r="H28" s="3">
        <v>346259</v>
      </c>
      <c r="I28" s="3">
        <v>346542</v>
      </c>
      <c r="J28" s="3">
        <f t="shared" si="1"/>
        <v>283</v>
      </c>
    </row>
    <row r="29" spans="2:10" x14ac:dyDescent="0.25">
      <c r="B29" s="1">
        <v>45438</v>
      </c>
      <c r="C29" s="1" t="s">
        <v>12</v>
      </c>
      <c r="D29" t="s">
        <v>10</v>
      </c>
      <c r="E29" s="2">
        <v>38.78</v>
      </c>
      <c r="F29" s="2">
        <v>192.8</v>
      </c>
      <c r="G29" s="2">
        <f>E29*F29</f>
        <v>7476.7840000000006</v>
      </c>
      <c r="I29" s="3">
        <v>346938</v>
      </c>
      <c r="J29" s="3">
        <f>I29-H29</f>
        <v>346938</v>
      </c>
    </row>
    <row r="30" spans="2:10" x14ac:dyDescent="0.25">
      <c r="B30" s="1">
        <v>45442</v>
      </c>
      <c r="C30" s="1" t="s">
        <v>12</v>
      </c>
      <c r="D30" t="s">
        <v>10</v>
      </c>
      <c r="E30" s="2">
        <v>28.74</v>
      </c>
      <c r="F30" s="2">
        <v>193</v>
      </c>
      <c r="G30" s="2">
        <f>E30*F30</f>
        <v>5546.82</v>
      </c>
      <c r="I30" s="3">
        <v>347326</v>
      </c>
      <c r="J30" s="3">
        <f>I30-H30</f>
        <v>347326</v>
      </c>
    </row>
    <row r="31" spans="2:10" x14ac:dyDescent="0.25">
      <c r="B31" s="1">
        <v>45444</v>
      </c>
      <c r="C31" s="1" t="s">
        <v>1</v>
      </c>
      <c r="D31" t="s">
        <v>10</v>
      </c>
      <c r="E31" s="2">
        <v>34.200000000000003</v>
      </c>
      <c r="F31" s="2">
        <v>193</v>
      </c>
      <c r="G31" s="2">
        <f t="shared" si="0"/>
        <v>6600.6</v>
      </c>
      <c r="H31" s="3">
        <v>346542</v>
      </c>
      <c r="I31" s="3">
        <v>347733</v>
      </c>
      <c r="J31" s="3">
        <f t="shared" si="1"/>
        <v>1191</v>
      </c>
    </row>
    <row r="32" spans="2:10" x14ac:dyDescent="0.25">
      <c r="B32" s="1">
        <v>45448</v>
      </c>
      <c r="C32" s="1" t="s">
        <v>12</v>
      </c>
      <c r="D32" t="s">
        <v>10</v>
      </c>
      <c r="E32" s="2">
        <v>31.61</v>
      </c>
      <c r="F32" s="2">
        <v>193</v>
      </c>
      <c r="G32" s="2">
        <f>E32*F32</f>
        <v>6100.73</v>
      </c>
      <c r="I32" s="3">
        <v>348095</v>
      </c>
      <c r="J32" s="3">
        <f>I32-H32</f>
        <v>348095</v>
      </c>
    </row>
    <row r="33" spans="2:10" x14ac:dyDescent="0.25">
      <c r="B33" s="1">
        <v>45449</v>
      </c>
      <c r="C33" s="1" t="s">
        <v>1</v>
      </c>
      <c r="D33" t="s">
        <v>10</v>
      </c>
      <c r="E33" s="2">
        <v>41.49</v>
      </c>
      <c r="F33" s="2">
        <v>192.8</v>
      </c>
      <c r="G33" s="2">
        <f t="shared" si="0"/>
        <v>7999.2720000000008</v>
      </c>
      <c r="H33" s="3">
        <v>347733</v>
      </c>
      <c r="I33" s="3">
        <v>348358</v>
      </c>
      <c r="J33" s="3">
        <f t="shared" si="1"/>
        <v>625</v>
      </c>
    </row>
    <row r="34" spans="2:10" x14ac:dyDescent="0.25">
      <c r="B34" s="1">
        <v>45457</v>
      </c>
      <c r="C34" s="1" t="s">
        <v>1</v>
      </c>
      <c r="D34" t="s">
        <v>10</v>
      </c>
      <c r="E34" s="2">
        <v>41.12</v>
      </c>
      <c r="F34" s="2">
        <v>192.8</v>
      </c>
      <c r="G34" s="2">
        <f t="shared" si="0"/>
        <v>7927.9359999999997</v>
      </c>
      <c r="H34" s="3">
        <v>348358</v>
      </c>
      <c r="I34" s="3">
        <v>348804</v>
      </c>
      <c r="J34" s="3">
        <f t="shared" si="1"/>
        <v>446</v>
      </c>
    </row>
    <row r="35" spans="2:10" x14ac:dyDescent="0.25">
      <c r="B35" s="1">
        <v>45458</v>
      </c>
      <c r="C35" s="1" t="s">
        <v>1</v>
      </c>
      <c r="D35" t="s">
        <v>10</v>
      </c>
      <c r="E35" s="2">
        <v>32.270000000000003</v>
      </c>
      <c r="F35" s="2">
        <v>189.8</v>
      </c>
      <c r="G35" s="2">
        <f t="shared" si="0"/>
        <v>6124.8460000000014</v>
      </c>
      <c r="H35" s="3">
        <v>348804</v>
      </c>
      <c r="I35" s="3">
        <v>349169</v>
      </c>
      <c r="J35" s="3">
        <f t="shared" si="1"/>
        <v>365</v>
      </c>
    </row>
    <row r="36" spans="2:10" x14ac:dyDescent="0.25">
      <c r="B36" s="1">
        <v>45476</v>
      </c>
      <c r="C36" s="1" t="s">
        <v>12</v>
      </c>
      <c r="D36" t="s">
        <v>10</v>
      </c>
      <c r="E36" s="2">
        <v>38.4</v>
      </c>
      <c r="F36" s="2">
        <v>189.8</v>
      </c>
      <c r="G36" s="2">
        <f>E36*F36</f>
        <v>7288.3200000000006</v>
      </c>
      <c r="I36" s="3">
        <v>349633</v>
      </c>
      <c r="J36" s="3">
        <f>I36-H36</f>
        <v>349633</v>
      </c>
    </row>
    <row r="37" spans="2:10" x14ac:dyDescent="0.25">
      <c r="B37" s="1">
        <v>45479</v>
      </c>
      <c r="C37" s="1" t="s">
        <v>12</v>
      </c>
      <c r="D37" t="s">
        <v>10</v>
      </c>
      <c r="E37" s="2">
        <v>31.76</v>
      </c>
      <c r="F37" s="2">
        <v>191.3</v>
      </c>
      <c r="G37" s="2">
        <f>E37*F37</f>
        <v>6075.688000000001</v>
      </c>
      <c r="I37" s="3">
        <v>350030</v>
      </c>
      <c r="J37" s="3">
        <f>I37-H37</f>
        <v>350030</v>
      </c>
    </row>
    <row r="38" spans="2:10" x14ac:dyDescent="0.25">
      <c r="B38" s="1">
        <v>45487</v>
      </c>
      <c r="C38" s="1" t="s">
        <v>12</v>
      </c>
      <c r="D38" t="s">
        <v>10</v>
      </c>
      <c r="E38" s="2">
        <v>41.27</v>
      </c>
      <c r="F38" s="2">
        <v>191.4</v>
      </c>
      <c r="G38" s="2">
        <f>E38*F38</f>
        <v>7899.0780000000004</v>
      </c>
      <c r="I38" s="3">
        <v>350549</v>
      </c>
      <c r="J38" s="3">
        <f>I38-H38</f>
        <v>350549</v>
      </c>
    </row>
    <row r="39" spans="2:10" x14ac:dyDescent="0.25">
      <c r="B39" s="1">
        <v>45491</v>
      </c>
      <c r="C39" s="1" t="s">
        <v>1</v>
      </c>
      <c r="D39" t="s">
        <v>10</v>
      </c>
      <c r="E39" s="2">
        <v>37.090000000000003</v>
      </c>
      <c r="F39" s="2">
        <v>189.9</v>
      </c>
      <c r="G39" s="2">
        <f t="shared" si="0"/>
        <v>7043.3910000000005</v>
      </c>
      <c r="H39" s="3">
        <v>349169</v>
      </c>
      <c r="I39" s="3">
        <v>351064</v>
      </c>
      <c r="J39" s="3">
        <f t="shared" si="1"/>
        <v>1895</v>
      </c>
    </row>
    <row r="40" spans="2:10" x14ac:dyDescent="0.25">
      <c r="B40" s="1">
        <v>45492</v>
      </c>
      <c r="C40" s="1" t="s">
        <v>12</v>
      </c>
      <c r="D40" t="s">
        <v>10</v>
      </c>
      <c r="E40" s="2">
        <v>36.61</v>
      </c>
      <c r="F40" s="2">
        <v>189.7</v>
      </c>
      <c r="G40" s="2">
        <f>E40*F40</f>
        <v>6944.9169999999995</v>
      </c>
      <c r="I40" s="3">
        <v>351634</v>
      </c>
      <c r="J40" s="3">
        <f>I40-H40</f>
        <v>351634</v>
      </c>
    </row>
    <row r="41" spans="2:10" x14ac:dyDescent="0.25">
      <c r="B41" s="1">
        <v>45493</v>
      </c>
      <c r="C41" s="1" t="s">
        <v>1</v>
      </c>
      <c r="D41" t="s">
        <v>10</v>
      </c>
      <c r="E41" s="2">
        <v>15.81</v>
      </c>
      <c r="F41" s="2">
        <v>185.6</v>
      </c>
      <c r="G41" s="2">
        <f t="shared" si="0"/>
        <v>2934.3359999999998</v>
      </c>
      <c r="H41" s="3">
        <v>351064</v>
      </c>
      <c r="I41" s="3">
        <v>352029</v>
      </c>
      <c r="J41" s="3">
        <f t="shared" si="1"/>
        <v>965</v>
      </c>
    </row>
    <row r="42" spans="2:10" x14ac:dyDescent="0.25">
      <c r="B42" s="1">
        <v>45494</v>
      </c>
      <c r="C42" s="1" t="s">
        <v>12</v>
      </c>
      <c r="D42" t="s">
        <v>10</v>
      </c>
      <c r="E42" s="2">
        <v>33.22</v>
      </c>
      <c r="F42" s="2">
        <v>188.8</v>
      </c>
      <c r="G42" s="2">
        <f>E42*F42</f>
        <v>6271.9360000000006</v>
      </c>
      <c r="I42" s="3">
        <v>352492</v>
      </c>
      <c r="J42" s="3">
        <f>I42-H42</f>
        <v>352492</v>
      </c>
    </row>
    <row r="43" spans="2:10" x14ac:dyDescent="0.25">
      <c r="B43" s="1">
        <v>45517</v>
      </c>
      <c r="C43" s="1" t="s">
        <v>1</v>
      </c>
      <c r="D43" t="s">
        <v>10</v>
      </c>
      <c r="E43" s="2">
        <v>44.43</v>
      </c>
      <c r="F43" s="2">
        <v>188.8</v>
      </c>
      <c r="G43" s="2">
        <f t="shared" si="0"/>
        <v>8388.384</v>
      </c>
      <c r="H43" s="3">
        <v>352029</v>
      </c>
      <c r="I43" s="3">
        <v>353002</v>
      </c>
      <c r="J43" s="3">
        <f t="shared" si="1"/>
        <v>973</v>
      </c>
    </row>
    <row r="44" spans="2:10" x14ac:dyDescent="0.25">
      <c r="B44" s="1">
        <v>45545</v>
      </c>
      <c r="C44" s="1" t="s">
        <v>1</v>
      </c>
      <c r="D44" t="s">
        <v>10</v>
      </c>
      <c r="E44" s="2">
        <v>41.47</v>
      </c>
      <c r="F44" s="2">
        <v>188.8</v>
      </c>
      <c r="G44" s="2">
        <f t="shared" si="0"/>
        <v>7829.5360000000001</v>
      </c>
      <c r="H44" s="3">
        <v>353002</v>
      </c>
      <c r="I44" s="3">
        <v>353447</v>
      </c>
      <c r="J44" s="3">
        <f t="shared" si="1"/>
        <v>445</v>
      </c>
    </row>
    <row r="45" spans="2:10" x14ac:dyDescent="0.25">
      <c r="B45" s="1">
        <v>45556</v>
      </c>
      <c r="C45" s="1" t="s">
        <v>1</v>
      </c>
      <c r="D45" t="s">
        <v>10</v>
      </c>
      <c r="E45" s="2">
        <v>36</v>
      </c>
      <c r="F45" s="2">
        <v>188.1</v>
      </c>
      <c r="G45" s="2">
        <f t="shared" si="0"/>
        <v>6771.5999999999995</v>
      </c>
      <c r="H45" s="3">
        <v>353447</v>
      </c>
      <c r="I45" s="3">
        <v>353841</v>
      </c>
      <c r="J45" s="3">
        <f t="shared" si="1"/>
        <v>394</v>
      </c>
    </row>
    <row r="46" spans="2:10" x14ac:dyDescent="0.25">
      <c r="B46" s="1">
        <v>45566</v>
      </c>
      <c r="C46" s="1" t="s">
        <v>1</v>
      </c>
      <c r="D46" t="s">
        <v>10</v>
      </c>
      <c r="E46" s="2">
        <v>37.18</v>
      </c>
      <c r="F46" s="2">
        <v>188.8</v>
      </c>
      <c r="G46" s="2">
        <f t="shared" si="0"/>
        <v>7019.5840000000007</v>
      </c>
      <c r="H46" s="3">
        <v>353841</v>
      </c>
      <c r="I46" s="3">
        <v>354230</v>
      </c>
      <c r="J46" s="3">
        <f t="shared" si="1"/>
        <v>389</v>
      </c>
    </row>
    <row r="47" spans="2:10" x14ac:dyDescent="0.25">
      <c r="B47" s="1">
        <v>45572</v>
      </c>
      <c r="C47" s="1" t="s">
        <v>12</v>
      </c>
      <c r="D47" t="s">
        <v>10</v>
      </c>
      <c r="E47" s="2">
        <v>34.81</v>
      </c>
      <c r="F47" s="2">
        <v>188.8</v>
      </c>
      <c r="G47" s="2">
        <f>E47*F47</f>
        <v>6572.1280000000006</v>
      </c>
      <c r="I47" s="3">
        <v>354743</v>
      </c>
      <c r="J47" s="3">
        <f>I47-H47</f>
        <v>354743</v>
      </c>
    </row>
    <row r="48" spans="2:10" x14ac:dyDescent="0.25">
      <c r="B48" s="1">
        <v>45593</v>
      </c>
      <c r="C48" s="1" t="s">
        <v>1</v>
      </c>
      <c r="D48" t="s">
        <v>10</v>
      </c>
      <c r="E48" s="2">
        <v>1.1100000000000001</v>
      </c>
      <c r="F48" s="2">
        <v>180.6</v>
      </c>
      <c r="G48" s="2">
        <f t="shared" si="0"/>
        <v>200.46600000000001</v>
      </c>
      <c r="H48" s="3">
        <v>354230</v>
      </c>
      <c r="I48" s="3">
        <v>0</v>
      </c>
      <c r="J48" s="3">
        <f t="shared" si="1"/>
        <v>-354230</v>
      </c>
    </row>
    <row r="49" spans="2:10" x14ac:dyDescent="0.25">
      <c r="B49" s="1">
        <v>45593</v>
      </c>
      <c r="C49" s="1" t="s">
        <v>12</v>
      </c>
      <c r="D49" t="s">
        <v>10</v>
      </c>
      <c r="E49" s="2">
        <v>37.25</v>
      </c>
      <c r="F49" s="2">
        <v>180.6</v>
      </c>
      <c r="G49" s="2">
        <f>E49*F49</f>
        <v>6727.3499999999995</v>
      </c>
      <c r="I49" s="3">
        <v>355068</v>
      </c>
      <c r="J49" s="3">
        <f>I49-H49</f>
        <v>355068</v>
      </c>
    </row>
    <row r="50" spans="2:10" x14ac:dyDescent="0.25">
      <c r="B50" s="1">
        <v>45594</v>
      </c>
      <c r="C50" s="1" t="s">
        <v>1</v>
      </c>
      <c r="D50" t="s">
        <v>10</v>
      </c>
      <c r="E50" s="2">
        <v>27.62</v>
      </c>
      <c r="F50" s="2">
        <v>181.2</v>
      </c>
      <c r="G50" s="2">
        <f t="shared" si="0"/>
        <v>5004.7439999999997</v>
      </c>
      <c r="H50" s="3">
        <v>0</v>
      </c>
      <c r="I50" s="3">
        <v>355431</v>
      </c>
      <c r="J50" s="3">
        <f t="shared" si="1"/>
        <v>355431</v>
      </c>
    </row>
    <row r="51" spans="2:10" x14ac:dyDescent="0.25">
      <c r="B51" s="1">
        <v>45595</v>
      </c>
      <c r="C51" s="1" t="s">
        <v>1</v>
      </c>
      <c r="D51" t="s">
        <v>10</v>
      </c>
      <c r="E51" s="2">
        <v>36.18</v>
      </c>
      <c r="F51" s="2">
        <v>182.4</v>
      </c>
      <c r="G51" s="2">
        <f t="shared" si="0"/>
        <v>6599.232</v>
      </c>
      <c r="H51" s="3">
        <v>355431</v>
      </c>
      <c r="I51" s="3">
        <v>355823</v>
      </c>
      <c r="J51" s="3">
        <f t="shared" si="1"/>
        <v>392</v>
      </c>
    </row>
    <row r="52" spans="2:10" x14ac:dyDescent="0.25">
      <c r="B52" s="1">
        <v>45596</v>
      </c>
      <c r="C52" s="1" t="s">
        <v>1</v>
      </c>
      <c r="D52" t="s">
        <v>10</v>
      </c>
      <c r="E52" s="2">
        <v>29.27</v>
      </c>
      <c r="F52" s="2">
        <v>182.1</v>
      </c>
      <c r="G52" s="2">
        <f t="shared" si="0"/>
        <v>5330.067</v>
      </c>
      <c r="H52" s="3">
        <v>355823</v>
      </c>
      <c r="I52" s="3">
        <v>356235</v>
      </c>
      <c r="J52" s="3">
        <f t="shared" si="1"/>
        <v>412</v>
      </c>
    </row>
    <row r="53" spans="2:10" x14ac:dyDescent="0.25">
      <c r="B53" s="1">
        <v>45597</v>
      </c>
      <c r="C53" s="1" t="s">
        <v>1</v>
      </c>
      <c r="D53" t="s">
        <v>10</v>
      </c>
      <c r="E53" s="2">
        <v>33.54</v>
      </c>
      <c r="F53" s="2">
        <v>182.1</v>
      </c>
      <c r="G53" s="2">
        <f t="shared" si="0"/>
        <v>6107.634</v>
      </c>
      <c r="H53" s="3">
        <v>356235</v>
      </c>
      <c r="I53" s="3">
        <v>356650</v>
      </c>
      <c r="J53" s="3">
        <f t="shared" si="1"/>
        <v>415</v>
      </c>
    </row>
    <row r="54" spans="2:10" x14ac:dyDescent="0.25">
      <c r="B54" s="1">
        <v>45602</v>
      </c>
      <c r="C54" s="1" t="s">
        <v>1</v>
      </c>
      <c r="D54" t="s">
        <v>10</v>
      </c>
      <c r="E54" s="2">
        <v>32.28</v>
      </c>
      <c r="F54" s="2">
        <v>180.6</v>
      </c>
      <c r="G54" s="2">
        <f t="shared" si="0"/>
        <v>5829.768</v>
      </c>
      <c r="H54" s="3">
        <v>356650</v>
      </c>
      <c r="I54" s="3">
        <v>356912</v>
      </c>
      <c r="J54" s="3">
        <f t="shared" si="1"/>
        <v>262</v>
      </c>
    </row>
    <row r="55" spans="2:10" x14ac:dyDescent="0.25">
      <c r="B55" s="1">
        <v>45607</v>
      </c>
      <c r="C55" s="1" t="s">
        <v>1</v>
      </c>
      <c r="D55" t="s">
        <v>10</v>
      </c>
      <c r="E55" s="2">
        <v>41.53</v>
      </c>
      <c r="F55" s="2">
        <v>180.6</v>
      </c>
      <c r="G55" s="2">
        <f t="shared" si="0"/>
        <v>7500.3180000000002</v>
      </c>
      <c r="H55" s="3">
        <v>356912</v>
      </c>
      <c r="I55" s="3">
        <v>357454</v>
      </c>
      <c r="J55" s="3">
        <f t="shared" si="1"/>
        <v>542</v>
      </c>
    </row>
    <row r="56" spans="2:10" x14ac:dyDescent="0.25">
      <c r="B56" s="1">
        <v>45637</v>
      </c>
      <c r="C56" s="1" t="s">
        <v>1</v>
      </c>
      <c r="D56" t="s">
        <v>10</v>
      </c>
      <c r="E56" s="2">
        <v>39</v>
      </c>
      <c r="F56" s="2">
        <v>180.6</v>
      </c>
      <c r="G56" s="2">
        <f t="shared" si="0"/>
        <v>7043.4</v>
      </c>
      <c r="H56" s="3">
        <v>357454</v>
      </c>
      <c r="I56" s="3">
        <v>357869</v>
      </c>
      <c r="J56" s="3">
        <f t="shared" si="1"/>
        <v>415</v>
      </c>
    </row>
    <row r="57" spans="2:10" x14ac:dyDescent="0.25">
      <c r="B57" s="1"/>
      <c r="C57" s="1"/>
      <c r="E57" s="12">
        <f>SUBTOTAL(109,Table10[Quantity])</f>
        <v>1920.8199999999995</v>
      </c>
      <c r="G57" s="12">
        <f>SUBTOTAL(109,Table10[Amount])</f>
        <v>375175.46600000013</v>
      </c>
      <c r="I57" s="3">
        <f>I56-I2</f>
        <v>21159</v>
      </c>
      <c r="J57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KAC 328E</vt:lpstr>
      <vt:lpstr>KAC 354E</vt:lpstr>
      <vt:lpstr>KBD 129P</vt:lpstr>
      <vt:lpstr>KBD 130P</vt:lpstr>
      <vt:lpstr>KBK 734Q</vt:lpstr>
      <vt:lpstr>KBR 449P</vt:lpstr>
      <vt:lpstr>KBW 306M</vt:lpstr>
      <vt:lpstr>KBW 334B</vt:lpstr>
      <vt:lpstr>KCA 330Z</vt:lpstr>
      <vt:lpstr>KCK 806Z</vt:lpstr>
      <vt:lpstr>KCV 353L</vt:lpstr>
      <vt:lpstr>KCV 355E</vt:lpstr>
      <vt:lpstr>KDB 063U</vt:lpstr>
      <vt:lpstr>KDE 903R</vt:lpstr>
      <vt:lpstr>KDH 268N</vt:lpstr>
      <vt:lpstr>KDN 295D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Bundi</dc:creator>
  <cp:lastModifiedBy>Thomas Bundi</cp:lastModifiedBy>
  <dcterms:created xsi:type="dcterms:W3CDTF">2025-06-27T11:49:49Z</dcterms:created>
  <dcterms:modified xsi:type="dcterms:W3CDTF">2025-08-19T16:26:21Z</dcterms:modified>
</cp:coreProperties>
</file>