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Water Analysis 2023" sheetId="2" r:id="rId5"/>
    <sheet state="visible" name="Water Analysis 2024" sheetId="3" r:id="rId6"/>
  </sheets>
  <definedNames/>
  <calcPr/>
  <extLst>
    <ext uri="GoogleSheetsCustomDataVersion2">
      <go:sheetsCustomData xmlns:go="http://customooxmlschemas.google.com/" r:id="rId7" roundtripDataChecksum="vjunja7+Sp3RakNoFtSQSkepw3TEb5tyqFOw+mzFh5M="/>
    </ext>
  </extLst>
</workbook>
</file>

<file path=xl/sharedStrings.xml><?xml version="1.0" encoding="utf-8"?>
<sst xmlns="http://schemas.openxmlformats.org/spreadsheetml/2006/main" count="101" uniqueCount="48">
  <si>
    <t>Water usage in '000 litres</t>
  </si>
  <si>
    <t>Residences</t>
  </si>
  <si>
    <t>Mbagathi</t>
  </si>
  <si>
    <t>Keri</t>
  </si>
  <si>
    <t>Olokire</t>
  </si>
  <si>
    <t>Solandra 1</t>
  </si>
  <si>
    <t>Solandra 2</t>
  </si>
  <si>
    <t>Others</t>
  </si>
  <si>
    <t>Sports field</t>
  </si>
  <si>
    <t>STMB, STC, MSB, SBS, Forge</t>
  </si>
  <si>
    <t>Langata gate</t>
  </si>
  <si>
    <t>Phase 1</t>
  </si>
  <si>
    <t>Total</t>
  </si>
  <si>
    <t>Inlets</t>
  </si>
  <si>
    <t>NCC Mbagathi</t>
  </si>
  <si>
    <t>Borehole Mbagathi</t>
  </si>
  <si>
    <t>Borehole STC</t>
  </si>
  <si>
    <t>NCC Langata gate</t>
  </si>
  <si>
    <t>NCC sports field</t>
  </si>
  <si>
    <t>NCC fire hydrant</t>
  </si>
  <si>
    <t>Outlets</t>
  </si>
  <si>
    <t>Drinking water</t>
  </si>
  <si>
    <t>STMB, STC, MSB, SBS</t>
  </si>
  <si>
    <t>Water consumption in '000 litres</t>
  </si>
  <si>
    <t>Meter No./Acc No.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</si>
  <si>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</si>
  <si>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</si>
  <si>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</si>
  <si>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</si>
  <si>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</si>
  <si>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</si>
  <si>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</si>
  <si>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</si>
  <si>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</si>
  <si>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</si>
  <si>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</si>
  <si>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</si>
  <si>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Mbagathi NCWSC</t>
  </si>
  <si>
    <t>sub meter</t>
  </si>
  <si>
    <t>Borehole 1 (Mbagathi)</t>
  </si>
  <si>
    <t>Sports field NCWSC</t>
  </si>
  <si>
    <t>?</t>
  </si>
  <si>
    <t>Borehole 2 (STC)</t>
  </si>
  <si>
    <t>Langata Gate NCWSC</t>
  </si>
  <si>
    <t>Fire hydrant NCWSC</t>
  </si>
  <si>
    <t>Total water intake</t>
  </si>
  <si>
    <t>Total water submetered</t>
  </si>
  <si>
    <t xml:space="preserve">Mbagathi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</si>
</sst>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5">
    <font>
      <sz val="11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>
      <sz val="6.0"/>
      <color theme="1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1" numFmtId="3" xfId="0" applyAlignment="1" applyFont="1" applyNumberFormat="1">
      <alignment readingOrder="0"/>
    </xf>
    <xf borderId="1" fillId="0" fontId="1" numFmtId="0" xfId="0" applyBorder="1" applyFont="1"/>
    <xf borderId="1" fillId="0" fontId="2" numFmtId="3" xfId="0" applyBorder="1" applyFont="1" applyNumberFormat="1"/>
    <xf borderId="0" fillId="0" fontId="1" numFmtId="10" xfId="0" applyFont="1" applyNumberFormat="1"/>
    <xf borderId="2" fillId="0" fontId="1" numFmtId="0" xfId="0" applyBorder="1" applyFont="1"/>
    <xf borderId="2" fillId="0" fontId="2" numFmtId="3" xfId="0" applyBorder="1" applyFont="1" applyNumberFormat="1"/>
    <xf borderId="1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165" xfId="0" applyFont="1" applyNumberFormat="1"/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164" xfId="0" applyFont="1" applyNumberFormat="1"/>
    <xf borderId="4" fillId="2" fontId="1" numFmtId="164" xfId="0" applyBorder="1" applyFont="1" applyNumberFormat="1"/>
    <xf borderId="0" fillId="0" fontId="3" numFmtId="0" xfId="0" applyFont="1"/>
    <xf borderId="0" fillId="0" fontId="4" numFmtId="0" xfId="0" applyFont="1"/>
    <xf borderId="0" fillId="0" fontId="1" numFmtId="9" xfId="0" applyFont="1" applyNumberForma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17</xdr:row>
      <xdr:rowOff>-171450</xdr:rowOff>
    </xdr:from>
    <xdr:ext cx="8562975" cy="5162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15</xdr:row>
      <xdr:rowOff>171450</xdr:rowOff>
    </xdr:from>
    <xdr:ext cx="9305925" cy="5905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4.71"/>
    <col customWidth="1" min="3" max="3" width="7.0"/>
    <col customWidth="1" min="4" max="4" width="8.14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1</v>
      </c>
      <c r="C2" s="2">
        <v>2023.0</v>
      </c>
      <c r="D2" s="2">
        <v>2024.0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2</v>
      </c>
      <c r="C3" s="4">
        <f>'Water Analysis 2023'!D4</f>
        <v>591</v>
      </c>
      <c r="D3" s="5">
        <f>'Water Analysis 2024'!D4</f>
        <v>586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3</v>
      </c>
      <c r="C4" s="4">
        <f>'Water Analysis 2023'!D6</f>
        <v>2294</v>
      </c>
      <c r="D4" s="5">
        <f>'Water Analysis 2024'!D6</f>
        <v>2941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4</v>
      </c>
      <c r="C5" s="6">
        <f>'Water Analysis 2023'!D7</f>
        <v>2052</v>
      </c>
      <c r="D5" s="5">
        <f>'Water Analysis 2024'!D7</f>
        <v>2335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5</v>
      </c>
      <c r="C6" s="4">
        <f>'Water Analysis 2023'!D8</f>
        <v>12111</v>
      </c>
      <c r="D6" s="5">
        <f>'Water Analysis 2024'!D8</f>
        <v>11985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 t="s">
        <v>6</v>
      </c>
      <c r="C7" s="4">
        <f>'Water Analysis 2023'!D9</f>
        <v>321</v>
      </c>
      <c r="D7" s="5">
        <f>'Water Analysis 2024'!D9</f>
        <v>350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/>
      <c r="C8" s="8">
        <f t="shared" ref="C8:D8" si="1">SUM(C3:C7)</f>
        <v>17369</v>
      </c>
      <c r="D8" s="8">
        <f t="shared" si="1"/>
        <v>18197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9">
        <f t="shared" ref="C9:D9" si="2">C8/C16</f>
        <v>0.3142061181</v>
      </c>
      <c r="D9" s="9">
        <f t="shared" si="2"/>
        <v>0.3267259179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 t="s">
        <v>8</v>
      </c>
      <c r="C11" s="4">
        <f>'Water Analysis 2023'!D10</f>
        <v>1688</v>
      </c>
      <c r="D11" s="5">
        <f>'Water Analysis 2024'!D10</f>
        <v>1439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9</v>
      </c>
      <c r="C12" s="4">
        <f>'Water Analysis 2023'!D11</f>
        <v>23212</v>
      </c>
      <c r="D12" s="5">
        <f>'Water Analysis 2024'!D11</f>
        <v>25872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 t="s">
        <v>10</v>
      </c>
      <c r="C13" s="4">
        <f>'Water Analysis 2023'!D12</f>
        <v>3777</v>
      </c>
      <c r="D13" s="5">
        <f>'Water Analysis 2024'!D12</f>
        <v>2062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 t="s">
        <v>11</v>
      </c>
      <c r="C14" s="4">
        <f t="shared" ref="C14:D14" si="3">C38</f>
        <v>9233</v>
      </c>
      <c r="D14" s="4">
        <f t="shared" si="3"/>
        <v>8125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/>
      <c r="C15" s="11">
        <f t="shared" ref="C15:D15" si="4">SUM(C11:C14)</f>
        <v>37910</v>
      </c>
      <c r="D15" s="11">
        <f t="shared" si="4"/>
        <v>37498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2" t="s">
        <v>12</v>
      </c>
      <c r="C16" s="8">
        <f t="shared" ref="C16:D16" si="5">C8+C15</f>
        <v>55279</v>
      </c>
      <c r="D16" s="8">
        <f t="shared" si="5"/>
        <v>55695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 t="s">
        <v>13</v>
      </c>
      <c r="C19" s="13">
        <v>2023.0</v>
      </c>
      <c r="D19" s="13">
        <v>2024.0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 t="s">
        <v>14</v>
      </c>
      <c r="C20" s="6">
        <f>'Water Analysis 2023'!D3</f>
        <v>7814</v>
      </c>
      <c r="D20" s="6">
        <f>'Water Analysis 2024'!D3</f>
        <v>6756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 t="s">
        <v>15</v>
      </c>
      <c r="C21" s="6">
        <f>'Water Analysis 2023'!D5</f>
        <v>18788</v>
      </c>
      <c r="D21" s="6">
        <f>'Water Analysis 2024'!D5</f>
        <v>19566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" t="s">
        <v>16</v>
      </c>
      <c r="C22" s="6">
        <f>'Water Analysis 2023'!D11</f>
        <v>23212</v>
      </c>
      <c r="D22" s="6">
        <f>'Water Analysis 2024'!D11</f>
        <v>25872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" t="s">
        <v>17</v>
      </c>
      <c r="C23" s="6">
        <f>'Water Analysis 2023'!D12</f>
        <v>3777</v>
      </c>
      <c r="D23" s="6">
        <f>'Water Analysis 2024'!D12</f>
        <v>2062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" t="s">
        <v>18</v>
      </c>
      <c r="C24" s="6">
        <f>'Water Analysis 2023'!D10</f>
        <v>1688</v>
      </c>
      <c r="D24" s="6">
        <f>'Water Analysis 2024'!D10</f>
        <v>1439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 t="s">
        <v>19</v>
      </c>
      <c r="C25" s="4">
        <f>'Water Analysis 2023'!D13</f>
        <v>0</v>
      </c>
      <c r="D25" s="5">
        <f>'Water Analysis 2024'!D13</f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/>
      <c r="C26" s="14">
        <f t="shared" ref="C26:D26" si="6">sum(C20:C25)</f>
        <v>55279</v>
      </c>
      <c r="D26" s="14">
        <f t="shared" si="6"/>
        <v>55695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6"/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3" t="s">
        <v>20</v>
      </c>
      <c r="C28" s="13">
        <v>2023.0</v>
      </c>
      <c r="D28" s="13">
        <v>2024.0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 t="s">
        <v>2</v>
      </c>
      <c r="C29" s="4">
        <f>'Water Analysis 2023'!D4</f>
        <v>591</v>
      </c>
      <c r="D29" s="5">
        <f>'Water Analysis 2024'!D4</f>
        <v>586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 t="s">
        <v>3</v>
      </c>
      <c r="C30" s="6">
        <f>'Water Analysis 2023'!D6</f>
        <v>2294</v>
      </c>
      <c r="D30" s="6">
        <f>'Water Analysis 2024'!D6</f>
        <v>2941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" t="s">
        <v>4</v>
      </c>
      <c r="C31" s="6">
        <f>'Water Analysis 2023'!D7</f>
        <v>2052</v>
      </c>
      <c r="D31" s="6">
        <f>'Water Analysis 2024'!D7</f>
        <v>2335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" t="s">
        <v>5</v>
      </c>
      <c r="C32" s="6">
        <f>'Water Analysis 2023'!D8</f>
        <v>12111</v>
      </c>
      <c r="D32" s="6">
        <f>'Water Analysis 2024'!D8</f>
        <v>11985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" t="s">
        <v>6</v>
      </c>
      <c r="C33" s="4">
        <f>'Water Analysis 2023'!D9</f>
        <v>321</v>
      </c>
      <c r="D33" s="5">
        <f>'Water Analysis 2024'!D9</f>
        <v>350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" t="s">
        <v>8</v>
      </c>
      <c r="C34" s="6">
        <f>'Water Analysis 2023'!D10</f>
        <v>1688</v>
      </c>
      <c r="D34" s="6">
        <f>'Water Analysis 2024'!D10</f>
        <v>1439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" t="s">
        <v>21</v>
      </c>
      <c r="C35" s="6">
        <f>'Water Analysis 2023'!D12</f>
        <v>3777</v>
      </c>
      <c r="D35" s="6">
        <f>'Water Analysis 2024'!D12</f>
        <v>2062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" t="s">
        <v>19</v>
      </c>
      <c r="C36" s="4">
        <f>'Water Analysis 2023'!D13</f>
        <v>0</v>
      </c>
      <c r="D36" s="5">
        <f>'Water Analysis 2024'!D13</f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" t="s">
        <v>22</v>
      </c>
      <c r="C37" s="6">
        <f>'Water Analysis 2023'!D11</f>
        <v>23212</v>
      </c>
      <c r="D37" s="6">
        <f>'Water Analysis 2024'!D11</f>
        <v>25872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" t="s">
        <v>11</v>
      </c>
      <c r="C38" s="6">
        <f t="shared" ref="C38:D38" si="7">C26-(sum(C29:C37))</f>
        <v>9233</v>
      </c>
      <c r="D38" s="6">
        <f t="shared" si="7"/>
        <v>8125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7"/>
      <c r="C39" s="14">
        <f t="shared" ref="C39:D39" si="8">sum(C29:C38)</f>
        <v>55279</v>
      </c>
      <c r="D39" s="14">
        <f t="shared" si="8"/>
        <v>55695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8.71"/>
    <col customWidth="1" min="3" max="3" width="17.0"/>
    <col customWidth="1" min="4" max="4" width="7.0"/>
    <col customWidth="1" min="5" max="5" width="7.71"/>
    <col customWidth="1" min="6" max="6" width="8.71"/>
    <col customWidth="1" min="7" max="7" width="6.57"/>
    <col customWidth="1" min="8" max="11" width="5.86"/>
    <col customWidth="1" min="12" max="12" width="7.0"/>
    <col customWidth="1" min="13" max="13" width="10.43"/>
    <col customWidth="1" min="14" max="14" width="8.0"/>
    <col customWidth="1" min="15" max="15" width="10.14"/>
    <col customWidth="1" min="16" max="16" width="10.0"/>
  </cols>
  <sheetData>
    <row r="1">
      <c r="A1" s="1"/>
      <c r="B1" s="15" t="s">
        <v>23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6">
        <v>2023.0</v>
      </c>
      <c r="C2" s="15" t="s">
        <v>24</v>
      </c>
      <c r="D2" s="17" t="s">
        <v>12</v>
      </c>
      <c r="E2" s="15" t="s">
        <v>25</v>
      </c>
      <c r="F2" s="15" t="s">
        <v>26</v>
      </c>
      <c r="G2" s="15" t="s">
        <v>27</v>
      </c>
      <c r="H2" s="15" t="s">
        <v>28</v>
      </c>
      <c r="I2" s="15" t="s">
        <v>29</v>
      </c>
      <c r="J2" s="15" t="s">
        <v>30</v>
      </c>
      <c r="K2" s="15" t="s">
        <v>31</v>
      </c>
      <c r="L2" s="15" t="s">
        <v>32</v>
      </c>
      <c r="M2" s="15" t="s">
        <v>33</v>
      </c>
      <c r="N2" s="15" t="s">
        <v>34</v>
      </c>
      <c r="O2" s="15" t="s">
        <v>35</v>
      </c>
      <c r="P2" s="15" t="s">
        <v>36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37</v>
      </c>
      <c r="C3" s="3">
        <v>5078365.0</v>
      </c>
      <c r="D3" s="6">
        <f t="shared" ref="D3:D15" si="1">SUM(E3:P3)</f>
        <v>7814</v>
      </c>
      <c r="E3" s="18">
        <v>651.0</v>
      </c>
      <c r="F3" s="18">
        <v>651.0</v>
      </c>
      <c r="G3" s="3">
        <v>933.0</v>
      </c>
      <c r="H3" s="3">
        <v>785.0</v>
      </c>
      <c r="I3" s="3">
        <v>820.0</v>
      </c>
      <c r="J3" s="3">
        <v>391.0</v>
      </c>
      <c r="K3" s="3">
        <v>697.0</v>
      </c>
      <c r="L3" s="3">
        <v>634.0</v>
      </c>
      <c r="M3" s="3">
        <v>606.0</v>
      </c>
      <c r="N3" s="18">
        <v>651.0</v>
      </c>
      <c r="O3" s="3">
        <v>530.0</v>
      </c>
      <c r="P3" s="3">
        <v>465.0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2</v>
      </c>
      <c r="C4" s="3" t="s">
        <v>38</v>
      </c>
      <c r="D4" s="6">
        <f t="shared" si="1"/>
        <v>591</v>
      </c>
      <c r="E4" s="18">
        <v>49.0</v>
      </c>
      <c r="F4" s="18">
        <v>49.0</v>
      </c>
      <c r="G4" s="18">
        <v>49.0</v>
      </c>
      <c r="H4" s="18">
        <v>49.0</v>
      </c>
      <c r="I4" s="3">
        <v>56.0</v>
      </c>
      <c r="J4" s="3">
        <v>47.0</v>
      </c>
      <c r="K4" s="3">
        <v>50.0</v>
      </c>
      <c r="L4" s="3">
        <v>45.0</v>
      </c>
      <c r="M4" s="3">
        <v>51.0</v>
      </c>
      <c r="N4" s="18">
        <v>49.0</v>
      </c>
      <c r="O4" s="3">
        <v>42.0</v>
      </c>
      <c r="P4" s="3">
        <v>55.0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39</v>
      </c>
      <c r="C5" s="3">
        <v>5065988.0</v>
      </c>
      <c r="D5" s="6">
        <f t="shared" si="1"/>
        <v>18788</v>
      </c>
      <c r="E5" s="18">
        <v>1692.0</v>
      </c>
      <c r="F5" s="18">
        <v>1692.0</v>
      </c>
      <c r="G5" s="3">
        <v>1407.0</v>
      </c>
      <c r="H5" s="18">
        <v>172.0</v>
      </c>
      <c r="I5" s="3">
        <v>1549.0</v>
      </c>
      <c r="J5" s="3">
        <v>1591.0</v>
      </c>
      <c r="K5" s="3">
        <v>1777.0</v>
      </c>
      <c r="L5" s="3">
        <v>1929.0</v>
      </c>
      <c r="M5" s="3">
        <v>2603.0</v>
      </c>
      <c r="N5" s="18">
        <v>1692.0</v>
      </c>
      <c r="O5" s="3">
        <v>1272.0</v>
      </c>
      <c r="P5" s="3">
        <v>1412.0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3</v>
      </c>
      <c r="C6" s="3" t="s">
        <v>38</v>
      </c>
      <c r="D6" s="6">
        <f t="shared" si="1"/>
        <v>2294</v>
      </c>
      <c r="E6" s="18">
        <v>191.0</v>
      </c>
      <c r="F6" s="18">
        <v>191.0</v>
      </c>
      <c r="G6" s="3">
        <v>175.0</v>
      </c>
      <c r="H6" s="3">
        <v>161.0</v>
      </c>
      <c r="I6" s="3">
        <v>209.0</v>
      </c>
      <c r="J6" s="3">
        <v>215.0</v>
      </c>
      <c r="K6" s="3">
        <v>257.0</v>
      </c>
      <c r="L6" s="3">
        <v>182.0</v>
      </c>
      <c r="M6" s="3">
        <v>191.0</v>
      </c>
      <c r="N6" s="18">
        <v>191.0</v>
      </c>
      <c r="O6" s="3">
        <v>173.0</v>
      </c>
      <c r="P6" s="3">
        <v>158.0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 t="s">
        <v>4</v>
      </c>
      <c r="C7" s="3" t="s">
        <v>38</v>
      </c>
      <c r="D7" s="6">
        <f t="shared" si="1"/>
        <v>2052</v>
      </c>
      <c r="E7" s="18">
        <v>171.0</v>
      </c>
      <c r="F7" s="18">
        <v>171.0</v>
      </c>
      <c r="G7" s="3">
        <v>154.0</v>
      </c>
      <c r="H7" s="3">
        <v>118.0</v>
      </c>
      <c r="I7" s="3">
        <v>183.0</v>
      </c>
      <c r="J7" s="3">
        <v>136.0</v>
      </c>
      <c r="K7" s="3">
        <v>187.0</v>
      </c>
      <c r="L7" s="3">
        <v>190.0</v>
      </c>
      <c r="M7" s="3">
        <v>184.0</v>
      </c>
      <c r="N7" s="18">
        <v>171.0</v>
      </c>
      <c r="O7" s="3">
        <v>191.0</v>
      </c>
      <c r="P7" s="3">
        <v>196.0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 t="s">
        <v>5</v>
      </c>
      <c r="C8" s="3" t="s">
        <v>38</v>
      </c>
      <c r="D8" s="6">
        <f t="shared" si="1"/>
        <v>12111</v>
      </c>
      <c r="E8" s="18">
        <v>1009.0</v>
      </c>
      <c r="F8" s="18">
        <v>1009.0</v>
      </c>
      <c r="G8" s="3">
        <v>939.0</v>
      </c>
      <c r="H8" s="3">
        <v>774.0</v>
      </c>
      <c r="I8" s="3">
        <v>970.0</v>
      </c>
      <c r="J8" s="3">
        <v>861.0</v>
      </c>
      <c r="K8" s="3">
        <v>973.0</v>
      </c>
      <c r="L8" s="3">
        <v>924.0</v>
      </c>
      <c r="M8" s="3">
        <v>988.0</v>
      </c>
      <c r="N8" s="18">
        <v>1009.0</v>
      </c>
      <c r="O8" s="3">
        <v>1447.0</v>
      </c>
      <c r="P8" s="3">
        <v>1208.0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 t="s">
        <v>6</v>
      </c>
      <c r="C9" s="3" t="s">
        <v>38</v>
      </c>
      <c r="D9" s="6">
        <f t="shared" si="1"/>
        <v>321</v>
      </c>
      <c r="E9" s="18">
        <v>27.0</v>
      </c>
      <c r="F9" s="18">
        <v>27.0</v>
      </c>
      <c r="G9" s="3">
        <v>26.0</v>
      </c>
      <c r="H9" s="3">
        <v>21.0</v>
      </c>
      <c r="I9" s="3">
        <v>26.0</v>
      </c>
      <c r="J9" s="3">
        <v>22.0</v>
      </c>
      <c r="K9" s="3">
        <v>25.0</v>
      </c>
      <c r="L9" s="3">
        <v>31.0</v>
      </c>
      <c r="M9" s="3">
        <v>40.0</v>
      </c>
      <c r="N9" s="18">
        <v>27.0</v>
      </c>
      <c r="O9" s="3">
        <v>26.0</v>
      </c>
      <c r="P9" s="3">
        <v>23.0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 t="s">
        <v>40</v>
      </c>
      <c r="C10" s="3" t="s">
        <v>41</v>
      </c>
      <c r="D10" s="6">
        <f t="shared" si="1"/>
        <v>1688</v>
      </c>
      <c r="E10" s="18">
        <v>140.0</v>
      </c>
      <c r="F10" s="18">
        <v>140.0</v>
      </c>
      <c r="G10" s="3">
        <v>102.0</v>
      </c>
      <c r="H10" s="3">
        <v>90.0</v>
      </c>
      <c r="I10" s="3">
        <v>120.0</v>
      </c>
      <c r="J10" s="3">
        <v>115.0</v>
      </c>
      <c r="K10" s="3">
        <v>142.0</v>
      </c>
      <c r="L10" s="3">
        <v>173.0</v>
      </c>
      <c r="M10" s="3">
        <v>112.0</v>
      </c>
      <c r="N10" s="18">
        <v>140.0</v>
      </c>
      <c r="O10" s="3">
        <v>135.0</v>
      </c>
      <c r="P10" s="3">
        <v>279.0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 t="s">
        <v>42</v>
      </c>
      <c r="C11" s="3">
        <v>5171777.0</v>
      </c>
      <c r="D11" s="6">
        <f t="shared" si="1"/>
        <v>23212</v>
      </c>
      <c r="E11" s="18">
        <v>1934.0</v>
      </c>
      <c r="F11" s="18">
        <v>1934.0</v>
      </c>
      <c r="G11" s="3">
        <v>2137.0</v>
      </c>
      <c r="H11" s="3">
        <v>1311.0</v>
      </c>
      <c r="I11" s="3">
        <v>1915.0</v>
      </c>
      <c r="J11" s="3">
        <v>2171.0</v>
      </c>
      <c r="K11" s="3">
        <v>2343.0</v>
      </c>
      <c r="L11" s="3">
        <v>2333.0</v>
      </c>
      <c r="M11" s="3">
        <v>1679.0</v>
      </c>
      <c r="N11" s="18">
        <v>1934.0</v>
      </c>
      <c r="O11" s="3">
        <v>1556.0</v>
      </c>
      <c r="P11" s="3">
        <v>1965.0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43</v>
      </c>
      <c r="C12" s="3">
        <v>5216943.0</v>
      </c>
      <c r="D12" s="6">
        <f t="shared" si="1"/>
        <v>3777</v>
      </c>
      <c r="E12" s="18">
        <v>343.0</v>
      </c>
      <c r="F12" s="18">
        <v>343.0</v>
      </c>
      <c r="G12" s="18">
        <v>1.0</v>
      </c>
      <c r="H12" s="3">
        <v>585.0</v>
      </c>
      <c r="I12" s="3">
        <v>618.0</v>
      </c>
      <c r="J12" s="3">
        <v>418.0</v>
      </c>
      <c r="K12" s="3">
        <v>362.0</v>
      </c>
      <c r="L12" s="3">
        <v>315.0</v>
      </c>
      <c r="M12" s="3">
        <v>299.0</v>
      </c>
      <c r="N12" s="18">
        <v>343.0</v>
      </c>
      <c r="O12" s="3">
        <v>121.0</v>
      </c>
      <c r="P12" s="3">
        <v>29.0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 t="s">
        <v>44</v>
      </c>
      <c r="C13" s="3" t="s">
        <v>41</v>
      </c>
      <c r="D13" s="6">
        <f t="shared" si="1"/>
        <v>0</v>
      </c>
      <c r="E13" s="18">
        <v>0.0</v>
      </c>
      <c r="F13" s="18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18">
        <v>0.0</v>
      </c>
      <c r="O13" s="3">
        <v>0.0</v>
      </c>
      <c r="P13" s="3">
        <v>0.0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45</v>
      </c>
      <c r="C14" s="19"/>
      <c r="D14" s="20">
        <f t="shared" si="1"/>
        <v>55279</v>
      </c>
      <c r="E14" s="20">
        <v>4760.0</v>
      </c>
      <c r="F14" s="20">
        <v>4760.0</v>
      </c>
      <c r="G14" s="20">
        <v>4580.0</v>
      </c>
      <c r="H14" s="20">
        <v>2943.0</v>
      </c>
      <c r="I14" s="20">
        <v>5022.0</v>
      </c>
      <c r="J14" s="20">
        <v>4686.0</v>
      </c>
      <c r="K14" s="20">
        <v>5321.0</v>
      </c>
      <c r="L14" s="20">
        <v>5384.0</v>
      </c>
      <c r="M14" s="20">
        <v>5299.0</v>
      </c>
      <c r="N14" s="20">
        <v>4760.0</v>
      </c>
      <c r="O14" s="20">
        <v>3614.0</v>
      </c>
      <c r="P14" s="20">
        <v>4150.0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46</v>
      </c>
      <c r="C15" s="19"/>
      <c r="D15" s="20">
        <f t="shared" si="1"/>
        <v>46046</v>
      </c>
      <c r="E15" s="20">
        <v>3864.0</v>
      </c>
      <c r="F15" s="20">
        <v>3864.0</v>
      </c>
      <c r="G15" s="20">
        <v>3583.0</v>
      </c>
      <c r="H15" s="20">
        <v>3109.0</v>
      </c>
      <c r="I15" s="20">
        <v>4097.0</v>
      </c>
      <c r="J15" s="20">
        <v>3985.0</v>
      </c>
      <c r="K15" s="20">
        <v>4339.0</v>
      </c>
      <c r="L15" s="20">
        <v>4193.0</v>
      </c>
      <c r="M15" s="20">
        <v>3544.0</v>
      </c>
      <c r="N15" s="20">
        <v>3864.0</v>
      </c>
      <c r="O15" s="20">
        <v>3691.0</v>
      </c>
      <c r="P15" s="20">
        <v>3913.0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7.0"/>
    <col customWidth="1" min="3" max="3" width="16.0"/>
    <col customWidth="1" min="4" max="4" width="7.71"/>
    <col customWidth="1" min="5" max="5" width="7.29"/>
    <col customWidth="1" min="6" max="6" width="8.29"/>
    <col customWidth="1" min="7" max="12" width="6.71"/>
    <col customWidth="1" min="13" max="13" width="9.86"/>
    <col customWidth="1" min="14" max="14" width="7.57"/>
    <col customWidth="1" min="15" max="15" width="9.43"/>
    <col customWidth="1" min="16" max="16" width="9.29"/>
    <col customWidth="1" min="17" max="17" width="9.14"/>
    <col customWidth="1" min="18" max="26" width="8.71"/>
  </cols>
  <sheetData>
    <row r="1" ht="13.5" customHeight="1">
      <c r="A1" s="21"/>
      <c r="B1" s="15" t="s">
        <v>23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3.5" customHeight="1">
      <c r="A2" s="15"/>
      <c r="B2" s="22">
        <v>2024.0</v>
      </c>
      <c r="C2" s="15" t="s">
        <v>24</v>
      </c>
      <c r="D2" s="17" t="s">
        <v>12</v>
      </c>
      <c r="E2" s="15" t="s">
        <v>25</v>
      </c>
      <c r="F2" s="15" t="s">
        <v>26</v>
      </c>
      <c r="G2" s="15" t="s">
        <v>27</v>
      </c>
      <c r="H2" s="15" t="s">
        <v>28</v>
      </c>
      <c r="I2" s="15" t="s">
        <v>29</v>
      </c>
      <c r="J2" s="15" t="s">
        <v>30</v>
      </c>
      <c r="K2" s="15" t="s">
        <v>31</v>
      </c>
      <c r="L2" s="15" t="s">
        <v>32</v>
      </c>
      <c r="M2" s="15" t="s">
        <v>33</v>
      </c>
      <c r="N2" s="15" t="s">
        <v>34</v>
      </c>
      <c r="O2" s="15" t="s">
        <v>35</v>
      </c>
      <c r="P2" s="15" t="s">
        <v>36</v>
      </c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3.5" customHeight="1">
      <c r="A3" s="21"/>
      <c r="B3" s="21" t="s">
        <v>37</v>
      </c>
      <c r="C3" s="21">
        <v>5078365.0</v>
      </c>
      <c r="D3" s="23">
        <f t="shared" ref="D3:D12" si="1">SUM(E3:P3)</f>
        <v>6756</v>
      </c>
      <c r="E3" s="5">
        <v>413.0</v>
      </c>
      <c r="F3" s="5">
        <v>361.0</v>
      </c>
      <c r="G3" s="5">
        <v>626.0</v>
      </c>
      <c r="H3" s="5">
        <v>627.0</v>
      </c>
      <c r="I3" s="5">
        <v>489.0</v>
      </c>
      <c r="J3" s="5">
        <v>581.0</v>
      </c>
      <c r="K3" s="5">
        <v>649.0</v>
      </c>
      <c r="L3" s="5">
        <v>663.0</v>
      </c>
      <c r="M3" s="5">
        <v>511.8000000000029</v>
      </c>
      <c r="N3" s="5">
        <v>589.1999999999971</v>
      </c>
      <c r="O3" s="5">
        <v>1131.0</v>
      </c>
      <c r="P3" s="5">
        <v>115.0</v>
      </c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3.5" customHeight="1">
      <c r="A4" s="21"/>
      <c r="B4" s="21" t="s">
        <v>47</v>
      </c>
      <c r="C4" s="21" t="s">
        <v>38</v>
      </c>
      <c r="D4" s="23">
        <f t="shared" si="1"/>
        <v>586</v>
      </c>
      <c r="E4" s="5">
        <v>60.0</v>
      </c>
      <c r="F4" s="5">
        <v>54.0</v>
      </c>
      <c r="G4" s="5">
        <v>42.0</v>
      </c>
      <c r="H4" s="5">
        <v>48.0</v>
      </c>
      <c r="I4" s="5">
        <v>47.0</v>
      </c>
      <c r="J4" s="5">
        <v>47.0</v>
      </c>
      <c r="K4" s="5">
        <v>48.0</v>
      </c>
      <c r="L4" s="5">
        <v>45.0</v>
      </c>
      <c r="M4" s="5">
        <v>42.0</v>
      </c>
      <c r="N4" s="5">
        <v>65.0</v>
      </c>
      <c r="O4" s="5">
        <v>71.0</v>
      </c>
      <c r="P4" s="5">
        <v>17.0</v>
      </c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3.5" customHeight="1">
      <c r="A5" s="21"/>
      <c r="B5" s="21" t="s">
        <v>39</v>
      </c>
      <c r="C5" s="21">
        <v>5065988.0</v>
      </c>
      <c r="D5" s="23">
        <f t="shared" si="1"/>
        <v>19566</v>
      </c>
      <c r="E5" s="5">
        <v>1775.0</v>
      </c>
      <c r="F5" s="5">
        <v>1475.0</v>
      </c>
      <c r="G5" s="5">
        <v>1140.0</v>
      </c>
      <c r="H5" s="5">
        <v>1371.0</v>
      </c>
      <c r="I5" s="5">
        <v>1265.0</v>
      </c>
      <c r="J5" s="5">
        <v>1373.0</v>
      </c>
      <c r="K5" s="5">
        <v>1535.0</v>
      </c>
      <c r="L5" s="5">
        <v>1929.0</v>
      </c>
      <c r="M5" s="5">
        <v>1773.0</v>
      </c>
      <c r="N5" s="5">
        <v>2722.0</v>
      </c>
      <c r="O5" s="5">
        <v>2647.0</v>
      </c>
      <c r="P5" s="5">
        <v>561.0</v>
      </c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3.5" customHeight="1">
      <c r="A6" s="21"/>
      <c r="B6" s="21" t="s">
        <v>3</v>
      </c>
      <c r="C6" s="21" t="s">
        <v>38</v>
      </c>
      <c r="D6" s="23">
        <f t="shared" si="1"/>
        <v>2941</v>
      </c>
      <c r="E6" s="5">
        <v>219.0</v>
      </c>
      <c r="F6" s="5">
        <v>180.0</v>
      </c>
      <c r="G6" s="5">
        <v>199.0</v>
      </c>
      <c r="H6" s="5">
        <v>231.0</v>
      </c>
      <c r="I6" s="5">
        <v>240.0</v>
      </c>
      <c r="J6" s="5">
        <v>334.0</v>
      </c>
      <c r="K6" s="5">
        <v>276.0</v>
      </c>
      <c r="L6" s="5">
        <v>262.0</v>
      </c>
      <c r="M6" s="5">
        <v>284.0</v>
      </c>
      <c r="N6" s="5">
        <v>266.0</v>
      </c>
      <c r="O6" s="5">
        <v>186.0</v>
      </c>
      <c r="P6" s="5">
        <v>264.0</v>
      </c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21"/>
      <c r="B7" s="21" t="s">
        <v>4</v>
      </c>
      <c r="C7" s="21" t="s">
        <v>38</v>
      </c>
      <c r="D7" s="23">
        <f t="shared" si="1"/>
        <v>2335</v>
      </c>
      <c r="E7" s="5">
        <v>242.0</v>
      </c>
      <c r="F7" s="5">
        <v>183.0</v>
      </c>
      <c r="G7" s="5">
        <v>148.0</v>
      </c>
      <c r="H7" s="5">
        <v>201.0</v>
      </c>
      <c r="I7" s="5">
        <v>154.0</v>
      </c>
      <c r="J7" s="5">
        <v>183.0</v>
      </c>
      <c r="K7" s="5">
        <v>194.0</v>
      </c>
      <c r="L7" s="5">
        <v>260.0</v>
      </c>
      <c r="M7" s="5">
        <v>194.0</v>
      </c>
      <c r="N7" s="5">
        <v>209.0</v>
      </c>
      <c r="O7" s="5">
        <v>163.0</v>
      </c>
      <c r="P7" s="5">
        <v>204.0</v>
      </c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3.5" customHeight="1">
      <c r="A8" s="21"/>
      <c r="B8" s="21" t="s">
        <v>5</v>
      </c>
      <c r="C8" s="21" t="s">
        <v>38</v>
      </c>
      <c r="D8" s="23">
        <f t="shared" si="1"/>
        <v>11985</v>
      </c>
      <c r="E8" s="5">
        <v>1183.0</v>
      </c>
      <c r="F8" s="5">
        <v>1048.0</v>
      </c>
      <c r="G8" s="5">
        <v>1111.0</v>
      </c>
      <c r="H8" s="5">
        <v>1458.0</v>
      </c>
      <c r="I8" s="5">
        <v>1006.0</v>
      </c>
      <c r="J8" s="5">
        <v>990.0</v>
      </c>
      <c r="K8" s="5">
        <v>1200.0</v>
      </c>
      <c r="L8" s="5">
        <v>720.0</v>
      </c>
      <c r="M8" s="5">
        <v>769.0</v>
      </c>
      <c r="N8" s="5">
        <v>1020.0</v>
      </c>
      <c r="O8" s="5">
        <v>705.0</v>
      </c>
      <c r="P8" s="5">
        <v>775.0</v>
      </c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3.5" customHeight="1">
      <c r="A9" s="21"/>
      <c r="B9" s="21" t="s">
        <v>6</v>
      </c>
      <c r="C9" s="21" t="s">
        <v>38</v>
      </c>
      <c r="D9" s="23">
        <f t="shared" si="1"/>
        <v>350</v>
      </c>
      <c r="E9" s="5">
        <v>33.0</v>
      </c>
      <c r="F9" s="5">
        <v>27.0</v>
      </c>
      <c r="G9" s="5">
        <v>24.0</v>
      </c>
      <c r="H9" s="5">
        <v>26.0</v>
      </c>
      <c r="I9" s="5">
        <v>27.0</v>
      </c>
      <c r="J9" s="5">
        <v>33.0</v>
      </c>
      <c r="K9" s="5">
        <v>35.0</v>
      </c>
      <c r="L9" s="5">
        <v>25.0</v>
      </c>
      <c r="M9" s="5">
        <v>32.0</v>
      </c>
      <c r="N9" s="5">
        <v>33.0</v>
      </c>
      <c r="O9" s="5">
        <v>24.0</v>
      </c>
      <c r="P9" s="5">
        <v>31.0</v>
      </c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3.5" customHeight="1">
      <c r="A10" s="21"/>
      <c r="B10" s="21" t="s">
        <v>40</v>
      </c>
      <c r="C10" s="21" t="s">
        <v>41</v>
      </c>
      <c r="D10" s="23">
        <f t="shared" si="1"/>
        <v>1439</v>
      </c>
      <c r="E10" s="5">
        <v>259.0</v>
      </c>
      <c r="F10" s="5">
        <v>92.0</v>
      </c>
      <c r="G10" s="5">
        <v>65.0</v>
      </c>
      <c r="H10" s="5">
        <v>128.0</v>
      </c>
      <c r="I10" s="5">
        <v>103.0</v>
      </c>
      <c r="J10" s="5">
        <v>132.0</v>
      </c>
      <c r="K10" s="5">
        <v>148.0</v>
      </c>
      <c r="L10" s="5">
        <v>107.0</v>
      </c>
      <c r="M10" s="5">
        <v>76.0</v>
      </c>
      <c r="N10" s="5">
        <v>162.0</v>
      </c>
      <c r="O10" s="5">
        <v>149.0</v>
      </c>
      <c r="P10" s="5">
        <v>18.0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3.5" customHeight="1">
      <c r="A11" s="21"/>
      <c r="B11" s="21" t="s">
        <v>42</v>
      </c>
      <c r="C11" s="21">
        <v>5171777.0</v>
      </c>
      <c r="D11" s="23">
        <f t="shared" si="1"/>
        <v>25872</v>
      </c>
      <c r="E11" s="5">
        <v>2356.0</v>
      </c>
      <c r="F11" s="5">
        <v>1972.0</v>
      </c>
      <c r="G11" s="5">
        <v>1597.0</v>
      </c>
      <c r="H11" s="5">
        <v>2046.0</v>
      </c>
      <c r="I11" s="5">
        <v>2067.0</v>
      </c>
      <c r="J11" s="5">
        <v>2758.0</v>
      </c>
      <c r="K11" s="5">
        <v>2708.0</v>
      </c>
      <c r="L11" s="5">
        <v>2784.0</v>
      </c>
      <c r="M11" s="24">
        <f>2056+84</f>
        <v>2140</v>
      </c>
      <c r="N11" s="24">
        <v>2056.0</v>
      </c>
      <c r="O11" s="5">
        <v>1096.0</v>
      </c>
      <c r="P11" s="5">
        <v>2292.0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3.5" customHeight="1">
      <c r="A12" s="21"/>
      <c r="B12" s="21" t="s">
        <v>43</v>
      </c>
      <c r="C12" s="21">
        <v>5216943.0</v>
      </c>
      <c r="D12" s="23">
        <f t="shared" si="1"/>
        <v>2062</v>
      </c>
      <c r="E12" s="5">
        <v>113.0</v>
      </c>
      <c r="F12" s="5">
        <v>146.0</v>
      </c>
      <c r="G12" s="5">
        <v>5.0</v>
      </c>
      <c r="H12" s="5">
        <v>281.0</v>
      </c>
      <c r="I12" s="5">
        <v>455.0</v>
      </c>
      <c r="J12" s="5">
        <v>192.0</v>
      </c>
      <c r="K12" s="5">
        <v>109.0</v>
      </c>
      <c r="L12" s="5">
        <v>206.0</v>
      </c>
      <c r="M12" s="5">
        <v>134.0</v>
      </c>
      <c r="N12" s="5">
        <v>146.0</v>
      </c>
      <c r="O12" s="5">
        <v>128.29999999999927</v>
      </c>
      <c r="P12" s="5">
        <v>146.70000000000073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3.5" customHeight="1">
      <c r="A13" s="21"/>
      <c r="B13" s="21" t="s">
        <v>44</v>
      </c>
      <c r="C13" s="21" t="s">
        <v>41</v>
      </c>
      <c r="D13" s="23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3.5" customHeight="1">
      <c r="A14" s="15"/>
      <c r="B14" s="15" t="s">
        <v>45</v>
      </c>
      <c r="C14" s="15"/>
      <c r="D14" s="23">
        <f>IFERROR(__xludf.DUMMYFUNCTION("+D3+D5+D10+D11+D12"),55695.0)</f>
        <v>55695</v>
      </c>
      <c r="E14" s="23">
        <f>IFERROR(__xludf.DUMMYFUNCTION("+E3+E5+E10+E11+E12"),4916.0)</f>
        <v>4916</v>
      </c>
      <c r="F14" s="23">
        <f>IFERROR(__xludf.DUMMYFUNCTION("+F3+F5+F10+F11+F12"),4046.0)</f>
        <v>4046</v>
      </c>
      <c r="G14" s="23">
        <f>IFERROR(__xludf.DUMMYFUNCTION("+G3+G5+G10+G11+G12"),3433.0)</f>
        <v>3433</v>
      </c>
      <c r="H14" s="23">
        <f>IFERROR(__xludf.DUMMYFUNCTION("+H3+H5+H10+H11+H12"),4453.0)</f>
        <v>4453</v>
      </c>
      <c r="I14" s="23">
        <f>IFERROR(__xludf.DUMMYFUNCTION("+I3+I5+I10+I11+I12"),4379.0)</f>
        <v>4379</v>
      </c>
      <c r="J14" s="23">
        <f>IFERROR(__xludf.DUMMYFUNCTION("+J3+J5+J10+J11+J12"),5036.0)</f>
        <v>5036</v>
      </c>
      <c r="K14" s="23">
        <f>IFERROR(__xludf.DUMMYFUNCTION("+K3+K5+K10+K11+K12"),5149.0)</f>
        <v>5149</v>
      </c>
      <c r="L14" s="23">
        <f>IFERROR(__xludf.DUMMYFUNCTION("+L3+L5+L10+L11+L12"),5689.0)</f>
        <v>5689</v>
      </c>
      <c r="M14" s="23">
        <f>IFERROR(__xludf.DUMMYFUNCTION("+M3+M5+M10+M11+M12"),4634.800000000003)</f>
        <v>4634.8</v>
      </c>
      <c r="N14" s="23">
        <f>IFERROR(__xludf.DUMMYFUNCTION("+N3+N5+N10+N11+N12"),5675.199999999997)</f>
        <v>5675.2</v>
      </c>
      <c r="O14" s="23">
        <f>IFERROR(__xludf.DUMMYFUNCTION("+O3+O5+O10+O11+O12"),5151.299999999999)</f>
        <v>5151.3</v>
      </c>
      <c r="P14" s="23">
        <f>IFERROR(__xludf.DUMMYFUNCTION("+P3+P5+P10+P11+P12"),3132.7000000000007)</f>
        <v>3132.7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15" t="s">
        <v>46</v>
      </c>
      <c r="C15" s="15"/>
      <c r="D15" s="23">
        <f>IFERROR(__xludf.DUMMYFUNCTION("+D4+D6+D7+D8+D9+D10+D11+D12+D13"),47570.0)</f>
        <v>47570</v>
      </c>
      <c r="E15" s="23">
        <f>IFERROR(__xludf.DUMMYFUNCTION("+E4+E6+E7+E8+E9+E10+E11+E12+E13"),4465.0)</f>
        <v>4465</v>
      </c>
      <c r="F15" s="23">
        <f>IFERROR(__xludf.DUMMYFUNCTION("+F4+F6+F7+F8+F9+F10+F11+F12+F13"),3702.0)</f>
        <v>3702</v>
      </c>
      <c r="G15" s="23">
        <f>IFERROR(__xludf.DUMMYFUNCTION("+G4+G6+G7+G8+G9+G10+G11+G12+G13"),3191.0)</f>
        <v>3191</v>
      </c>
      <c r="H15" s="23">
        <f>IFERROR(__xludf.DUMMYFUNCTION("+H4+H6+H7+H8+H9+H10+H11+H12+H13"),4419.0)</f>
        <v>4419</v>
      </c>
      <c r="I15" s="23">
        <f>IFERROR(__xludf.DUMMYFUNCTION("+I4+I6+I7+I8+I9+I10+I11+I12+I13"),4099.0)</f>
        <v>4099</v>
      </c>
      <c r="J15" s="23">
        <f>IFERROR(__xludf.DUMMYFUNCTION("+J4+J6+J7+J8+J9+J10+J11+J12+J13"),4669.0)</f>
        <v>4669</v>
      </c>
      <c r="K15" s="23">
        <f>IFERROR(__xludf.DUMMYFUNCTION("+K4+K6+K7+K8+K9+K10+K11+K12+K13"),4718.0)</f>
        <v>4718</v>
      </c>
      <c r="L15" s="23">
        <f>IFERROR(__xludf.DUMMYFUNCTION("+L4+L6+L7+L8+L9+L10+L11+L12+L13"),4409.0)</f>
        <v>4409</v>
      </c>
      <c r="M15" s="23">
        <f>IFERROR(__xludf.DUMMYFUNCTION("+M4+M6+M7+M8+M9+M10+M11+M12+M13"),3671.0)</f>
        <v>3671</v>
      </c>
      <c r="N15" s="23">
        <f>IFERROR(__xludf.DUMMYFUNCTION("+N4+N6+N7+N8+N9+N10+N11+N12+N13"),3957.0)</f>
        <v>3957</v>
      </c>
      <c r="O15" s="23">
        <f>IFERROR(__xludf.DUMMYFUNCTION("+O4+O6+O7+O8+O9+O10+O11+O12+O13"),2522.2999999999993)</f>
        <v>2522.3</v>
      </c>
      <c r="P15" s="23">
        <f>IFERROR(__xludf.DUMMYFUNCTION("+P4+P6+P7+P8+P9+P10+P11+P12+P13"),3747.7000000000007)</f>
        <v>3747.7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3.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5"/>
      <c r="N17" s="21"/>
      <c r="O17" s="21"/>
      <c r="P17" s="5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3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5"/>
      <c r="N18" s="21"/>
      <c r="O18" s="21"/>
      <c r="P18" s="5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3.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5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3.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3.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3.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5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3.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5"/>
      <c r="R23" s="21"/>
      <c r="S23" s="21"/>
      <c r="T23" s="21"/>
      <c r="U23" s="21"/>
      <c r="V23" s="21"/>
      <c r="W23" s="21"/>
      <c r="X23" s="21"/>
      <c r="Y23" s="21"/>
      <c r="Z23" s="21"/>
    </row>
    <row r="24" ht="13.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5"/>
      <c r="R24" s="21"/>
      <c r="S24" s="21"/>
      <c r="T24" s="21"/>
      <c r="U24" s="21"/>
      <c r="V24" s="21"/>
      <c r="W24" s="21"/>
      <c r="X24" s="21"/>
      <c r="Y24" s="21"/>
      <c r="Z24" s="21"/>
    </row>
    <row r="25" ht="13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5"/>
      <c r="R25" s="21"/>
      <c r="S25" s="21"/>
      <c r="T25" s="21"/>
      <c r="U25" s="21"/>
      <c r="V25" s="21"/>
      <c r="W25" s="21"/>
      <c r="X25" s="21"/>
      <c r="Y25" s="21"/>
      <c r="Z25" s="21"/>
    </row>
    <row r="26" ht="13.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3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3.5" customHeight="1">
      <c r="A28" s="21"/>
      <c r="B28" s="21"/>
      <c r="C28" s="21"/>
      <c r="D28" s="21"/>
      <c r="E28" s="21"/>
      <c r="F28" s="21"/>
      <c r="G28" s="21"/>
      <c r="H28" s="5"/>
      <c r="I28" s="21"/>
      <c r="J28" s="5"/>
      <c r="K28" s="21"/>
      <c r="L28" s="21"/>
      <c r="M28" s="21"/>
      <c r="N28" s="21"/>
      <c r="O28" s="21"/>
      <c r="P28" s="21"/>
      <c r="Q28" s="5"/>
      <c r="R28" s="21"/>
      <c r="S28" s="21"/>
      <c r="T28" s="21"/>
      <c r="U28" s="21"/>
      <c r="V28" s="21"/>
      <c r="W28" s="21"/>
      <c r="X28" s="21"/>
      <c r="Y28" s="21"/>
      <c r="Z28" s="21"/>
    </row>
    <row r="29" ht="13.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5"/>
      <c r="R29" s="21"/>
      <c r="S29" s="21"/>
      <c r="T29" s="21"/>
      <c r="U29" s="21"/>
      <c r="V29" s="21"/>
      <c r="W29" s="21"/>
      <c r="X29" s="21"/>
      <c r="Y29" s="21"/>
      <c r="Z29" s="21"/>
    </row>
    <row r="30" ht="13.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3.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3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3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3.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3.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3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3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>
        <f>7639+1694</f>
        <v>9333</v>
      </c>
      <c r="S37" s="21"/>
      <c r="T37" s="21"/>
      <c r="U37" s="21"/>
      <c r="V37" s="21"/>
      <c r="W37" s="21"/>
      <c r="X37" s="21"/>
      <c r="Y37" s="21"/>
      <c r="Z37" s="21"/>
    </row>
    <row r="38" ht="13.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3.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3.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3.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3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3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3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3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3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3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3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3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3.5" customHeight="1">
      <c r="A51" s="21"/>
      <c r="B51" s="15"/>
      <c r="C51" s="21"/>
      <c r="D51" s="21"/>
      <c r="E51" s="25"/>
      <c r="F51" s="25"/>
      <c r="G51" s="25"/>
      <c r="H51" s="25"/>
      <c r="I51" s="25"/>
      <c r="J51" s="26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3.5" customHeight="1">
      <c r="A52" s="21"/>
      <c r="B52" s="21"/>
      <c r="C52" s="5"/>
      <c r="D52" s="27"/>
      <c r="E52" s="25"/>
      <c r="F52" s="15"/>
      <c r="G52" s="21"/>
      <c r="H52" s="15"/>
      <c r="I52" s="21"/>
      <c r="J52" s="26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3.5" customHeight="1">
      <c r="A53" s="21"/>
      <c r="B53" s="21"/>
      <c r="C53" s="5"/>
      <c r="D53" s="27"/>
      <c r="E53" s="25"/>
      <c r="F53" s="21"/>
      <c r="G53" s="5"/>
      <c r="H53" s="21"/>
      <c r="I53" s="5"/>
      <c r="J53" s="26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3.5" customHeight="1">
      <c r="A54" s="21"/>
      <c r="B54" s="21"/>
      <c r="C54" s="5"/>
      <c r="D54" s="27"/>
      <c r="E54" s="25"/>
      <c r="F54" s="21"/>
      <c r="G54" s="5"/>
      <c r="H54" s="21"/>
      <c r="I54" s="5"/>
      <c r="J54" s="26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3.5" customHeight="1">
      <c r="A55" s="21"/>
      <c r="B55" s="21"/>
      <c r="C55" s="5"/>
      <c r="D55" s="27"/>
      <c r="E55" s="25"/>
      <c r="F55" s="21"/>
      <c r="G55" s="5"/>
      <c r="H55" s="21"/>
      <c r="I55" s="5"/>
      <c r="J55" s="26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3.5" customHeight="1">
      <c r="A56" s="21"/>
      <c r="B56" s="21"/>
      <c r="C56" s="23"/>
      <c r="D56" s="28"/>
      <c r="E56" s="25"/>
      <c r="F56" s="21"/>
      <c r="G56" s="5"/>
      <c r="H56" s="21"/>
      <c r="I56" s="5"/>
      <c r="J56" s="26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3.5" customHeight="1">
      <c r="A57" s="21"/>
      <c r="B57" s="15"/>
      <c r="C57" s="23"/>
      <c r="D57" s="28"/>
      <c r="E57" s="25"/>
      <c r="F57" s="21"/>
      <c r="G57" s="5"/>
      <c r="H57" s="21"/>
      <c r="I57" s="5"/>
      <c r="J57" s="26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3.5" customHeight="1">
      <c r="A58" s="21"/>
      <c r="B58" s="21"/>
      <c r="C58" s="5"/>
      <c r="D58" s="27"/>
      <c r="E58" s="25"/>
      <c r="F58" s="21"/>
      <c r="G58" s="21"/>
      <c r="H58" s="21"/>
      <c r="I58" s="5"/>
      <c r="J58" s="26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3.5" customHeight="1">
      <c r="A59" s="21"/>
      <c r="B59" s="21"/>
      <c r="C59" s="5"/>
      <c r="D59" s="27"/>
      <c r="E59" s="25"/>
      <c r="F59" s="21"/>
      <c r="G59" s="23"/>
      <c r="H59" s="21"/>
      <c r="I59" s="5"/>
      <c r="J59" s="26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3.5" customHeight="1">
      <c r="A60" s="21"/>
      <c r="B60" s="21"/>
      <c r="C60" s="5"/>
      <c r="D60" s="27"/>
      <c r="E60" s="25"/>
      <c r="F60" s="21"/>
      <c r="G60" s="21"/>
      <c r="H60" s="21"/>
      <c r="I60" s="21"/>
      <c r="J60" s="26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3.5" customHeight="1">
      <c r="A61" s="21"/>
      <c r="B61" s="21"/>
      <c r="C61" s="21"/>
      <c r="D61" s="27"/>
      <c r="E61" s="25"/>
      <c r="F61" s="21"/>
      <c r="G61" s="21"/>
      <c r="H61" s="21"/>
      <c r="I61" s="5"/>
      <c r="J61" s="26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3.5" customHeight="1">
      <c r="A62" s="21"/>
      <c r="B62" s="21"/>
      <c r="C62" s="23"/>
      <c r="D62" s="28"/>
      <c r="E62" s="25"/>
      <c r="F62" s="21"/>
      <c r="G62" s="21"/>
      <c r="H62" s="21"/>
      <c r="I62" s="5"/>
      <c r="J62" s="26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3.5" customHeight="1">
      <c r="A63" s="21"/>
      <c r="B63" s="25"/>
      <c r="C63" s="25"/>
      <c r="D63" s="25"/>
      <c r="E63" s="25"/>
      <c r="F63" s="21"/>
      <c r="G63" s="5"/>
      <c r="H63" s="21"/>
      <c r="I63" s="23"/>
      <c r="J63" s="26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3.5" customHeight="1">
      <c r="A64" s="21"/>
      <c r="B64" s="26"/>
      <c r="C64" s="26"/>
      <c r="D64" s="26"/>
      <c r="E64" s="26"/>
      <c r="F64" s="26"/>
      <c r="G64" s="26"/>
      <c r="H64" s="26"/>
      <c r="I64" s="26"/>
      <c r="J64" s="26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3.5" customHeight="1">
      <c r="A65" s="21"/>
      <c r="B65" s="26"/>
      <c r="C65" s="26"/>
      <c r="D65" s="26"/>
      <c r="E65" s="26"/>
      <c r="F65" s="26"/>
      <c r="G65" s="26"/>
      <c r="H65" s="26"/>
      <c r="I65" s="26"/>
      <c r="J65" s="26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3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3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3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3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3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3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3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3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3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3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3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3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3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3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3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3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3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3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3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3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3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3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3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3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3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3.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3.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3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3.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3.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3.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3.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3.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3.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3.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3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3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3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3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3.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3.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3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3.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3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3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3.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3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3.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3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3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3.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3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3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3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3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3.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3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3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3.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3.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3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3.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3.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3.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3.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3.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3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3.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3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3.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3.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3.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3.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3.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3.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3.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3.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3.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3.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3.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3.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3.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3.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3.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3.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3.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3.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3.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3.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3.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3.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3.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3.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3.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3.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3.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3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3.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3.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3.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3.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3.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3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3.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3.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3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3.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3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3.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3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3.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3.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3.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3.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3.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3.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3.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3.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3.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3.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3.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3.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3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3.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3.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3.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3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3.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3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3.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3.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3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3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3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3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3.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3.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3.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3.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3.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3.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3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3.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3.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3.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3.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3.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3.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3.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3.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3.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3.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3.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3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3.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3.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3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3.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3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3.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3.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3.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3.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3.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3.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3.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3.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3.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3.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3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3.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3.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3.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3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3.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3.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3.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3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3.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3.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3.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3.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3.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3.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3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3.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3.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3.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3.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3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3.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3.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3.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3.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3.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3.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3.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3.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3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3.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3.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3.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3.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3.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3.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3.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3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3.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3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3.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3.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3.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3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3.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3.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3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3.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3.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3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3.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3.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3.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3.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3.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3.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3.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3.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3.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3.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3.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3.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3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3.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3.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3.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3.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3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3.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3.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3.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3.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3.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3.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3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3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3.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3.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3.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3.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3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3.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3.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3.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3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3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3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3.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3.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3.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3.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3.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3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3.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3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3.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3.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3.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3.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3.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3.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3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3.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3.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3.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3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3.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3.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3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3.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3.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3.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3.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3.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3.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3.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3.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3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3.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3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3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3.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3.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3.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3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3.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3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3.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3.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3.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3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3.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3.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3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3.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3.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3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3.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3.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3.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3.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3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3.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3.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3.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3.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3.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3.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3.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3.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3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3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3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3.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3.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3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3.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3.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3.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3.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3.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3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3.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3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3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3.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3.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3.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3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3.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3.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3.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3.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3.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3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3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3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3.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3.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3.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3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3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3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3.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3.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3.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3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3.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3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3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3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3.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3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3.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3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3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3.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3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3.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3.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3.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3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3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3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3.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3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3.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3.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3.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3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3.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3.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3.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3.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3.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3.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3.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3.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3.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3.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3.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3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3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3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3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3.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3.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3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3.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3.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3.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3.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3.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3.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3.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3.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3.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3.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3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3.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3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3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3.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3.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3.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3.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3.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3.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3.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3.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3.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3.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3.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3.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3.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3.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3.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3.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3.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3.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3.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3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3.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3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3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3.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3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3.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3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3.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3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3.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3.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3.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3.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3.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3.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3.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3.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3.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3.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3.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3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3.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3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3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3.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3.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3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3.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3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3.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3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3.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3.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3.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3.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3.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3.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3.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3.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3.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3.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3.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3.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3.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3.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3.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3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3.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3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3.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3.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3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3.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3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3.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3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3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3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3.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3.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3.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3.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3.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3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3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3.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3.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3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3.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3.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3.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3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3.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3.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3.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3.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3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3.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3.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3.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3.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3.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3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3.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3.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3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3.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3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3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3.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3.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3.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3.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3.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3.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3.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3.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3.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3.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3.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3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3.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3.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3.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3.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3.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3.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3.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3.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3.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3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3.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3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3.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3.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3.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3.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3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3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3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3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3.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3.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3.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3.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3.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3.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3.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3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3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3.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3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3.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3.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3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3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3.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3.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3.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3.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3.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3.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3.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3.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3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3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3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3.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3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3.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3.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3.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3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3.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3.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3.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3.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3.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3.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3.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3.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3.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3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3.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3.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3.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3.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3.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3.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3.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3.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3.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3.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3.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3.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3.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3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3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3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3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3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3.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3.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3.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3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3.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3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3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3.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3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3.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3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3.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3.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3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3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3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3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3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3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3.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3.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3.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3.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3.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3.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3.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3.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3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3.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3.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3.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3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3.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3.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3.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3.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3.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3.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3.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3.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3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3.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3.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3.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3.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3.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3.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3.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3.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3.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3.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3.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3.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3.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3.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3.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3.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3.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3.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3.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3.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3.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3.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3.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3.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3.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3.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3.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3.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3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3.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3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3.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3.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3.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3.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3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3.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3.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3.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3.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3.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3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3.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3.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3.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3.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3.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3.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3.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3.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3.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3.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3.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3.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3.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3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3.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3.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3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3.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3.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3.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3.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3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3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3.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3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3.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3.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3.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3.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3.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3.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3.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3.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3.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3.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3.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3.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3.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3.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3.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3.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3.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3.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3.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3.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3.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3.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3.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3.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3.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3.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3.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3.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3.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3.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3.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3.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3.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3.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3.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3.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3.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3.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3.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3.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3.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3.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3.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3.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3.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3.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3.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3.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3.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3.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3.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3.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2025-03-05T15:08:38Z</dcterms:created>
</cp:coreProperties>
</file>