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"/>
    </mc:Choice>
  </mc:AlternateContent>
  <bookViews>
    <workbookView xWindow="0" yWindow="0" windowWidth="20490" windowHeight="7470"/>
  </bookViews>
  <sheets>
    <sheet name="Tarea 7" sheetId="4" r:id="rId1"/>
    <sheet name="na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4" l="1"/>
  <c r="I43" i="4"/>
  <c r="J43" i="4" s="1"/>
  <c r="K43" i="4" s="1"/>
  <c r="L43" i="4" s="1"/>
  <c r="H44" i="4" s="1"/>
  <c r="B50" i="4" s="1"/>
  <c r="B54" i="4" s="1"/>
  <c r="N43" i="4"/>
  <c r="G45" i="4"/>
  <c r="K45" i="4"/>
  <c r="B52" i="4" s="1"/>
  <c r="B46" i="4"/>
  <c r="B49" i="4" s="1"/>
  <c r="I48" i="4"/>
  <c r="I49" i="4"/>
  <c r="J48" i="4" s="1"/>
  <c r="I50" i="4"/>
  <c r="I51" i="4"/>
  <c r="H52" i="4"/>
  <c r="I52" i="4"/>
  <c r="K55" i="4"/>
  <c r="K56" i="4" s="1"/>
  <c r="L55" i="4" s="1"/>
  <c r="L56" i="4"/>
  <c r="B51" i="4" l="1"/>
  <c r="C51" i="4" s="1"/>
  <c r="B53" i="4" s="1"/>
  <c r="B55" i="4" s="1"/>
  <c r="B41" i="4"/>
  <c r="H39" i="5" l="1"/>
  <c r="B44" i="5"/>
  <c r="L37" i="5"/>
  <c r="K37" i="5"/>
  <c r="I37" i="5"/>
  <c r="B40" i="5"/>
  <c r="B7" i="5"/>
  <c r="B5" i="5"/>
  <c r="B4" i="5"/>
  <c r="B3" i="5"/>
  <c r="E141" i="5" s="1"/>
  <c r="F141" i="5" s="1"/>
  <c r="B2" i="5"/>
  <c r="D141" i="5" s="1"/>
  <c r="H15" i="5"/>
  <c r="G15" i="5"/>
  <c r="F15" i="5"/>
  <c r="B162" i="5"/>
  <c r="C157" i="5"/>
  <c r="C152" i="5"/>
  <c r="B145" i="5"/>
  <c r="B146" i="5" s="1"/>
  <c r="D143" i="5"/>
  <c r="C143" i="5"/>
  <c r="C144" i="5" s="1"/>
  <c r="B143" i="5"/>
  <c r="B144" i="5" s="1"/>
  <c r="C153" i="5" s="1"/>
  <c r="E142" i="5"/>
  <c r="F142" i="5" s="1"/>
  <c r="D142" i="5"/>
  <c r="G142" i="5" s="1"/>
  <c r="H142" i="5" s="1"/>
  <c r="D140" i="5"/>
  <c r="E139" i="5"/>
  <c r="F139" i="5" s="1"/>
  <c r="D138" i="5"/>
  <c r="E137" i="5"/>
  <c r="F137" i="5" s="1"/>
  <c r="E136" i="5"/>
  <c r="F136" i="5" s="1"/>
  <c r="D136" i="5"/>
  <c r="E134" i="5"/>
  <c r="F134" i="5" s="1"/>
  <c r="D134" i="5"/>
  <c r="B126" i="5"/>
  <c r="J125" i="5"/>
  <c r="B114" i="5"/>
  <c r="C114" i="5" s="1"/>
  <c r="D114" i="5" s="1"/>
  <c r="H101" i="5"/>
  <c r="I100" i="5"/>
  <c r="B100" i="5"/>
  <c r="C100" i="5" s="1"/>
  <c r="I99" i="5"/>
  <c r="I98" i="5"/>
  <c r="B98" i="5"/>
  <c r="I97" i="5"/>
  <c r="A86" i="5"/>
  <c r="F61" i="5"/>
  <c r="B61" i="5"/>
  <c r="F60" i="5"/>
  <c r="B60" i="5"/>
  <c r="F59" i="5"/>
  <c r="B59" i="5"/>
  <c r="B57" i="5"/>
  <c r="L50" i="5"/>
  <c r="K49" i="5"/>
  <c r="K50" i="5" s="1"/>
  <c r="K51" i="5" s="1"/>
  <c r="K52" i="5" s="1"/>
  <c r="K53" i="5" s="1"/>
  <c r="K54" i="5" s="1"/>
  <c r="H46" i="5"/>
  <c r="I45" i="5"/>
  <c r="I44" i="5"/>
  <c r="I43" i="5"/>
  <c r="I42" i="5"/>
  <c r="B46" i="5"/>
  <c r="H37" i="5"/>
  <c r="B32" i="5"/>
  <c r="B33" i="5" s="1"/>
  <c r="B30" i="5"/>
  <c r="B31" i="5" s="1"/>
  <c r="B34" i="5" s="1"/>
  <c r="B110" i="5" s="1"/>
  <c r="E16" i="5"/>
  <c r="D16" i="5"/>
  <c r="D17" i="5" s="1"/>
  <c r="C16" i="5"/>
  <c r="B16" i="5"/>
  <c r="B17" i="5" s="1"/>
  <c r="H14" i="5"/>
  <c r="G14" i="5"/>
  <c r="F14" i="5"/>
  <c r="H13" i="5"/>
  <c r="G13" i="5"/>
  <c r="F13" i="5"/>
  <c r="H12" i="5"/>
  <c r="G12" i="5"/>
  <c r="F12" i="5"/>
  <c r="B129" i="4"/>
  <c r="C124" i="4"/>
  <c r="H38" i="5" l="1"/>
  <c r="B48" i="5" s="1"/>
  <c r="E135" i="5"/>
  <c r="F135" i="5" s="1"/>
  <c r="E140" i="5"/>
  <c r="F140" i="5" s="1"/>
  <c r="G140" i="5" s="1"/>
  <c r="H140" i="5" s="1"/>
  <c r="E133" i="5"/>
  <c r="F133" i="5" s="1"/>
  <c r="G133" i="5" s="1"/>
  <c r="H133" i="5" s="1"/>
  <c r="E138" i="5"/>
  <c r="F138" i="5" s="1"/>
  <c r="G138" i="5" s="1"/>
  <c r="H138" i="5" s="1"/>
  <c r="D133" i="5"/>
  <c r="D135" i="5"/>
  <c r="D137" i="5"/>
  <c r="D139" i="5"/>
  <c r="G137" i="5"/>
  <c r="H137" i="5" s="1"/>
  <c r="G141" i="5"/>
  <c r="H141" i="5" s="1"/>
  <c r="C59" i="5"/>
  <c r="D59" i="5" s="1"/>
  <c r="E59" i="5" s="1"/>
  <c r="G59" i="5" s="1"/>
  <c r="I59" i="5" s="1"/>
  <c r="G135" i="5"/>
  <c r="H135" i="5" s="1"/>
  <c r="I46" i="5"/>
  <c r="H16" i="5"/>
  <c r="C24" i="5" s="1"/>
  <c r="G16" i="5"/>
  <c r="B22" i="5" s="1"/>
  <c r="J42" i="5"/>
  <c r="B102" i="5"/>
  <c r="G134" i="5"/>
  <c r="H134" i="5" s="1"/>
  <c r="G139" i="5"/>
  <c r="H139" i="5" s="1"/>
  <c r="C60" i="5"/>
  <c r="D60" i="5" s="1"/>
  <c r="E60" i="5" s="1"/>
  <c r="G60" i="5" s="1"/>
  <c r="I60" i="5" s="1"/>
  <c r="G136" i="5"/>
  <c r="H136" i="5" s="1"/>
  <c r="E114" i="5"/>
  <c r="I101" i="5"/>
  <c r="B112" i="5"/>
  <c r="D109" i="5"/>
  <c r="A115" i="5" s="1"/>
  <c r="I141" i="5"/>
  <c r="J141" i="5" s="1"/>
  <c r="I137" i="5"/>
  <c r="J137" i="5" s="1"/>
  <c r="I133" i="5"/>
  <c r="I142" i="5"/>
  <c r="J142" i="5" s="1"/>
  <c r="I138" i="5"/>
  <c r="J138" i="5" s="1"/>
  <c r="I134" i="5"/>
  <c r="J134" i="5" s="1"/>
  <c r="I136" i="5"/>
  <c r="J136" i="5" s="1"/>
  <c r="I135" i="5"/>
  <c r="J135" i="5" s="1"/>
  <c r="I140" i="5"/>
  <c r="J140" i="5" s="1"/>
  <c r="I139" i="5"/>
  <c r="J139" i="5" s="1"/>
  <c r="F16" i="5"/>
  <c r="L49" i="5"/>
  <c r="B45" i="5"/>
  <c r="C45" i="5" s="1"/>
  <c r="B47" i="5" s="1"/>
  <c r="B43" i="5"/>
  <c r="C61" i="5"/>
  <c r="D61" i="5" s="1"/>
  <c r="E61" i="5" s="1"/>
  <c r="G61" i="5" s="1"/>
  <c r="I61" i="5" s="1"/>
  <c r="C154" i="5"/>
  <c r="D154" i="5" s="1"/>
  <c r="C119" i="4"/>
  <c r="B112" i="4"/>
  <c r="B113" i="4" s="1"/>
  <c r="F104" i="4"/>
  <c r="F105" i="4"/>
  <c r="E101" i="4"/>
  <c r="F101" i="4" s="1"/>
  <c r="E102" i="4"/>
  <c r="F102" i="4" s="1"/>
  <c r="G102" i="4" s="1"/>
  <c r="H102" i="4" s="1"/>
  <c r="E103" i="4"/>
  <c r="F103" i="4" s="1"/>
  <c r="G103" i="4" s="1"/>
  <c r="H103" i="4" s="1"/>
  <c r="E104" i="4"/>
  <c r="E105" i="4"/>
  <c r="E106" i="4"/>
  <c r="F106" i="4" s="1"/>
  <c r="G106" i="4" s="1"/>
  <c r="H106" i="4" s="1"/>
  <c r="E107" i="4"/>
  <c r="F107" i="4" s="1"/>
  <c r="G107" i="4" s="1"/>
  <c r="H107" i="4" s="1"/>
  <c r="E108" i="4"/>
  <c r="F108" i="4" s="1"/>
  <c r="E109" i="4"/>
  <c r="F109" i="4" s="1"/>
  <c r="E100" i="4"/>
  <c r="F100" i="4" s="1"/>
  <c r="G100" i="4" s="1"/>
  <c r="H100" i="4" s="1"/>
  <c r="D101" i="4"/>
  <c r="D102" i="4"/>
  <c r="D103" i="4"/>
  <c r="D104" i="4"/>
  <c r="G104" i="4" s="1"/>
  <c r="H104" i="4" s="1"/>
  <c r="D105" i="4"/>
  <c r="G105" i="4" s="1"/>
  <c r="H105" i="4" s="1"/>
  <c r="D106" i="4"/>
  <c r="D107" i="4"/>
  <c r="D108" i="4"/>
  <c r="D109" i="4"/>
  <c r="D110" i="4"/>
  <c r="D100" i="4"/>
  <c r="C111" i="4"/>
  <c r="B111" i="4"/>
  <c r="C110" i="4"/>
  <c r="B110" i="4"/>
  <c r="B93" i="4"/>
  <c r="B68" i="4"/>
  <c r="B38" i="4"/>
  <c r="B36" i="4"/>
  <c r="B37" i="4" s="1"/>
  <c r="J92" i="4"/>
  <c r="B81" i="4"/>
  <c r="H68" i="4"/>
  <c r="I67" i="4"/>
  <c r="B67" i="4"/>
  <c r="C67" i="4" s="1"/>
  <c r="I66" i="4"/>
  <c r="I65" i="4"/>
  <c r="B65" i="4"/>
  <c r="I64" i="4"/>
  <c r="E22" i="4"/>
  <c r="D22" i="4"/>
  <c r="D23" i="4" s="1"/>
  <c r="C22" i="4"/>
  <c r="B22" i="4"/>
  <c r="B23" i="4" s="1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G109" i="4" l="1"/>
  <c r="H109" i="4" s="1"/>
  <c r="G101" i="4"/>
  <c r="H101" i="4" s="1"/>
  <c r="H110" i="4" s="1"/>
  <c r="B114" i="4" s="1"/>
  <c r="B115" i="4" s="1"/>
  <c r="G108" i="4"/>
  <c r="H108" i="4" s="1"/>
  <c r="I101" i="4"/>
  <c r="J101" i="4" s="1"/>
  <c r="I105" i="4"/>
  <c r="J105" i="4" s="1"/>
  <c r="I109" i="4"/>
  <c r="J109" i="4" s="1"/>
  <c r="I102" i="4"/>
  <c r="J102" i="4" s="1"/>
  <c r="I106" i="4"/>
  <c r="J106" i="4" s="1"/>
  <c r="I100" i="4"/>
  <c r="I103" i="4"/>
  <c r="J103" i="4" s="1"/>
  <c r="I107" i="4"/>
  <c r="J107" i="4" s="1"/>
  <c r="I104" i="4"/>
  <c r="J104" i="4" s="1"/>
  <c r="I108" i="4"/>
  <c r="J108" i="4" s="1"/>
  <c r="B39" i="4"/>
  <c r="B40" i="4" s="1"/>
  <c r="B77" i="4" s="1"/>
  <c r="D76" i="4" s="1"/>
  <c r="C39" i="4"/>
  <c r="C120" i="4"/>
  <c r="C121" i="4" s="1"/>
  <c r="D121" i="4" s="1"/>
  <c r="B49" i="5"/>
  <c r="B99" i="5"/>
  <c r="B103" i="5" s="1"/>
  <c r="B104" i="5" s="1"/>
  <c r="F122" i="5" s="1"/>
  <c r="B19" i="5"/>
  <c r="H143" i="5"/>
  <c r="B147" i="5" s="1"/>
  <c r="B148" i="5" s="1"/>
  <c r="B20" i="5"/>
  <c r="B24" i="5"/>
  <c r="B23" i="5" s="1"/>
  <c r="C22" i="5" s="1"/>
  <c r="D22" i="5" s="1"/>
  <c r="I143" i="5"/>
  <c r="J133" i="5"/>
  <c r="J143" i="5" s="1"/>
  <c r="C155" i="5" s="1"/>
  <c r="C156" i="5" s="1"/>
  <c r="C158" i="5" s="1"/>
  <c r="C159" i="5" s="1"/>
  <c r="A116" i="5"/>
  <c r="B115" i="5"/>
  <c r="C115" i="5" s="1"/>
  <c r="D115" i="5" s="1"/>
  <c r="E115" i="5" s="1"/>
  <c r="B66" i="4"/>
  <c r="B70" i="4" s="1"/>
  <c r="C81" i="4"/>
  <c r="D81" i="4" s="1"/>
  <c r="E81" i="4" s="1"/>
  <c r="B69" i="4"/>
  <c r="G22" i="4"/>
  <c r="B28" i="4" s="1"/>
  <c r="H22" i="4"/>
  <c r="C30" i="4" s="1"/>
  <c r="F22" i="4"/>
  <c r="B26" i="4" s="1"/>
  <c r="I68" i="4"/>
  <c r="J100" i="4" l="1"/>
  <c r="J110" i="4" s="1"/>
  <c r="C122" i="4" s="1"/>
  <c r="C123" i="4" s="1"/>
  <c r="C125" i="4" s="1"/>
  <c r="C126" i="4" s="1"/>
  <c r="B128" i="4" s="1"/>
  <c r="I110" i="4"/>
  <c r="F116" i="5"/>
  <c r="F121" i="5"/>
  <c r="F117" i="5"/>
  <c r="F119" i="5"/>
  <c r="F123" i="5"/>
  <c r="F114" i="5"/>
  <c r="G114" i="5" s="1"/>
  <c r="I114" i="5" s="1"/>
  <c r="F120" i="5"/>
  <c r="F124" i="5"/>
  <c r="F115" i="5"/>
  <c r="G115" i="5" s="1"/>
  <c r="I115" i="5" s="1"/>
  <c r="F118" i="5"/>
  <c r="C19" i="5"/>
  <c r="G19" i="5" s="1"/>
  <c r="G20" i="5" s="1"/>
  <c r="B161" i="5"/>
  <c r="B164" i="5" s="1"/>
  <c r="A117" i="5"/>
  <c r="B116" i="5"/>
  <c r="C116" i="5" s="1"/>
  <c r="D116" i="5" s="1"/>
  <c r="E116" i="5" s="1"/>
  <c r="B25" i="4"/>
  <c r="C25" i="4" s="1"/>
  <c r="G25" i="4" s="1"/>
  <c r="G26" i="4" s="1"/>
  <c r="B71" i="4"/>
  <c r="F81" i="4" s="1"/>
  <c r="G81" i="4" s="1"/>
  <c r="B79" i="4"/>
  <c r="A82" i="4"/>
  <c r="B30" i="4"/>
  <c r="B29" i="4" s="1"/>
  <c r="C28" i="4" s="1"/>
  <c r="D28" i="4" s="1"/>
  <c r="F85" i="4" l="1"/>
  <c r="B131" i="4"/>
  <c r="B130" i="4"/>
  <c r="F87" i="4"/>
  <c r="F90" i="4"/>
  <c r="G116" i="5"/>
  <c r="I116" i="5" s="1"/>
  <c r="B163" i="5"/>
  <c r="A118" i="5"/>
  <c r="B117" i="5"/>
  <c r="C117" i="5" s="1"/>
  <c r="D117" i="5" s="1"/>
  <c r="E117" i="5" s="1"/>
  <c r="G117" i="5" s="1"/>
  <c r="I117" i="5" s="1"/>
  <c r="F82" i="4"/>
  <c r="F88" i="4"/>
  <c r="F83" i="4"/>
  <c r="F89" i="4"/>
  <c r="F84" i="4"/>
  <c r="F91" i="4"/>
  <c r="F86" i="4"/>
  <c r="I81" i="4"/>
  <c r="A83" i="4"/>
  <c r="B82" i="4"/>
  <c r="C82" i="4" s="1"/>
  <c r="D82" i="4" s="1"/>
  <c r="A119" i="5" l="1"/>
  <c r="B118" i="5"/>
  <c r="C118" i="5" s="1"/>
  <c r="D118" i="5" s="1"/>
  <c r="E118" i="5" s="1"/>
  <c r="G118" i="5" s="1"/>
  <c r="I118" i="5" s="1"/>
  <c r="A84" i="4"/>
  <c r="B83" i="4"/>
  <c r="C83" i="4" s="1"/>
  <c r="D83" i="4" s="1"/>
  <c r="E82" i="4"/>
  <c r="G82" i="4" s="1"/>
  <c r="I82" i="4" s="1"/>
  <c r="A120" i="5" l="1"/>
  <c r="B119" i="5"/>
  <c r="C119" i="5" s="1"/>
  <c r="D119" i="5" s="1"/>
  <c r="E119" i="5" s="1"/>
  <c r="G119" i="5" s="1"/>
  <c r="I119" i="5" s="1"/>
  <c r="E83" i="4"/>
  <c r="G83" i="4" s="1"/>
  <c r="I83" i="4" s="1"/>
  <c r="A85" i="4"/>
  <c r="B84" i="4"/>
  <c r="C84" i="4" l="1"/>
  <c r="D84" i="4" s="1"/>
  <c r="E84" i="4" s="1"/>
  <c r="G84" i="4" s="1"/>
  <c r="I84" i="4" s="1"/>
  <c r="A121" i="5"/>
  <c r="B120" i="5"/>
  <c r="C120" i="5" s="1"/>
  <c r="D120" i="5" s="1"/>
  <c r="E120" i="5" s="1"/>
  <c r="G120" i="5" s="1"/>
  <c r="I120" i="5" s="1"/>
  <c r="A86" i="4"/>
  <c r="B85" i="4"/>
  <c r="C85" i="4" s="1"/>
  <c r="D85" i="4" s="1"/>
  <c r="A122" i="5" l="1"/>
  <c r="B121" i="5"/>
  <c r="C121" i="5" s="1"/>
  <c r="D121" i="5" s="1"/>
  <c r="E121" i="5" s="1"/>
  <c r="G121" i="5" s="1"/>
  <c r="I121" i="5" s="1"/>
  <c r="E85" i="4"/>
  <c r="G85" i="4" s="1"/>
  <c r="I85" i="4" s="1"/>
  <c r="A87" i="4"/>
  <c r="B86" i="4"/>
  <c r="C86" i="4" s="1"/>
  <c r="D86" i="4" s="1"/>
  <c r="A123" i="5" l="1"/>
  <c r="B122" i="5"/>
  <c r="C122" i="5" s="1"/>
  <c r="D122" i="5" s="1"/>
  <c r="E122" i="5" s="1"/>
  <c r="G122" i="5" s="1"/>
  <c r="I122" i="5" s="1"/>
  <c r="E86" i="4"/>
  <c r="G86" i="4" s="1"/>
  <c r="I86" i="4" s="1"/>
  <c r="A88" i="4"/>
  <c r="B87" i="4"/>
  <c r="C87" i="4" s="1"/>
  <c r="D87" i="4" s="1"/>
  <c r="A124" i="5" l="1"/>
  <c r="B124" i="5" s="1"/>
  <c r="C124" i="5" s="1"/>
  <c r="D124" i="5" s="1"/>
  <c r="E124" i="5" s="1"/>
  <c r="G124" i="5" s="1"/>
  <c r="I124" i="5" s="1"/>
  <c r="B123" i="5"/>
  <c r="C123" i="5" s="1"/>
  <c r="D123" i="5" s="1"/>
  <c r="E123" i="5" s="1"/>
  <c r="G123" i="5" s="1"/>
  <c r="I123" i="5" s="1"/>
  <c r="E87" i="4"/>
  <c r="G87" i="4" s="1"/>
  <c r="I87" i="4" s="1"/>
  <c r="A89" i="4"/>
  <c r="B88" i="4"/>
  <c r="C88" i="4" s="1"/>
  <c r="D88" i="4" s="1"/>
  <c r="I125" i="5" l="1"/>
  <c r="E88" i="4"/>
  <c r="G88" i="4" s="1"/>
  <c r="I88" i="4" s="1"/>
  <c r="A90" i="4"/>
  <c r="B89" i="4"/>
  <c r="C89" i="4" s="1"/>
  <c r="D89" i="4" s="1"/>
  <c r="E89" i="4" l="1"/>
  <c r="G89" i="4" s="1"/>
  <c r="I89" i="4" s="1"/>
  <c r="A91" i="4"/>
  <c r="B91" i="4" s="1"/>
  <c r="C91" i="4" s="1"/>
  <c r="D91" i="4" s="1"/>
  <c r="B90" i="4"/>
  <c r="C90" i="4" s="1"/>
  <c r="D90" i="4" s="1"/>
  <c r="E90" i="4" l="1"/>
  <c r="G90" i="4" s="1"/>
  <c r="I90" i="4" s="1"/>
  <c r="E91" i="4"/>
  <c r="G91" i="4" s="1"/>
  <c r="I91" i="4" s="1"/>
  <c r="I92" i="4" l="1"/>
</calcChain>
</file>

<file path=xl/sharedStrings.xml><?xml version="1.0" encoding="utf-8"?>
<sst xmlns="http://schemas.openxmlformats.org/spreadsheetml/2006/main" count="236" uniqueCount="89">
  <si>
    <t>b0</t>
  </si>
  <si>
    <t>b1</t>
  </si>
  <si>
    <t>r(x,y)</t>
  </si>
  <si>
    <t>r(2)</t>
  </si>
  <si>
    <t>xk (estimado)</t>
  </si>
  <si>
    <t>yK (mejorado)</t>
  </si>
  <si>
    <t>yk=b0+b1(xk)</t>
  </si>
  <si>
    <t>program</t>
  </si>
  <si>
    <t>estimated (x)</t>
  </si>
  <si>
    <t>plan added</t>
  </si>
  <si>
    <t>actual added (Y)</t>
  </si>
  <si>
    <t>dev hours</t>
  </si>
  <si>
    <t>x(2)</t>
  </si>
  <si>
    <t>X*Y</t>
  </si>
  <si>
    <t>y(2)</t>
  </si>
  <si>
    <t>promedios</t>
  </si>
  <si>
    <t>B1</t>
  </si>
  <si>
    <t>B0</t>
  </si>
  <si>
    <t>Yk</t>
  </si>
  <si>
    <t>Distribucion T</t>
  </si>
  <si>
    <t>Entradas</t>
  </si>
  <si>
    <t>dof</t>
  </si>
  <si>
    <t>(entero)</t>
  </si>
  <si>
    <t>Calculado</t>
  </si>
  <si>
    <t>Todo logra ser calculado</t>
  </si>
  <si>
    <t>(dof + 1) / 2</t>
  </si>
  <si>
    <t>((dof + 1) / 2) !</t>
  </si>
  <si>
    <t>(dof * pi) elevado (1/2)</t>
  </si>
  <si>
    <t>(dof/2)!</t>
  </si>
  <si>
    <t>(9/2)!</t>
  </si>
  <si>
    <t>7/2 * 5/2 * 3/2 * 1/2 * Raiz(PI)</t>
  </si>
  <si>
    <t>Denominador</t>
  </si>
  <si>
    <t>Numerador</t>
  </si>
  <si>
    <t>Resulado</t>
  </si>
  <si>
    <t>Simpson y distribucion T</t>
  </si>
  <si>
    <t>Da</t>
  </si>
  <si>
    <t>segmentod</t>
  </si>
  <si>
    <t>Rango final</t>
  </si>
  <si>
    <t>Calcula</t>
  </si>
  <si>
    <t>w / 3</t>
  </si>
  <si>
    <t>xi</t>
  </si>
  <si>
    <t>x elevado 2</t>
  </si>
  <si>
    <t>x elevado 2/dof</t>
  </si>
  <si>
    <t>1 + (x elevado 2 / dof)</t>
  </si>
  <si>
    <t>col ant elevada (-(dof + 1) / 2)</t>
  </si>
  <si>
    <t>F(x)</t>
  </si>
  <si>
    <t>Multiplier (según si es impar, par o inicio o fin)</t>
  </si>
  <si>
    <t>Resultadi</t>
  </si>
  <si>
    <t>ancho</t>
  </si>
  <si>
    <t>Parte tarea 3</t>
  </si>
  <si>
    <t>parte tarea 5</t>
  </si>
  <si>
    <t>PARTE TAREA 7 (CALCULO X)</t>
  </si>
  <si>
    <t>n</t>
  </si>
  <si>
    <t>raiz</t>
  </si>
  <si>
    <t>numerador</t>
  </si>
  <si>
    <t>denominador</t>
  </si>
  <si>
    <t>r(x,y) a 2</t>
  </si>
  <si>
    <t>x</t>
  </si>
  <si>
    <t>TODO</t>
  </si>
  <si>
    <t>(8/2)</t>
  </si>
  <si>
    <t>1-2*p</t>
  </si>
  <si>
    <t>dio esto: (0,496…) pero el exacto con el prog es el que esta al lado</t>
  </si>
  <si>
    <t>calculado con tarea 6</t>
  </si>
  <si>
    <t>desviacion</t>
  </si>
  <si>
    <t>y</t>
  </si>
  <si>
    <t>B1X1</t>
  </si>
  <si>
    <t>y-B0-B1X1</t>
  </si>
  <si>
    <t>(y-B0-B1X1) 2</t>
  </si>
  <si>
    <t>(1/(n-2))</t>
  </si>
  <si>
    <t>n-2</t>
  </si>
  <si>
    <t>multiplicacion</t>
  </si>
  <si>
    <t>el otro factor</t>
  </si>
  <si>
    <t>x (t(0.35,dof))</t>
  </si>
  <si>
    <t>xk</t>
  </si>
  <si>
    <t>xavg</t>
  </si>
  <si>
    <t>resta</t>
  </si>
  <si>
    <t>xi-xavg</t>
  </si>
  <si>
    <t>(xi-xavg) a la 2</t>
  </si>
  <si>
    <t>sumatoria (xi - xavg)</t>
  </si>
  <si>
    <t>division</t>
  </si>
  <si>
    <t>1/n</t>
  </si>
  <si>
    <t>1+ todo eso</t>
  </si>
  <si>
    <t>Raiz</t>
  </si>
  <si>
    <t>Rango</t>
  </si>
  <si>
    <t>yk</t>
  </si>
  <si>
    <t>UPI</t>
  </si>
  <si>
    <t>LPI</t>
  </si>
  <si>
    <t>NO HAY QUE SACAR PORCENTAJE ES ESE EL VALOR</t>
  </si>
  <si>
    <t>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</si>
</sst>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0.00000000000000000000"/>
    <numFmt numFmtId="165" formatCode="0.000000000000000000000"/>
    <numFmt numFmtId="166" formatCode="0.000000000000000000"/>
    <numFmt numFmtId="167" formatCode="0.0000000000000000000"/>
    <numFmt numFmtId="168" formatCode="0.000000000000000000000000"/>
    <numFmt numFmtId="169" formatCode="0.00000000000000000000000000"/>
    <numFmt numFmtId="170" formatCode="0.000000"/>
    <numFmt numFmtId="171" formatCode="0.000000000000000"/>
    <numFmt numFmtId="172" formatCode="0.000000000000"/>
    <numFmt numFmtId="173" formatCode="0.00000000000000000"/>
    <numFmt numFmtId="174" formatCode="0.0000000000000000000000"/>
    <numFmt numFmtId="175" formatCode="0.0000000000000"/>
    <numFmt numFmtId="179" formatCode="#,##0.00000000000000"/>
    <numFmt numFmtId="180" formatCode="#,##0.000"/>
    <numFmt numFmtId="181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49" fontId="0" fillId="0" borderId="0" xfId="0" applyNumberFormat="1"/>
    <xf numFmtId="0" fontId="1" fillId="0" borderId="0" xfId="0" applyFont="1" applyBorder="1"/>
    <xf numFmtId="0" fontId="0" fillId="0" borderId="9" xfId="0" applyBorder="1"/>
    <xf numFmtId="165" fontId="0" fillId="0" borderId="0" xfId="0" applyNumberFormat="1"/>
    <xf numFmtId="166" fontId="0" fillId="0" borderId="0" xfId="0" applyNumberFormat="1" applyFill="1" applyBorder="1"/>
    <xf numFmtId="165" fontId="0" fillId="0" borderId="8" xfId="0" applyNumberFormat="1" applyBorder="1"/>
    <xf numFmtId="167" fontId="0" fillId="0" borderId="0" xfId="0" applyNumberFormat="1" applyBorder="1"/>
    <xf numFmtId="168" fontId="0" fillId="0" borderId="6" xfId="0" applyNumberFormat="1" applyBorder="1"/>
    <xf numFmtId="169" fontId="0" fillId="0" borderId="0" xfId="0" applyNumberFormat="1"/>
    <xf numFmtId="170" fontId="0" fillId="0" borderId="5" xfId="0" applyNumberFormat="1" applyBorder="1"/>
    <xf numFmtId="171" fontId="0" fillId="0" borderId="0" xfId="0" applyNumberFormat="1" applyBorder="1"/>
    <xf numFmtId="172" fontId="0" fillId="0" borderId="0" xfId="0" applyNumberFormat="1" applyBorder="1"/>
    <xf numFmtId="165" fontId="0" fillId="0" borderId="0" xfId="0" applyNumberFormat="1" applyBorder="1"/>
    <xf numFmtId="173" fontId="0" fillId="0" borderId="0" xfId="0" applyNumberFormat="1" applyBorder="1"/>
    <xf numFmtId="174" fontId="0" fillId="0" borderId="0" xfId="0" applyNumberFormat="1"/>
    <xf numFmtId="166" fontId="0" fillId="0" borderId="0" xfId="0" applyNumberFormat="1" applyBorder="1"/>
    <xf numFmtId="175" fontId="0" fillId="0" borderId="0" xfId="0" applyNumberFormat="1" applyBorder="1"/>
    <xf numFmtId="0" fontId="0" fillId="0" borderId="6" xfId="0" applyFill="1" applyBorder="1"/>
    <xf numFmtId="0" fontId="0" fillId="0" borderId="0" xfId="0" applyFill="1"/>
    <xf numFmtId="0" fontId="0" fillId="3" borderId="0" xfId="0" applyFill="1"/>
    <xf numFmtId="16" fontId="0" fillId="0" borderId="0" xfId="0" applyNumberFormat="1" applyBorder="1"/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179" fontId="0" fillId="5" borderId="0" xfId="0" applyNumberFormat="1" applyFill="1"/>
    <xf numFmtId="9" fontId="0" fillId="0" borderId="0" xfId="0" applyNumberFormat="1"/>
    <xf numFmtId="4" fontId="0" fillId="0" borderId="0" xfId="0" applyNumberFormat="1"/>
    <xf numFmtId="180" fontId="0" fillId="0" borderId="0" xfId="0" applyNumberFormat="1"/>
    <xf numFmtId="180" fontId="0" fillId="5" borderId="0" xfId="0" applyNumberFormat="1" applyFill="1"/>
    <xf numFmtId="181" fontId="0" fillId="5" borderId="0" xfId="0" applyNumberFormat="1" applyFill="1"/>
    <xf numFmtId="0" fontId="0" fillId="6" borderId="0" xfId="0" applyFill="1"/>
    <xf numFmtId="164" fontId="1" fillId="0" borderId="1" xfId="0" applyNumberFormat="1" applyFont="1" applyBorder="1"/>
    <xf numFmtId="164" fontId="0" fillId="0" borderId="0" xfId="0" applyNumberFormat="1"/>
    <xf numFmtId="174" fontId="0" fillId="3" borderId="0" xfId="0" applyNumberFormat="1" applyFill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49" workbookViewId="0">
      <selection activeCell="B52" sqref="B52"/>
    </sheetView>
  </sheetViews>
  <sheetFormatPr baseColWidth="10" defaultRowHeight="15" x14ac:dyDescent="0.25"/>
  <cols>
    <col min="1" max="1" width="15.140625" customWidth="1"/>
    <col min="2" max="2" width="42.28515625" customWidth="1"/>
    <col min="3" max="3" width="23.85546875" bestFit="1" customWidth="1"/>
    <col min="4" max="4" width="20.140625" bestFit="1" customWidth="1"/>
    <col min="5" max="6" width="23.85546875" bestFit="1" customWidth="1"/>
    <col min="7" max="7" width="21.85546875" bestFit="1" customWidth="1"/>
    <col min="9" max="9" width="27" bestFit="1" customWidth="1"/>
    <col min="10" max="10" width="29" bestFit="1" customWidth="1"/>
    <col min="14" max="14" width="16.7109375" customWidth="1"/>
  </cols>
  <sheetData>
    <row r="1" spans="1:8" x14ac:dyDescent="0.25">
      <c r="A1" t="s">
        <v>49</v>
      </c>
    </row>
    <row r="2" spans="1:8" x14ac:dyDescent="0.25">
      <c r="A2" t="s">
        <v>0</v>
      </c>
      <c r="B2">
        <v>-22.55</v>
      </c>
    </row>
    <row r="3" spans="1:8" x14ac:dyDescent="0.25">
      <c r="A3" t="s">
        <v>1</v>
      </c>
      <c r="B3">
        <v>1.7279</v>
      </c>
    </row>
    <row r="4" spans="1:8" x14ac:dyDescent="0.25">
      <c r="A4" t="s">
        <v>2</v>
      </c>
      <c r="B4">
        <v>0.95450000000000002</v>
      </c>
    </row>
    <row r="5" spans="1:8" x14ac:dyDescent="0.25">
      <c r="A5" t="s">
        <v>3</v>
      </c>
      <c r="B5">
        <v>0.91110000000000002</v>
      </c>
    </row>
    <row r="6" spans="1:8" x14ac:dyDescent="0.25">
      <c r="A6" t="s">
        <v>4</v>
      </c>
      <c r="C6">
        <v>386</v>
      </c>
    </row>
    <row r="7" spans="1:8" x14ac:dyDescent="0.25">
      <c r="A7" t="s">
        <v>5</v>
      </c>
      <c r="B7" s="43">
        <v>644.42899999999997</v>
      </c>
    </row>
    <row r="9" spans="1:8" x14ac:dyDescent="0.25">
      <c r="A9" t="s">
        <v>6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>
        <v>1</v>
      </c>
      <c r="B12">
        <v>130</v>
      </c>
      <c r="C12">
        <v>163</v>
      </c>
      <c r="D12">
        <v>186</v>
      </c>
      <c r="E12">
        <v>15</v>
      </c>
      <c r="F12">
        <f>B12*B12</f>
        <v>16900</v>
      </c>
      <c r="G12">
        <f>B12*D12</f>
        <v>24180</v>
      </c>
      <c r="H12">
        <f>D12*D12</f>
        <v>34596</v>
      </c>
    </row>
    <row r="13" spans="1:8" x14ac:dyDescent="0.25">
      <c r="A13">
        <v>2</v>
      </c>
      <c r="B13">
        <v>650</v>
      </c>
      <c r="C13">
        <v>765</v>
      </c>
      <c r="D13">
        <v>699</v>
      </c>
      <c r="E13">
        <v>69.900000000000006</v>
      </c>
      <c r="F13">
        <f t="shared" ref="F13:F21" si="0">B13*B13</f>
        <v>422500</v>
      </c>
      <c r="G13">
        <f t="shared" ref="G13:G21" si="1">B13*D13</f>
        <v>454350</v>
      </c>
      <c r="H13">
        <f t="shared" ref="H13:H21" si="2">D13*D13</f>
        <v>488601</v>
      </c>
    </row>
    <row r="14" spans="1:8" x14ac:dyDescent="0.25">
      <c r="A14">
        <v>3</v>
      </c>
      <c r="B14">
        <v>99</v>
      </c>
      <c r="C14">
        <v>141</v>
      </c>
      <c r="D14">
        <v>132</v>
      </c>
      <c r="E14">
        <v>6.5</v>
      </c>
      <c r="F14">
        <f t="shared" si="0"/>
        <v>9801</v>
      </c>
      <c r="G14">
        <f t="shared" si="1"/>
        <v>13068</v>
      </c>
      <c r="H14">
        <f t="shared" si="2"/>
        <v>17424</v>
      </c>
    </row>
    <row r="15" spans="1:8" x14ac:dyDescent="0.25">
      <c r="A15">
        <v>4</v>
      </c>
      <c r="B15">
        <v>150</v>
      </c>
      <c r="C15">
        <v>166</v>
      </c>
      <c r="D15">
        <v>272</v>
      </c>
      <c r="E15">
        <v>22.4</v>
      </c>
      <c r="F15">
        <f t="shared" si="0"/>
        <v>22500</v>
      </c>
      <c r="G15">
        <f t="shared" si="1"/>
        <v>40800</v>
      </c>
      <c r="H15">
        <f t="shared" si="2"/>
        <v>73984</v>
      </c>
    </row>
    <row r="16" spans="1:8" x14ac:dyDescent="0.25">
      <c r="A16">
        <v>5</v>
      </c>
      <c r="B16">
        <v>128</v>
      </c>
      <c r="C16">
        <v>137</v>
      </c>
      <c r="D16">
        <v>291</v>
      </c>
      <c r="E16">
        <v>28.4</v>
      </c>
      <c r="F16">
        <f t="shared" si="0"/>
        <v>16384</v>
      </c>
      <c r="G16">
        <f t="shared" si="1"/>
        <v>37248</v>
      </c>
      <c r="H16">
        <f t="shared" si="2"/>
        <v>84681</v>
      </c>
    </row>
    <row r="17" spans="1:8" x14ac:dyDescent="0.25">
      <c r="A17">
        <v>6</v>
      </c>
      <c r="B17">
        <v>302</v>
      </c>
      <c r="C17">
        <v>355</v>
      </c>
      <c r="D17">
        <v>331</v>
      </c>
      <c r="E17">
        <v>65.900000000000006</v>
      </c>
      <c r="F17">
        <f t="shared" si="0"/>
        <v>91204</v>
      </c>
      <c r="G17">
        <f t="shared" si="1"/>
        <v>99962</v>
      </c>
      <c r="H17">
        <f t="shared" si="2"/>
        <v>109561</v>
      </c>
    </row>
    <row r="18" spans="1:8" x14ac:dyDescent="0.25">
      <c r="A18">
        <v>7</v>
      </c>
      <c r="B18">
        <v>95</v>
      </c>
      <c r="C18">
        <v>136</v>
      </c>
      <c r="D18">
        <v>199</v>
      </c>
      <c r="E18">
        <v>19.399999999999999</v>
      </c>
      <c r="F18">
        <f t="shared" si="0"/>
        <v>9025</v>
      </c>
      <c r="G18">
        <f t="shared" si="1"/>
        <v>18905</v>
      </c>
      <c r="H18">
        <f t="shared" si="2"/>
        <v>39601</v>
      </c>
    </row>
    <row r="19" spans="1:8" x14ac:dyDescent="0.25">
      <c r="A19">
        <v>8</v>
      </c>
      <c r="B19">
        <v>945</v>
      </c>
      <c r="C19">
        <v>1206</v>
      </c>
      <c r="D19">
        <v>1890</v>
      </c>
      <c r="E19">
        <v>198.7</v>
      </c>
      <c r="F19">
        <f t="shared" si="0"/>
        <v>893025</v>
      </c>
      <c r="G19">
        <f t="shared" si="1"/>
        <v>1786050</v>
      </c>
      <c r="H19">
        <f t="shared" si="2"/>
        <v>3572100</v>
      </c>
    </row>
    <row r="20" spans="1:8" x14ac:dyDescent="0.25">
      <c r="A20">
        <v>9</v>
      </c>
      <c r="B20">
        <v>368</v>
      </c>
      <c r="C20">
        <v>433</v>
      </c>
      <c r="D20">
        <v>788</v>
      </c>
      <c r="E20">
        <v>38.799999999999997</v>
      </c>
      <c r="F20">
        <f t="shared" si="0"/>
        <v>135424</v>
      </c>
      <c r="G20">
        <f t="shared" si="1"/>
        <v>289984</v>
      </c>
      <c r="H20">
        <f t="shared" si="2"/>
        <v>620944</v>
      </c>
    </row>
    <row r="21" spans="1:8" x14ac:dyDescent="0.25">
      <c r="A21">
        <v>10</v>
      </c>
      <c r="B21">
        <v>961</v>
      </c>
      <c r="C21">
        <v>1130</v>
      </c>
      <c r="D21">
        <v>1601</v>
      </c>
      <c r="E21">
        <v>138.19999999999999</v>
      </c>
      <c r="F21">
        <f t="shared" si="0"/>
        <v>923521</v>
      </c>
      <c r="G21">
        <f t="shared" si="1"/>
        <v>1538561</v>
      </c>
      <c r="H21">
        <f t="shared" si="2"/>
        <v>2563201</v>
      </c>
    </row>
    <row r="22" spans="1:8" x14ac:dyDescent="0.25">
      <c r="A22" s="1"/>
      <c r="B22" s="1">
        <f t="shared" ref="B22:H22" si="3">SUM(B12:B21)</f>
        <v>3828</v>
      </c>
      <c r="C22" s="1">
        <f t="shared" si="3"/>
        <v>4632</v>
      </c>
      <c r="D22" s="1">
        <f t="shared" si="3"/>
        <v>6389</v>
      </c>
      <c r="E22" s="1">
        <f t="shared" si="3"/>
        <v>603.20000000000005</v>
      </c>
      <c r="F22" s="2">
        <f t="shared" si="3"/>
        <v>2540284</v>
      </c>
      <c r="G22" s="2">
        <f t="shared" si="3"/>
        <v>4303108</v>
      </c>
      <c r="H22" s="2">
        <f t="shared" si="3"/>
        <v>7604693</v>
      </c>
    </row>
    <row r="23" spans="1:8" x14ac:dyDescent="0.25">
      <c r="A23" t="s">
        <v>15</v>
      </c>
      <c r="B23">
        <f>B22/A21</f>
        <v>382.8</v>
      </c>
      <c r="D23">
        <f>D22/A21</f>
        <v>638.9</v>
      </c>
    </row>
    <row r="25" spans="1:8" x14ac:dyDescent="0.25">
      <c r="A25" s="3" t="s">
        <v>16</v>
      </c>
      <c r="B25" s="3">
        <f>G22-(A21*B23*D23)</f>
        <v>1857398.8000000003</v>
      </c>
      <c r="C25" s="3">
        <f>B25/B26</f>
        <v>1.7279324262069859</v>
      </c>
      <c r="D25" s="1"/>
      <c r="F25" t="s">
        <v>17</v>
      </c>
      <c r="G25">
        <f>D23-(C25*B23)</f>
        <v>-22.552532752034267</v>
      </c>
    </row>
    <row r="26" spans="1:8" x14ac:dyDescent="0.25">
      <c r="A26" s="1"/>
      <c r="B26" s="3">
        <f>F22-(A21*(B23*B23))</f>
        <v>1074925.6000000001</v>
      </c>
      <c r="C26" s="1"/>
      <c r="D26" s="1"/>
      <c r="F26" t="s">
        <v>18</v>
      </c>
      <c r="G26">
        <f>G25+C25*C6</f>
        <v>644.42938376386235</v>
      </c>
    </row>
    <row r="27" spans="1:8" x14ac:dyDescent="0.25">
      <c r="A27" s="1"/>
      <c r="B27" s="1"/>
      <c r="C27" s="1"/>
      <c r="D27" s="1"/>
    </row>
    <row r="28" spans="1:8" x14ac:dyDescent="0.25">
      <c r="A28" s="3" t="s">
        <v>2</v>
      </c>
      <c r="B28" s="3">
        <f>A21*(G22)-(B22*D22)</f>
        <v>18573988</v>
      </c>
      <c r="C28" s="48">
        <f>B28/B29</f>
        <v>0.95449657410468258</v>
      </c>
      <c r="D28" s="3">
        <f>C28*C28</f>
        <v>0.9110637099775758</v>
      </c>
    </row>
    <row r="29" spans="1:8" x14ac:dyDescent="0.25">
      <c r="A29" s="1"/>
      <c r="B29" s="3">
        <f>SQRT(B30*C30)</f>
        <v>19459460.100652948</v>
      </c>
      <c r="C29" s="1"/>
      <c r="D29" s="1"/>
    </row>
    <row r="30" spans="1:8" x14ac:dyDescent="0.25">
      <c r="A30" s="1"/>
      <c r="B30" s="1">
        <f>A21*F22-(B22*B22)</f>
        <v>10749256</v>
      </c>
      <c r="C30" s="1">
        <f>A21*H22-(D22*D22)</f>
        <v>35227609</v>
      </c>
      <c r="D30" s="1"/>
    </row>
    <row r="33" spans="1:14" x14ac:dyDescent="0.25">
      <c r="A33" t="s">
        <v>51</v>
      </c>
    </row>
    <row r="35" spans="1:14" x14ac:dyDescent="0.25">
      <c r="A35" t="s">
        <v>52</v>
      </c>
      <c r="B35">
        <v>10</v>
      </c>
    </row>
    <row r="36" spans="1:14" x14ac:dyDescent="0.25">
      <c r="A36" t="s">
        <v>53</v>
      </c>
      <c r="B36" s="49">
        <f>SQRT(B35-2)</f>
        <v>2.8284271247461903</v>
      </c>
    </row>
    <row r="37" spans="1:14" x14ac:dyDescent="0.25">
      <c r="A37" t="s">
        <v>54</v>
      </c>
      <c r="B37" s="49">
        <f>B36*ABS(B4)</f>
        <v>2.6997336905702385</v>
      </c>
    </row>
    <row r="38" spans="1:14" x14ac:dyDescent="0.25">
      <c r="A38" t="s">
        <v>56</v>
      </c>
      <c r="B38" s="49">
        <f>B4*B4</f>
        <v>0.91107025000000008</v>
      </c>
    </row>
    <row r="39" spans="1:14" x14ac:dyDescent="0.25">
      <c r="A39" t="s">
        <v>55</v>
      </c>
      <c r="B39" s="20">
        <f>SQRT(1-B38)</f>
        <v>0.29821091529318627</v>
      </c>
      <c r="C39" s="49">
        <f>1-B38</f>
        <v>8.8929749999999919E-2</v>
      </c>
    </row>
    <row r="40" spans="1:14" x14ac:dyDescent="0.25">
      <c r="A40" t="s">
        <v>57</v>
      </c>
      <c r="B40" s="50">
        <f>B37/B39</f>
        <v>9.0531015201639864</v>
      </c>
    </row>
    <row r="41" spans="1:14" x14ac:dyDescent="0.25">
      <c r="B41">
        <f>0.954496574104682*0.954496574104682</f>
        <v>0.9110637099775748</v>
      </c>
    </row>
    <row r="42" spans="1:14" ht="15.75" thickBot="1" x14ac:dyDescent="0.3">
      <c r="A42" t="s">
        <v>50</v>
      </c>
    </row>
    <row r="43" spans="1:14" x14ac:dyDescent="0.25">
      <c r="A43" s="4" t="s">
        <v>19</v>
      </c>
      <c r="B43" s="5"/>
      <c r="C43" s="5"/>
      <c r="D43" s="5"/>
      <c r="E43" s="5"/>
      <c r="F43" s="38" t="s">
        <v>26</v>
      </c>
      <c r="G43">
        <v>4.5</v>
      </c>
      <c r="H43">
        <f>G43-1</f>
        <v>3.5</v>
      </c>
      <c r="I43">
        <f>H43-1</f>
        <v>2.5</v>
      </c>
      <c r="J43">
        <f>I43-1</f>
        <v>1.5</v>
      </c>
      <c r="K43">
        <f>J43-1</f>
        <v>0.5</v>
      </c>
      <c r="L43">
        <f>K43*J43*I43*H43</f>
        <v>6.5625</v>
      </c>
      <c r="N43">
        <f>SQRT(PI())</f>
        <v>1.7724538509055159</v>
      </c>
    </row>
    <row r="44" spans="1:14" x14ac:dyDescent="0.25">
      <c r="A44" s="7"/>
      <c r="B44" s="8"/>
      <c r="C44" s="8"/>
      <c r="D44" s="37"/>
      <c r="E44" s="8"/>
      <c r="F44" s="9"/>
      <c r="G44" t="s">
        <v>58</v>
      </c>
      <c r="H44">
        <f>L43*N43</f>
        <v>11.631728396567448</v>
      </c>
    </row>
    <row r="45" spans="1:14" x14ac:dyDescent="0.25">
      <c r="A45" s="7" t="s">
        <v>20</v>
      </c>
      <c r="B45" s="8"/>
      <c r="C45" s="8"/>
      <c r="D45" s="8"/>
      <c r="E45" s="8"/>
      <c r="F45" s="39" t="s">
        <v>59</v>
      </c>
      <c r="G45">
        <f>8/2</f>
        <v>4</v>
      </c>
      <c r="H45">
        <v>3</v>
      </c>
      <c r="I45">
        <v>2</v>
      </c>
      <c r="J45">
        <v>1</v>
      </c>
      <c r="K45">
        <f>J45*I45*H45</f>
        <v>6</v>
      </c>
    </row>
    <row r="46" spans="1:14" x14ac:dyDescent="0.25">
      <c r="A46" s="7" t="s">
        <v>21</v>
      </c>
      <c r="B46" s="8">
        <f>10-2</f>
        <v>8</v>
      </c>
      <c r="C46" s="8" t="s">
        <v>22</v>
      </c>
      <c r="D46" s="8"/>
      <c r="E46" s="8"/>
      <c r="F46" s="9"/>
    </row>
    <row r="47" spans="1:14" x14ac:dyDescent="0.25">
      <c r="A47" s="7"/>
      <c r="B47" s="8"/>
      <c r="C47" s="8"/>
      <c r="D47" s="8"/>
      <c r="E47" s="8"/>
      <c r="F47" s="9"/>
    </row>
    <row r="48" spans="1:14" x14ac:dyDescent="0.25">
      <c r="A48" s="7" t="s">
        <v>23</v>
      </c>
      <c r="B48" s="8"/>
      <c r="C48" s="8"/>
      <c r="D48" s="8"/>
      <c r="E48" s="8"/>
      <c r="F48" s="51" t="s">
        <v>24</v>
      </c>
      <c r="G48">
        <v>7</v>
      </c>
      <c r="H48">
        <v>2</v>
      </c>
      <c r="I48">
        <f>G48/H48</f>
        <v>3.5</v>
      </c>
      <c r="J48">
        <f>I48*I49*I50*I51</f>
        <v>6.5625</v>
      </c>
    </row>
    <row r="49" spans="1:12" x14ac:dyDescent="0.25">
      <c r="A49" s="7" t="s">
        <v>25</v>
      </c>
      <c r="B49" s="10">
        <f>(B46+1)/2</f>
        <v>4.5</v>
      </c>
      <c r="C49" s="8"/>
      <c r="D49" s="8"/>
      <c r="E49" s="8"/>
      <c r="F49" s="51"/>
      <c r="G49">
        <v>5</v>
      </c>
      <c r="H49">
        <v>2</v>
      </c>
      <c r="I49">
        <f t="shared" ref="I49:I51" si="4">G49/H49</f>
        <v>2.5</v>
      </c>
    </row>
    <row r="50" spans="1:12" x14ac:dyDescent="0.25">
      <c r="A50" s="7" t="s">
        <v>26</v>
      </c>
      <c r="B50" s="11">
        <f>H44</f>
        <v>11.631728396567448</v>
      </c>
      <c r="C50" s="8"/>
      <c r="D50" s="8"/>
      <c r="E50" s="8"/>
      <c r="F50" s="51"/>
      <c r="G50">
        <v>3</v>
      </c>
      <c r="H50">
        <v>2</v>
      </c>
      <c r="I50">
        <f t="shared" si="4"/>
        <v>1.5</v>
      </c>
    </row>
    <row r="51" spans="1:12" x14ac:dyDescent="0.25">
      <c r="A51" s="7" t="s">
        <v>27</v>
      </c>
      <c r="B51" s="12">
        <f>B46*PI()</f>
        <v>25.132741228718345</v>
      </c>
      <c r="C51" s="8">
        <f>POWER(B51,(1/2))</f>
        <v>5.0132565492620005</v>
      </c>
      <c r="D51" s="8"/>
      <c r="E51" s="8"/>
      <c r="F51" s="51"/>
      <c r="G51">
        <v>1</v>
      </c>
      <c r="H51">
        <v>2</v>
      </c>
      <c r="I51">
        <f t="shared" si="4"/>
        <v>0.5</v>
      </c>
    </row>
    <row r="52" spans="1:12" x14ac:dyDescent="0.25">
      <c r="A52" s="7" t="s">
        <v>28</v>
      </c>
      <c r="B52" s="12">
        <f>K45</f>
        <v>6</v>
      </c>
      <c r="C52" s="8"/>
      <c r="D52" s="8" t="s">
        <v>29</v>
      </c>
      <c r="E52" s="8" t="s">
        <v>30</v>
      </c>
      <c r="F52" s="51"/>
      <c r="H52">
        <f>SQRT(PI())</f>
        <v>1.7724538509055159</v>
      </c>
      <c r="I52">
        <f>I48*I49*I50*I51*H52</f>
        <v>11.631728396567448</v>
      </c>
    </row>
    <row r="53" spans="1:12" x14ac:dyDescent="0.25">
      <c r="A53" s="7" t="s">
        <v>31</v>
      </c>
      <c r="B53" s="12">
        <f>C51*B52</f>
        <v>30.079539295572005</v>
      </c>
      <c r="C53" s="8"/>
      <c r="D53" s="8"/>
      <c r="E53" s="8"/>
      <c r="F53" s="51"/>
      <c r="K53" s="13"/>
    </row>
    <row r="54" spans="1:12" x14ac:dyDescent="0.25">
      <c r="A54" s="7" t="s">
        <v>32</v>
      </c>
      <c r="B54" s="8">
        <f>B50</f>
        <v>11.631728396567448</v>
      </c>
      <c r="C54" s="8"/>
      <c r="D54" s="8"/>
      <c r="E54" s="8"/>
      <c r="F54" s="51"/>
      <c r="K54" s="13"/>
    </row>
    <row r="55" spans="1:12" ht="15.75" thickBot="1" x14ac:dyDescent="0.3">
      <c r="A55" s="14" t="s">
        <v>33</v>
      </c>
      <c r="B55" s="15">
        <f>B54/B53</f>
        <v>0.38669902096139319</v>
      </c>
      <c r="C55" s="16"/>
      <c r="D55" s="16"/>
      <c r="E55" s="16"/>
      <c r="F55" s="52"/>
      <c r="K55" s="13">
        <f>11/2</f>
        <v>5.5</v>
      </c>
      <c r="L55" t="e">
        <f>K56*#REF!*#REF!*#REF!*#REF!</f>
        <v>#REF!</v>
      </c>
    </row>
    <row r="56" spans="1:12" x14ac:dyDescent="0.25">
      <c r="B56" s="17"/>
      <c r="K56" s="13">
        <f>K55-1</f>
        <v>4.5</v>
      </c>
      <c r="L56">
        <f>$L$13*$H$10</f>
        <v>0</v>
      </c>
    </row>
    <row r="58" spans="1:12" ht="15.75" thickBot="1" x14ac:dyDescent="0.3"/>
    <row r="59" spans="1:12" x14ac:dyDescent="0.25">
      <c r="A59" s="4" t="s">
        <v>19</v>
      </c>
      <c r="B59" s="5"/>
      <c r="C59" s="5"/>
      <c r="D59" s="5"/>
      <c r="E59" s="5"/>
      <c r="F59" s="6"/>
    </row>
    <row r="60" spans="1:12" x14ac:dyDescent="0.25">
      <c r="A60" s="7"/>
      <c r="B60" s="8"/>
      <c r="C60" s="8"/>
      <c r="D60" s="8"/>
      <c r="E60" s="8"/>
      <c r="F60" s="9"/>
      <c r="G60" s="13">
        <v>5</v>
      </c>
      <c r="H60">
        <v>24</v>
      </c>
    </row>
    <row r="61" spans="1:12" x14ac:dyDescent="0.25">
      <c r="A61" s="7" t="s">
        <v>20</v>
      </c>
      <c r="B61" s="8"/>
      <c r="C61" s="8"/>
      <c r="D61" s="8"/>
      <c r="E61" s="8"/>
      <c r="F61" s="9"/>
    </row>
    <row r="62" spans="1:12" x14ac:dyDescent="0.25">
      <c r="A62" s="7" t="s">
        <v>21</v>
      </c>
      <c r="B62" s="8">
        <v>8</v>
      </c>
      <c r="C62" s="8" t="s">
        <v>22</v>
      </c>
      <c r="D62" s="8"/>
      <c r="E62" s="8"/>
      <c r="F62" s="9"/>
    </row>
    <row r="63" spans="1:12" x14ac:dyDescent="0.25">
      <c r="A63" s="7"/>
      <c r="B63" s="8"/>
      <c r="C63" s="8"/>
      <c r="D63" s="8"/>
      <c r="E63" s="8"/>
      <c r="F63" s="9"/>
    </row>
    <row r="64" spans="1:12" x14ac:dyDescent="0.25">
      <c r="A64" s="7" t="s">
        <v>23</v>
      </c>
      <c r="B64" s="8"/>
      <c r="C64" s="8"/>
      <c r="D64" s="8"/>
      <c r="E64" s="8"/>
      <c r="F64" s="51" t="s">
        <v>24</v>
      </c>
      <c r="G64">
        <v>7</v>
      </c>
      <c r="H64">
        <v>2</v>
      </c>
      <c r="I64">
        <f>G64/H64</f>
        <v>3.5</v>
      </c>
    </row>
    <row r="65" spans="1:9" x14ac:dyDescent="0.25">
      <c r="A65" s="7" t="s">
        <v>25</v>
      </c>
      <c r="B65" s="10">
        <f>(B62+1)/2</f>
        <v>4.5</v>
      </c>
      <c r="C65" s="8"/>
      <c r="D65" s="8"/>
      <c r="E65" s="8"/>
      <c r="F65" s="51"/>
      <c r="G65">
        <v>5</v>
      </c>
      <c r="H65">
        <v>2</v>
      </c>
      <c r="I65">
        <f t="shared" ref="I65:I67" si="5">G65/H65</f>
        <v>2.5</v>
      </c>
    </row>
    <row r="66" spans="1:9" x14ac:dyDescent="0.25">
      <c r="A66" s="7" t="s">
        <v>26</v>
      </c>
      <c r="B66" s="20">
        <f>B50</f>
        <v>11.631728396567448</v>
      </c>
      <c r="C66" s="8"/>
      <c r="D66" s="8"/>
      <c r="E66" s="8"/>
      <c r="F66" s="51"/>
      <c r="G66">
        <v>3</v>
      </c>
      <c r="H66">
        <v>2</v>
      </c>
      <c r="I66">
        <f t="shared" si="5"/>
        <v>1.5</v>
      </c>
    </row>
    <row r="67" spans="1:9" x14ac:dyDescent="0.25">
      <c r="A67" s="7" t="s">
        <v>27</v>
      </c>
      <c r="B67" s="21">
        <f>B62*PI()</f>
        <v>25.132741228718345</v>
      </c>
      <c r="C67" s="8">
        <f>POWER(B67,(1/2))</f>
        <v>5.0132565492620005</v>
      </c>
      <c r="D67" s="8"/>
      <c r="E67" s="8"/>
      <c r="F67" s="51"/>
      <c r="G67">
        <v>1</v>
      </c>
      <c r="H67">
        <v>2</v>
      </c>
      <c r="I67">
        <f t="shared" si="5"/>
        <v>0.5</v>
      </c>
    </row>
    <row r="68" spans="1:9" x14ac:dyDescent="0.25">
      <c r="A68" s="7" t="s">
        <v>28</v>
      </c>
      <c r="B68" s="12">
        <f>B52</f>
        <v>6</v>
      </c>
      <c r="C68" s="8"/>
      <c r="D68" s="8" t="s">
        <v>29</v>
      </c>
      <c r="E68" s="8" t="s">
        <v>30</v>
      </c>
      <c r="F68" s="51"/>
      <c r="H68">
        <f>SQRT(PI())</f>
        <v>1.7724538509055159</v>
      </c>
      <c r="I68">
        <f>I64*I65*I66*I67*H68</f>
        <v>11.631728396567448</v>
      </c>
    </row>
    <row r="69" spans="1:9" x14ac:dyDescent="0.25">
      <c r="A69" s="7" t="s">
        <v>31</v>
      </c>
      <c r="B69" s="12">
        <f>C67*B68</f>
        <v>30.079539295572005</v>
      </c>
      <c r="C69" s="8"/>
      <c r="D69" s="8"/>
      <c r="E69" s="8"/>
      <c r="F69" s="51"/>
    </row>
    <row r="70" spans="1:9" x14ac:dyDescent="0.25">
      <c r="A70" s="7" t="s">
        <v>32</v>
      </c>
      <c r="B70" s="8">
        <f>B66</f>
        <v>11.631728396567448</v>
      </c>
      <c r="C70" s="8"/>
      <c r="D70" s="8"/>
      <c r="E70" s="8"/>
      <c r="F70" s="51"/>
    </row>
    <row r="71" spans="1:9" ht="15.75" thickBot="1" x14ac:dyDescent="0.3">
      <c r="A71" s="14" t="s">
        <v>33</v>
      </c>
      <c r="B71" s="22">
        <f>B70/B69</f>
        <v>0.38669902096139319</v>
      </c>
      <c r="C71" s="16"/>
      <c r="D71" s="16"/>
      <c r="E71" s="16"/>
      <c r="F71" s="52"/>
    </row>
    <row r="72" spans="1:9" x14ac:dyDescent="0.25">
      <c r="B72" s="17"/>
    </row>
    <row r="73" spans="1:9" ht="15.75" thickBot="1" x14ac:dyDescent="0.3"/>
    <row r="74" spans="1:9" x14ac:dyDescent="0.25">
      <c r="A74" s="4" t="s">
        <v>34</v>
      </c>
      <c r="B74" s="5"/>
      <c r="C74" s="5"/>
      <c r="D74" s="5"/>
      <c r="E74" s="5"/>
      <c r="F74" s="5"/>
      <c r="G74" s="5"/>
      <c r="H74" s="5"/>
      <c r="I74" s="6"/>
    </row>
    <row r="75" spans="1:9" x14ac:dyDescent="0.25">
      <c r="A75" s="7" t="s">
        <v>35</v>
      </c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 t="s">
        <v>36</v>
      </c>
      <c r="B76" s="8">
        <v>10</v>
      </c>
      <c r="C76" s="8" t="s">
        <v>48</v>
      </c>
      <c r="D76" s="8">
        <f>B77/B76</f>
        <v>0.90531015201639864</v>
      </c>
      <c r="E76" s="8"/>
      <c r="F76" s="8"/>
      <c r="G76" s="8"/>
      <c r="H76" s="8"/>
      <c r="I76" s="9"/>
    </row>
    <row r="77" spans="1:9" x14ac:dyDescent="0.25">
      <c r="A77" s="7" t="s">
        <v>37</v>
      </c>
      <c r="B77" s="8">
        <f>B40</f>
        <v>9.0531015201639864</v>
      </c>
      <c r="C77" s="8"/>
      <c r="D77" s="8"/>
      <c r="E77" s="8"/>
      <c r="F77" s="8"/>
      <c r="G77" s="8"/>
      <c r="H77" s="8"/>
      <c r="I77" s="9"/>
    </row>
    <row r="78" spans="1:9" x14ac:dyDescent="0.25">
      <c r="A78" s="7" t="s">
        <v>38</v>
      </c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 t="s">
        <v>39</v>
      </c>
      <c r="B79" s="8">
        <f>(B77/B76)/3</f>
        <v>0.30177005067213286</v>
      </c>
      <c r="C79" s="8"/>
      <c r="D79" s="8"/>
      <c r="E79" s="8"/>
      <c r="F79" s="8"/>
      <c r="G79" s="8"/>
      <c r="H79" s="8"/>
      <c r="I79" s="9"/>
    </row>
    <row r="80" spans="1:9" x14ac:dyDescent="0.25">
      <c r="A80" s="7" t="s">
        <v>40</v>
      </c>
      <c r="B80" s="8" t="s">
        <v>41</v>
      </c>
      <c r="C80" s="8" t="s">
        <v>42</v>
      </c>
      <c r="D80" s="8" t="s">
        <v>43</v>
      </c>
      <c r="E80" s="10" t="s">
        <v>44</v>
      </c>
      <c r="F80" s="8"/>
      <c r="G80" s="8" t="s">
        <v>45</v>
      </c>
      <c r="H80" s="18" t="s">
        <v>46</v>
      </c>
      <c r="I80" s="9" t="s">
        <v>47</v>
      </c>
    </row>
    <row r="81" spans="1:10" x14ac:dyDescent="0.25">
      <c r="A81" s="7">
        <v>0</v>
      </c>
      <c r="B81" s="8">
        <f>A81*A81</f>
        <v>0</v>
      </c>
      <c r="C81" s="8">
        <f>B81/$B$62</f>
        <v>0</v>
      </c>
      <c r="D81" s="8">
        <f>1 +C81</f>
        <v>1</v>
      </c>
      <c r="E81" s="8">
        <f>POWER(D81,-$B$65)</f>
        <v>1</v>
      </c>
      <c r="F81" s="29">
        <f>$B$71</f>
        <v>0.38669902096139319</v>
      </c>
      <c r="G81" s="23">
        <f>E81*F81</f>
        <v>0.38669902096139319</v>
      </c>
      <c r="H81" s="8">
        <v>1</v>
      </c>
      <c r="I81" s="24">
        <f>$B$79*H81*G81</f>
        <v>0.1166941831503838</v>
      </c>
      <c r="J81" s="25">
        <v>1.53204941046891E-2</v>
      </c>
    </row>
    <row r="82" spans="1:10" x14ac:dyDescent="0.25">
      <c r="A82" s="26">
        <f>A81+$D$76</f>
        <v>0.90531015201639864</v>
      </c>
      <c r="B82" s="27">
        <f>A82*A82</f>
        <v>0.81958647134395479</v>
      </c>
      <c r="C82" s="8">
        <f t="shared" ref="C82:C91" si="6">B82/$B$62</f>
        <v>0.10244830891799435</v>
      </c>
      <c r="D82" s="28">
        <f t="shared" ref="D82:D91" si="7">1 +C82</f>
        <v>1.1024483089179944</v>
      </c>
      <c r="E82" s="29">
        <f>POWER(D82,-$B$65)</f>
        <v>0.64474493592783055</v>
      </c>
      <c r="F82" s="29">
        <f t="shared" ref="F82:F91" si="8">$B$71</f>
        <v>0.38669902096139319</v>
      </c>
      <c r="G82" s="30">
        <f t="shared" ref="G82:G91" si="9">E82*F82</f>
        <v>0.24932223549310825</v>
      </c>
      <c r="H82" s="8">
        <v>4</v>
      </c>
      <c r="I82" s="24">
        <f t="shared" ref="I82:I91" si="10">$B$79*H82*G82</f>
        <v>0.30095193455377889</v>
      </c>
      <c r="J82" s="31">
        <v>6.0856246738132599E-2</v>
      </c>
    </row>
    <row r="83" spans="1:10" x14ac:dyDescent="0.25">
      <c r="A83" s="26">
        <f>A82+$D$76</f>
        <v>1.8106203040327973</v>
      </c>
      <c r="B83" s="8">
        <f>A83*A83</f>
        <v>3.2783458853758192</v>
      </c>
      <c r="C83" s="8">
        <f t="shared" si="6"/>
        <v>0.4097932356719774</v>
      </c>
      <c r="D83" s="8">
        <f t="shared" si="7"/>
        <v>1.4097932356719773</v>
      </c>
      <c r="E83" s="8">
        <f t="shared" ref="E83:E91" si="11">POWER(D83,-$B$65)</f>
        <v>0.21320657763623282</v>
      </c>
      <c r="F83" s="29">
        <f t="shared" si="8"/>
        <v>0.38669902096139319</v>
      </c>
      <c r="G83" s="32">
        <f t="shared" si="9"/>
        <v>8.2446774834460501E-2</v>
      </c>
      <c r="H83" s="8">
        <v>2</v>
      </c>
      <c r="I83" s="24">
        <f t="shared" si="10"/>
        <v>4.9759934839098151E-2</v>
      </c>
      <c r="J83">
        <v>2.98000927631543E-2</v>
      </c>
    </row>
    <row r="84" spans="1:10" x14ac:dyDescent="0.25">
      <c r="A84" s="26">
        <f t="shared" ref="A84:A91" si="12">A83+$D$76</f>
        <v>2.7159304560491959</v>
      </c>
      <c r="B84" s="8">
        <f t="shared" ref="B84:B91" si="13">A84*A84</f>
        <v>7.3762782420955935</v>
      </c>
      <c r="C84" s="8">
        <f>B84/$B$62</f>
        <v>0.92203478026194918</v>
      </c>
      <c r="D84" s="8">
        <f t="shared" si="7"/>
        <v>1.9220347802619493</v>
      </c>
      <c r="E84" s="29">
        <f t="shared" si="11"/>
        <v>5.2853580102123793E-2</v>
      </c>
      <c r="F84" s="29">
        <f t="shared" si="8"/>
        <v>0.38669902096139319</v>
      </c>
      <c r="G84" s="8">
        <f t="shared" si="9"/>
        <v>2.0438427679795843E-2</v>
      </c>
      <c r="H84" s="8">
        <v>4</v>
      </c>
      <c r="I84" s="24">
        <f t="shared" si="10"/>
        <v>2.4670821426362857E-2</v>
      </c>
      <c r="J84">
        <v>5.7575158871442503E-2</v>
      </c>
    </row>
    <row r="85" spans="1:10" x14ac:dyDescent="0.25">
      <c r="A85" s="26">
        <f t="shared" si="12"/>
        <v>3.6212406080655946</v>
      </c>
      <c r="B85" s="8">
        <f t="shared" si="13"/>
        <v>13.113383541503277</v>
      </c>
      <c r="C85" s="8">
        <f t="shared" si="6"/>
        <v>1.6391729426879096</v>
      </c>
      <c r="D85" s="8">
        <f t="shared" si="7"/>
        <v>2.6391729426879094</v>
      </c>
      <c r="E85" s="8">
        <f t="shared" si="11"/>
        <v>1.2688043958026887E-2</v>
      </c>
      <c r="F85" s="29">
        <f t="shared" si="8"/>
        <v>0.38669902096139319</v>
      </c>
      <c r="G85" s="8">
        <f t="shared" si="9"/>
        <v>4.9064541764841174E-3</v>
      </c>
      <c r="H85" s="8">
        <v>2</v>
      </c>
      <c r="I85" s="24">
        <f t="shared" si="10"/>
        <v>2.9612418509162202E-3</v>
      </c>
      <c r="J85">
        <v>2.7438511550180501E-2</v>
      </c>
    </row>
    <row r="86" spans="1:10" x14ac:dyDescent="0.25">
      <c r="A86" s="26">
        <f t="shared" si="12"/>
        <v>4.5265507600819932</v>
      </c>
      <c r="B86" s="8">
        <f t="shared" si="13"/>
        <v>20.489661783598869</v>
      </c>
      <c r="C86" s="8">
        <f t="shared" si="6"/>
        <v>2.5612077229498587</v>
      </c>
      <c r="D86" s="8">
        <f t="shared" si="7"/>
        <v>3.5612077229498587</v>
      </c>
      <c r="E86" s="29">
        <f t="shared" si="11"/>
        <v>3.2946715112800286E-3</v>
      </c>
      <c r="F86" s="29">
        <f t="shared" si="8"/>
        <v>0.38669902096139319</v>
      </c>
      <c r="G86" s="8">
        <f t="shared" si="9"/>
        <v>1.2740462478013808E-3</v>
      </c>
      <c r="H86" s="8">
        <v>4</v>
      </c>
      <c r="I86" s="24">
        <f t="shared" si="10"/>
        <v>1.5378760030306537E-3</v>
      </c>
      <c r="J86">
        <v>5.1627493390181897E-2</v>
      </c>
    </row>
    <row r="87" spans="1:10" x14ac:dyDescent="0.25">
      <c r="A87" s="26">
        <f t="shared" si="12"/>
        <v>5.4318609120983918</v>
      </c>
      <c r="B87" s="8">
        <f t="shared" si="13"/>
        <v>29.505112968382374</v>
      </c>
      <c r="C87" s="8">
        <f t="shared" si="6"/>
        <v>3.6881391210477967</v>
      </c>
      <c r="D87" s="8">
        <f t="shared" si="7"/>
        <v>4.6881391210477972</v>
      </c>
      <c r="E87" s="8">
        <f t="shared" si="11"/>
        <v>9.5608783146452548E-4</v>
      </c>
      <c r="F87" s="29">
        <f t="shared" si="8"/>
        <v>0.38669902096139319</v>
      </c>
      <c r="G87" s="8">
        <f t="shared" si="9"/>
        <v>3.6971822838043349E-4</v>
      </c>
      <c r="H87" s="8">
        <v>2</v>
      </c>
      <c r="I87" s="24">
        <f t="shared" si="10"/>
        <v>2.231397770255492E-4</v>
      </c>
      <c r="J87">
        <v>2.39819210455634E-2</v>
      </c>
    </row>
    <row r="88" spans="1:10" x14ac:dyDescent="0.25">
      <c r="A88" s="26">
        <f t="shared" si="12"/>
        <v>6.3371710641147905</v>
      </c>
      <c r="B88" s="8">
        <f t="shared" si="13"/>
        <v>40.159737095853785</v>
      </c>
      <c r="C88" s="8">
        <f t="shared" si="6"/>
        <v>5.0199671369817231</v>
      </c>
      <c r="D88" s="8">
        <f t="shared" si="7"/>
        <v>6.0199671369817231</v>
      </c>
      <c r="E88" s="29">
        <f t="shared" si="11"/>
        <v>3.1033192686184683E-4</v>
      </c>
      <c r="F88" s="29">
        <f t="shared" si="8"/>
        <v>0.38669902096139319</v>
      </c>
      <c r="G88" s="8">
        <f t="shared" si="9"/>
        <v>1.2000505229053884E-4</v>
      </c>
      <c r="H88" s="8">
        <v>4</v>
      </c>
      <c r="I88" s="24">
        <f t="shared" si="10"/>
        <v>1.4485572284251143E-4</v>
      </c>
      <c r="J88">
        <v>4.4028265808184398E-2</v>
      </c>
    </row>
    <row r="89" spans="1:10" x14ac:dyDescent="0.25">
      <c r="A89" s="26">
        <f t="shared" si="12"/>
        <v>7.2424812161311891</v>
      </c>
      <c r="B89" s="8">
        <f t="shared" si="13"/>
        <v>52.453534166013107</v>
      </c>
      <c r="C89" s="8">
        <f t="shared" si="6"/>
        <v>6.5566917707516383</v>
      </c>
      <c r="D89" s="8">
        <f t="shared" si="7"/>
        <v>7.5566917707516383</v>
      </c>
      <c r="E89" s="8">
        <f t="shared" si="11"/>
        <v>1.1155969370124322E-4</v>
      </c>
      <c r="F89" s="29">
        <f t="shared" si="8"/>
        <v>0.38669902096139319</v>
      </c>
      <c r="G89" s="8">
        <f t="shared" si="9"/>
        <v>4.3140024333023657E-5</v>
      </c>
      <c r="H89" s="8">
        <v>2</v>
      </c>
      <c r="I89" s="24">
        <f t="shared" si="10"/>
        <v>2.6036734657947188E-5</v>
      </c>
      <c r="J89">
        <v>1.99790731115243E-2</v>
      </c>
    </row>
    <row r="90" spans="1:10" x14ac:dyDescent="0.25">
      <c r="A90" s="26">
        <f t="shared" si="12"/>
        <v>8.1477913681475869</v>
      </c>
      <c r="B90" s="8">
        <f t="shared" si="13"/>
        <v>66.386504178860321</v>
      </c>
      <c r="C90" s="8">
        <f t="shared" si="6"/>
        <v>8.2983130223575401</v>
      </c>
      <c r="D90" s="8">
        <f t="shared" si="7"/>
        <v>9.2983130223575401</v>
      </c>
      <c r="E90" s="29">
        <f t="shared" si="11"/>
        <v>4.3871377347372683E-5</v>
      </c>
      <c r="F90" s="29">
        <f t="shared" si="8"/>
        <v>0.38669902096139319</v>
      </c>
      <c r="G90" s="8">
        <f t="shared" si="9"/>
        <v>1.6965018668456861E-5</v>
      </c>
      <c r="H90" s="8">
        <v>4</v>
      </c>
      <c r="I90" s="24">
        <f t="shared" si="10"/>
        <v>2.0478138172935627E-5</v>
      </c>
      <c r="J90">
        <v>3.5878130566146998E-2</v>
      </c>
    </row>
    <row r="91" spans="1:10" x14ac:dyDescent="0.25">
      <c r="A91" s="26">
        <f t="shared" si="12"/>
        <v>9.0531015201639846</v>
      </c>
      <c r="B91" s="8">
        <f t="shared" si="13"/>
        <v>81.958647134395449</v>
      </c>
      <c r="C91" s="8">
        <f t="shared" si="6"/>
        <v>10.244830891799431</v>
      </c>
      <c r="D91" s="8">
        <f t="shared" si="7"/>
        <v>11.244830891799431</v>
      </c>
      <c r="E91" s="8">
        <f t="shared" si="11"/>
        <v>1.8651416547213987E-5</v>
      </c>
      <c r="F91" s="29">
        <f t="shared" si="8"/>
        <v>0.38669902096139319</v>
      </c>
      <c r="G91" s="33">
        <f t="shared" si="9"/>
        <v>7.2124845183507775E-6</v>
      </c>
      <c r="H91" s="8">
        <v>1</v>
      </c>
      <c r="I91" s="24">
        <f t="shared" si="10"/>
        <v>2.1765118185746878E-6</v>
      </c>
      <c r="J91">
        <v>7.9736402909098506E-3</v>
      </c>
    </row>
    <row r="92" spans="1:10" x14ac:dyDescent="0.25">
      <c r="I92" s="34">
        <f>SUM(I81:I91)</f>
        <v>0.49699267870808805</v>
      </c>
      <c r="J92">
        <f>SUM(J81:J91)</f>
        <v>0.3744590282401099</v>
      </c>
    </row>
    <row r="93" spans="1:10" x14ac:dyDescent="0.25">
      <c r="A93" s="40" t="s">
        <v>60</v>
      </c>
      <c r="B93" s="40">
        <f>1-(2*D93)</f>
        <v>1.7746650798011743E-5</v>
      </c>
      <c r="C93" s="40"/>
      <c r="D93" s="40">
        <v>0.49999112667460099</v>
      </c>
      <c r="E93" t="s">
        <v>61</v>
      </c>
    </row>
    <row r="96" spans="1:10" x14ac:dyDescent="0.25">
      <c r="A96" s="40" t="s">
        <v>72</v>
      </c>
      <c r="B96" s="41">
        <v>1.1081453589722501</v>
      </c>
      <c r="C96" t="s">
        <v>62</v>
      </c>
    </row>
    <row r="97" spans="1:10" x14ac:dyDescent="0.25">
      <c r="A97" t="s">
        <v>63</v>
      </c>
    </row>
    <row r="98" spans="1:10" x14ac:dyDescent="0.25">
      <c r="B98" t="s">
        <v>57</v>
      </c>
      <c r="C98" t="s">
        <v>64</v>
      </c>
      <c r="D98" t="s">
        <v>17</v>
      </c>
      <c r="E98" t="s">
        <v>16</v>
      </c>
      <c r="F98" t="s">
        <v>65</v>
      </c>
      <c r="G98" t="s">
        <v>66</v>
      </c>
      <c r="H98" t="s">
        <v>67</v>
      </c>
      <c r="I98" t="s">
        <v>76</v>
      </c>
      <c r="J98" t="s">
        <v>77</v>
      </c>
    </row>
    <row r="99" spans="1:10" x14ac:dyDescent="0.25">
      <c r="B99" t="s">
        <v>8</v>
      </c>
      <c r="C99" t="s">
        <v>10</v>
      </c>
    </row>
    <row r="100" spans="1:10" x14ac:dyDescent="0.25">
      <c r="B100">
        <v>130</v>
      </c>
      <c r="C100">
        <v>186</v>
      </c>
      <c r="D100">
        <f>$B$2</f>
        <v>-22.55</v>
      </c>
      <c r="E100">
        <f>$B$3</f>
        <v>1.7279</v>
      </c>
      <c r="F100">
        <f>E100*B100</f>
        <v>224.62700000000001</v>
      </c>
      <c r="G100">
        <f>C100-D100-F100</f>
        <v>-16.076999999999998</v>
      </c>
      <c r="H100">
        <f>G100*G100</f>
        <v>258.46992899999992</v>
      </c>
      <c r="I100">
        <f>B100-$B$111</f>
        <v>-252.8</v>
      </c>
      <c r="J100">
        <f>I100*I100</f>
        <v>63907.840000000004</v>
      </c>
    </row>
    <row r="101" spans="1:10" x14ac:dyDescent="0.25">
      <c r="B101">
        <v>650</v>
      </c>
      <c r="C101">
        <v>699</v>
      </c>
      <c r="D101">
        <f t="shared" ref="D101:D110" si="14">$B$2</f>
        <v>-22.55</v>
      </c>
      <c r="E101">
        <f t="shared" ref="E101:E109" si="15">$B$3</f>
        <v>1.7279</v>
      </c>
      <c r="F101">
        <f t="shared" ref="F101:F109" si="16">E101*B101</f>
        <v>1123.135</v>
      </c>
      <c r="G101">
        <f t="shared" ref="G101:G109" si="17">C101-D101-F101</f>
        <v>-401.58500000000004</v>
      </c>
      <c r="H101">
        <f t="shared" ref="H101:H109" si="18">G101*G101</f>
        <v>161270.51222500004</v>
      </c>
      <c r="I101">
        <f t="shared" ref="I101:I109" si="19">B101-$B$111</f>
        <v>267.2</v>
      </c>
      <c r="J101">
        <f t="shared" ref="J101:J109" si="20">I101*I101</f>
        <v>71395.839999999997</v>
      </c>
    </row>
    <row r="102" spans="1:10" x14ac:dyDescent="0.25">
      <c r="B102">
        <v>99</v>
      </c>
      <c r="C102">
        <v>132</v>
      </c>
      <c r="D102">
        <f t="shared" si="14"/>
        <v>-22.55</v>
      </c>
      <c r="E102">
        <f t="shared" si="15"/>
        <v>1.7279</v>
      </c>
      <c r="F102">
        <f t="shared" si="16"/>
        <v>171.06209999999999</v>
      </c>
      <c r="G102">
        <f t="shared" si="17"/>
        <v>-16.512099999999975</v>
      </c>
      <c r="H102">
        <f t="shared" si="18"/>
        <v>272.6494464099992</v>
      </c>
      <c r="I102">
        <f t="shared" si="19"/>
        <v>-283.8</v>
      </c>
      <c r="J102">
        <f t="shared" si="20"/>
        <v>80542.44</v>
      </c>
    </row>
    <row r="103" spans="1:10" x14ac:dyDescent="0.25">
      <c r="B103">
        <v>150</v>
      </c>
      <c r="C103">
        <v>272</v>
      </c>
      <c r="D103">
        <f t="shared" si="14"/>
        <v>-22.55</v>
      </c>
      <c r="E103">
        <f t="shared" si="15"/>
        <v>1.7279</v>
      </c>
      <c r="F103">
        <f t="shared" si="16"/>
        <v>259.185</v>
      </c>
      <c r="G103">
        <f t="shared" si="17"/>
        <v>35.365000000000009</v>
      </c>
      <c r="H103">
        <f t="shared" si="18"/>
        <v>1250.6832250000007</v>
      </c>
      <c r="I103">
        <f t="shared" si="19"/>
        <v>-232.8</v>
      </c>
      <c r="J103">
        <f t="shared" si="20"/>
        <v>54195.840000000004</v>
      </c>
    </row>
    <row r="104" spans="1:10" x14ac:dyDescent="0.25">
      <c r="B104">
        <v>128</v>
      </c>
      <c r="C104">
        <v>291</v>
      </c>
      <c r="D104">
        <f t="shared" si="14"/>
        <v>-22.55</v>
      </c>
      <c r="E104">
        <f t="shared" si="15"/>
        <v>1.7279</v>
      </c>
      <c r="F104">
        <f t="shared" si="16"/>
        <v>221.1712</v>
      </c>
      <c r="G104">
        <f t="shared" si="17"/>
        <v>92.378800000000012</v>
      </c>
      <c r="H104">
        <f t="shared" si="18"/>
        <v>8533.8426894400018</v>
      </c>
      <c r="I104">
        <f t="shared" si="19"/>
        <v>-254.8</v>
      </c>
      <c r="J104">
        <f t="shared" si="20"/>
        <v>64923.040000000008</v>
      </c>
    </row>
    <row r="105" spans="1:10" x14ac:dyDescent="0.25">
      <c r="B105">
        <v>302</v>
      </c>
      <c r="C105">
        <v>331</v>
      </c>
      <c r="D105">
        <f t="shared" si="14"/>
        <v>-22.55</v>
      </c>
      <c r="E105">
        <f t="shared" si="15"/>
        <v>1.7279</v>
      </c>
      <c r="F105">
        <f t="shared" si="16"/>
        <v>521.82579999999996</v>
      </c>
      <c r="G105">
        <f t="shared" si="17"/>
        <v>-168.27579999999995</v>
      </c>
      <c r="H105">
        <f t="shared" si="18"/>
        <v>28316.744865639983</v>
      </c>
      <c r="I105">
        <f t="shared" si="19"/>
        <v>-80.800000000000011</v>
      </c>
      <c r="J105">
        <f t="shared" si="20"/>
        <v>6528.6400000000021</v>
      </c>
    </row>
    <row r="106" spans="1:10" x14ac:dyDescent="0.25">
      <c r="B106">
        <v>95</v>
      </c>
      <c r="C106">
        <v>199</v>
      </c>
      <c r="D106">
        <f t="shared" si="14"/>
        <v>-22.55</v>
      </c>
      <c r="E106">
        <f t="shared" si="15"/>
        <v>1.7279</v>
      </c>
      <c r="F106">
        <f t="shared" si="16"/>
        <v>164.15049999999999</v>
      </c>
      <c r="G106">
        <f t="shared" si="17"/>
        <v>57.399500000000018</v>
      </c>
      <c r="H106">
        <f t="shared" si="18"/>
        <v>3294.702600250002</v>
      </c>
      <c r="I106">
        <f t="shared" si="19"/>
        <v>-287.8</v>
      </c>
      <c r="J106">
        <f t="shared" si="20"/>
        <v>82828.840000000011</v>
      </c>
    </row>
    <row r="107" spans="1:10" x14ac:dyDescent="0.25">
      <c r="B107">
        <v>945</v>
      </c>
      <c r="C107">
        <v>1890</v>
      </c>
      <c r="D107">
        <f t="shared" si="14"/>
        <v>-22.55</v>
      </c>
      <c r="E107">
        <f t="shared" si="15"/>
        <v>1.7279</v>
      </c>
      <c r="F107">
        <f t="shared" si="16"/>
        <v>1632.8654999999999</v>
      </c>
      <c r="G107">
        <f t="shared" si="17"/>
        <v>279.68450000000007</v>
      </c>
      <c r="H107">
        <f t="shared" si="18"/>
        <v>78223.419540250034</v>
      </c>
      <c r="I107">
        <f t="shared" si="19"/>
        <v>562.20000000000005</v>
      </c>
      <c r="J107">
        <f t="shared" si="20"/>
        <v>316068.84000000003</v>
      </c>
    </row>
    <row r="108" spans="1:10" x14ac:dyDescent="0.25">
      <c r="B108">
        <v>368</v>
      </c>
      <c r="C108">
        <v>788</v>
      </c>
      <c r="D108">
        <f t="shared" si="14"/>
        <v>-22.55</v>
      </c>
      <c r="E108">
        <f t="shared" si="15"/>
        <v>1.7279</v>
      </c>
      <c r="F108">
        <f t="shared" si="16"/>
        <v>635.86720000000003</v>
      </c>
      <c r="G108">
        <f t="shared" si="17"/>
        <v>174.68279999999993</v>
      </c>
      <c r="H108">
        <f t="shared" si="18"/>
        <v>30514.080615839976</v>
      </c>
      <c r="I108">
        <f t="shared" si="19"/>
        <v>-14.800000000000011</v>
      </c>
      <c r="J108">
        <f t="shared" si="20"/>
        <v>219.04000000000033</v>
      </c>
    </row>
    <row r="109" spans="1:10" x14ac:dyDescent="0.25">
      <c r="A109">
        <v>10</v>
      </c>
      <c r="B109">
        <v>961</v>
      </c>
      <c r="C109">
        <v>1601</v>
      </c>
      <c r="D109">
        <f t="shared" si="14"/>
        <v>-22.55</v>
      </c>
      <c r="E109">
        <f t="shared" si="15"/>
        <v>1.7279</v>
      </c>
      <c r="F109">
        <f t="shared" si="16"/>
        <v>1660.5119</v>
      </c>
      <c r="G109">
        <f t="shared" si="17"/>
        <v>-36.961900000000014</v>
      </c>
      <c r="H109">
        <f t="shared" si="18"/>
        <v>1366.1820516100011</v>
      </c>
      <c r="I109">
        <f t="shared" si="19"/>
        <v>578.20000000000005</v>
      </c>
      <c r="J109">
        <f t="shared" si="20"/>
        <v>334315.24000000005</v>
      </c>
    </row>
    <row r="110" spans="1:10" x14ac:dyDescent="0.25">
      <c r="B110" s="1">
        <f t="shared" ref="B110:C110" si="21">SUM(B100:B109)</f>
        <v>3828</v>
      </c>
      <c r="C110" s="1">
        <f t="shared" si="21"/>
        <v>6389</v>
      </c>
      <c r="D110">
        <f t="shared" si="14"/>
        <v>-22.55</v>
      </c>
      <c r="H110">
        <f>SUM(H100:H109)</f>
        <v>313301.2871884401</v>
      </c>
      <c r="I110">
        <f>SUM(I100:I109)</f>
        <v>0</v>
      </c>
      <c r="J110">
        <f>SUM(J100:J109)</f>
        <v>1074925.6000000001</v>
      </c>
    </row>
    <row r="111" spans="1:10" x14ac:dyDescent="0.25">
      <c r="B111">
        <f>B110/A109</f>
        <v>382.8</v>
      </c>
      <c r="C111">
        <f>C110/A109</f>
        <v>638.9</v>
      </c>
    </row>
    <row r="112" spans="1:10" x14ac:dyDescent="0.25">
      <c r="A112" t="s">
        <v>69</v>
      </c>
      <c r="B112">
        <f>A109-2</f>
        <v>8</v>
      </c>
    </row>
    <row r="113" spans="1:5" x14ac:dyDescent="0.25">
      <c r="A113" t="s">
        <v>68</v>
      </c>
      <c r="B113">
        <f>1/B112</f>
        <v>0.125</v>
      </c>
    </row>
    <row r="114" spans="1:5" x14ac:dyDescent="0.25">
      <c r="A114" t="s">
        <v>70</v>
      </c>
      <c r="B114">
        <f>B113*H110</f>
        <v>39162.660898555012</v>
      </c>
    </row>
    <row r="115" spans="1:5" x14ac:dyDescent="0.25">
      <c r="A115" s="40" t="s">
        <v>63</v>
      </c>
      <c r="B115" s="40">
        <f>SQRT(B114)</f>
        <v>197.89558079592129</v>
      </c>
    </row>
    <row r="118" spans="1:5" x14ac:dyDescent="0.25">
      <c r="A118" t="s">
        <v>71</v>
      </c>
    </row>
    <row r="119" spans="1:5" x14ac:dyDescent="0.25">
      <c r="B119" t="s">
        <v>73</v>
      </c>
      <c r="C119">
        <f>C6</f>
        <v>386</v>
      </c>
    </row>
    <row r="120" spans="1:5" x14ac:dyDescent="0.25">
      <c r="B120" t="s">
        <v>74</v>
      </c>
      <c r="C120">
        <f>B111</f>
        <v>382.8</v>
      </c>
    </row>
    <row r="121" spans="1:5" x14ac:dyDescent="0.25">
      <c r="B121" t="s">
        <v>75</v>
      </c>
      <c r="C121">
        <f>C119-C120</f>
        <v>3.1999999999999886</v>
      </c>
      <c r="D121">
        <f>C121*C121</f>
        <v>10.239999999999927</v>
      </c>
    </row>
    <row r="122" spans="1:5" x14ac:dyDescent="0.25">
      <c r="B122" t="s">
        <v>78</v>
      </c>
      <c r="C122">
        <f>J110</f>
        <v>1074925.6000000001</v>
      </c>
    </row>
    <row r="123" spans="1:5" x14ac:dyDescent="0.25">
      <c r="B123" t="s">
        <v>79</v>
      </c>
      <c r="C123">
        <f>D121/C122</f>
        <v>9.5262406998213889E-6</v>
      </c>
    </row>
    <row r="124" spans="1:5" x14ac:dyDescent="0.25">
      <c r="B124" t="s">
        <v>80</v>
      </c>
      <c r="C124">
        <f>1/A109</f>
        <v>0.1</v>
      </c>
    </row>
    <row r="125" spans="1:5" x14ac:dyDescent="0.25">
      <c r="B125" s="40" t="s">
        <v>81</v>
      </c>
      <c r="C125" s="40">
        <f>1+C124+C123</f>
        <v>1.1000095262406999</v>
      </c>
    </row>
    <row r="126" spans="1:5" x14ac:dyDescent="0.25">
      <c r="B126" t="s">
        <v>82</v>
      </c>
      <c r="C126">
        <f>SQRT(C125)</f>
        <v>1.0488133896173808</v>
      </c>
    </row>
    <row r="128" spans="1:5" x14ac:dyDescent="0.25">
      <c r="A128" s="40" t="s">
        <v>83</v>
      </c>
      <c r="B128" s="40">
        <f>B96*B115*C126</f>
        <v>230.00170271167212</v>
      </c>
      <c r="C128" s="42"/>
      <c r="E128" s="44"/>
    </row>
    <row r="129" spans="1:5" x14ac:dyDescent="0.25">
      <c r="A129" t="s">
        <v>84</v>
      </c>
      <c r="B129" s="44">
        <f>B7</f>
        <v>644.42899999999997</v>
      </c>
      <c r="E129" s="44"/>
    </row>
    <row r="130" spans="1:5" x14ac:dyDescent="0.25">
      <c r="A130" t="s">
        <v>85</v>
      </c>
      <c r="B130" s="45">
        <f>B129+B128</f>
        <v>874.4307027116721</v>
      </c>
    </row>
    <row r="131" spans="1:5" x14ac:dyDescent="0.25">
      <c r="A131" t="s">
        <v>86</v>
      </c>
      <c r="B131" s="46">
        <f>B129-B128</f>
        <v>414.42729728832785</v>
      </c>
      <c r="C131" s="35"/>
    </row>
    <row r="132" spans="1:5" x14ac:dyDescent="0.25">
      <c r="B132" s="45"/>
    </row>
  </sheetData>
  <mergeCells count="2">
    <mergeCell ref="F48:F55"/>
    <mergeCell ref="F64:F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opLeftCell="A37" workbookViewId="0">
      <selection activeCell="C63" sqref="C63"/>
    </sheetView>
  </sheetViews>
  <sheetFormatPr baseColWidth="10" defaultRowHeight="15" x14ac:dyDescent="0.25"/>
  <cols>
    <col min="2" max="2" width="23.85546875" bestFit="1" customWidth="1"/>
    <col min="4" max="4" width="20.140625" bestFit="1" customWidth="1"/>
    <col min="5" max="5" width="59.85546875" bestFit="1" customWidth="1"/>
    <col min="6" max="6" width="22.42578125" bestFit="1" customWidth="1"/>
  </cols>
  <sheetData>
    <row r="1" spans="1:8" x14ac:dyDescent="0.25">
      <c r="A1" t="s">
        <v>49</v>
      </c>
    </row>
    <row r="2" spans="1:8" x14ac:dyDescent="0.25">
      <c r="A2" t="s">
        <v>0</v>
      </c>
      <c r="B2">
        <f>G19</f>
        <v>139.91932193067043</v>
      </c>
    </row>
    <row r="3" spans="1:8" x14ac:dyDescent="0.25">
      <c r="A3" t="s">
        <v>1</v>
      </c>
      <c r="B3">
        <f>C19</f>
        <v>0.68677866314774405</v>
      </c>
    </row>
    <row r="4" spans="1:8" x14ac:dyDescent="0.25">
      <c r="A4" t="s">
        <v>2</v>
      </c>
      <c r="B4">
        <f>C22</f>
        <v>0.71883657522194</v>
      </c>
    </row>
    <row r="5" spans="1:8" x14ac:dyDescent="0.25">
      <c r="A5" t="s">
        <v>3</v>
      </c>
      <c r="B5">
        <f>B4*B4</f>
        <v>0.51672602187680783</v>
      </c>
    </row>
    <row r="6" spans="1:8" x14ac:dyDescent="0.25">
      <c r="A6" t="s">
        <v>4</v>
      </c>
      <c r="C6">
        <v>386</v>
      </c>
    </row>
    <row r="7" spans="1:8" x14ac:dyDescent="0.25">
      <c r="A7" t="s">
        <v>5</v>
      </c>
      <c r="B7" s="43">
        <f>G20</f>
        <v>405.01588590569963</v>
      </c>
    </row>
    <row r="9" spans="1:8" x14ac:dyDescent="0.25">
      <c r="A9" t="s">
        <v>6</v>
      </c>
    </row>
    <row r="11" spans="1:8" ht="13.5" customHeight="1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>
        <v>3</v>
      </c>
      <c r="B12">
        <v>99</v>
      </c>
      <c r="C12">
        <v>141</v>
      </c>
      <c r="D12">
        <v>132</v>
      </c>
      <c r="E12">
        <v>6.5</v>
      </c>
      <c r="F12">
        <f t="shared" ref="F12:F14" si="0">B12*B12</f>
        <v>9801</v>
      </c>
      <c r="G12">
        <f t="shared" ref="G12:G14" si="1">B12*D12</f>
        <v>13068</v>
      </c>
      <c r="H12">
        <f t="shared" ref="H12:H14" si="2">D12*D12</f>
        <v>17424</v>
      </c>
    </row>
    <row r="13" spans="1:8" x14ac:dyDescent="0.25">
      <c r="A13">
        <v>4</v>
      </c>
      <c r="B13">
        <v>150</v>
      </c>
      <c r="C13">
        <v>166</v>
      </c>
      <c r="D13">
        <v>272</v>
      </c>
      <c r="E13">
        <v>22.4</v>
      </c>
      <c r="F13">
        <f t="shared" si="0"/>
        <v>22500</v>
      </c>
      <c r="G13">
        <f t="shared" si="1"/>
        <v>40800</v>
      </c>
      <c r="H13">
        <f t="shared" si="2"/>
        <v>73984</v>
      </c>
    </row>
    <row r="14" spans="1:8" x14ac:dyDescent="0.25">
      <c r="A14">
        <v>5</v>
      </c>
      <c r="B14">
        <v>128</v>
      </c>
      <c r="C14">
        <v>137</v>
      </c>
      <c r="D14">
        <v>291</v>
      </c>
      <c r="E14">
        <v>28.4</v>
      </c>
      <c r="F14">
        <f t="shared" si="0"/>
        <v>16384</v>
      </c>
      <c r="G14">
        <f t="shared" si="1"/>
        <v>37248</v>
      </c>
      <c r="H14">
        <f t="shared" si="2"/>
        <v>84681</v>
      </c>
    </row>
    <row r="15" spans="1:8" x14ac:dyDescent="0.25">
      <c r="A15">
        <v>4</v>
      </c>
      <c r="B15">
        <v>302</v>
      </c>
      <c r="C15">
        <v>355</v>
      </c>
      <c r="D15">
        <v>331</v>
      </c>
      <c r="E15">
        <v>65.900000000000006</v>
      </c>
      <c r="F15">
        <f t="shared" ref="F15" si="3">B15*B15</f>
        <v>91204</v>
      </c>
      <c r="G15">
        <f t="shared" ref="G15" si="4">B15*D15</f>
        <v>99962</v>
      </c>
      <c r="H15">
        <f t="shared" ref="H15" si="5">D15*D15</f>
        <v>109561</v>
      </c>
    </row>
    <row r="16" spans="1:8" x14ac:dyDescent="0.25">
      <c r="A16" s="1"/>
      <c r="B16" s="1">
        <f t="shared" ref="B16:H16" si="6">SUM(B12:B15)</f>
        <v>679</v>
      </c>
      <c r="C16" s="1">
        <f t="shared" si="6"/>
        <v>799</v>
      </c>
      <c r="D16" s="1">
        <f t="shared" si="6"/>
        <v>1026</v>
      </c>
      <c r="E16" s="1">
        <f t="shared" si="6"/>
        <v>123.2</v>
      </c>
      <c r="F16" s="2">
        <f t="shared" si="6"/>
        <v>139889</v>
      </c>
      <c r="G16" s="2">
        <f t="shared" si="6"/>
        <v>191078</v>
      </c>
      <c r="H16" s="2">
        <f t="shared" si="6"/>
        <v>285650</v>
      </c>
    </row>
    <row r="17" spans="1:7" x14ac:dyDescent="0.25">
      <c r="A17" t="s">
        <v>15</v>
      </c>
      <c r="B17">
        <f>B16/A15</f>
        <v>169.75</v>
      </c>
      <c r="D17">
        <f>D16/A15</f>
        <v>256.5</v>
      </c>
    </row>
    <row r="19" spans="1:7" x14ac:dyDescent="0.25">
      <c r="A19" s="3" t="s">
        <v>16</v>
      </c>
      <c r="B19" s="3">
        <f>G16-(A15*B17*D17)</f>
        <v>16914.5</v>
      </c>
      <c r="C19" s="3">
        <f>B19/B20</f>
        <v>0.68677866314774405</v>
      </c>
      <c r="D19" s="1"/>
      <c r="F19" t="s">
        <v>17</v>
      </c>
      <c r="G19">
        <f>D17-(C19*B17)</f>
        <v>139.91932193067043</v>
      </c>
    </row>
    <row r="20" spans="1:7" x14ac:dyDescent="0.25">
      <c r="A20" s="1"/>
      <c r="B20" s="3">
        <f>F16-(A15*(B17*B17))</f>
        <v>24628.75</v>
      </c>
      <c r="C20" s="1"/>
      <c r="D20" s="1"/>
      <c r="F20" t="s">
        <v>18</v>
      </c>
      <c r="G20">
        <f>G19+C19*C6</f>
        <v>405.01588590569963</v>
      </c>
    </row>
    <row r="21" spans="1:7" x14ac:dyDescent="0.25">
      <c r="A21" s="1"/>
      <c r="B21" s="1"/>
      <c r="C21" s="1"/>
      <c r="D21" s="1"/>
    </row>
    <row r="22" spans="1:7" x14ac:dyDescent="0.25">
      <c r="A22" s="3" t="s">
        <v>2</v>
      </c>
      <c r="B22" s="3">
        <f>A15*(G16)-(B16*D16)</f>
        <v>67658</v>
      </c>
      <c r="C22" s="3">
        <f>B22/B23</f>
        <v>0.71883657522194</v>
      </c>
      <c r="D22" s="3">
        <f>C22*C22</f>
        <v>0.51672602187680783</v>
      </c>
    </row>
    <row r="23" spans="1:7" x14ac:dyDescent="0.25">
      <c r="A23" s="1"/>
      <c r="B23" s="3">
        <f>SQRT(B24*C24)</f>
        <v>94121.532392965208</v>
      </c>
      <c r="C23" s="1"/>
      <c r="D23" s="1"/>
    </row>
    <row r="24" spans="1:7" x14ac:dyDescent="0.25">
      <c r="A24" s="1"/>
      <c r="B24" s="1">
        <f>A15*F16-(B16*B16)</f>
        <v>98515</v>
      </c>
      <c r="C24" s="1">
        <f>A15*H16-(D16*D16)</f>
        <v>89924</v>
      </c>
      <c r="D24" s="1"/>
    </row>
    <row r="27" spans="1:7" x14ac:dyDescent="0.25">
      <c r="A27" t="s">
        <v>51</v>
      </c>
    </row>
    <row r="29" spans="1:7" x14ac:dyDescent="0.25">
      <c r="A29" t="s">
        <v>52</v>
      </c>
      <c r="B29">
        <v>4</v>
      </c>
    </row>
    <row r="30" spans="1:7" x14ac:dyDescent="0.25">
      <c r="A30" t="s">
        <v>53</v>
      </c>
      <c r="B30">
        <f>SQRT(B29-2)</f>
        <v>1.4142135623730951</v>
      </c>
    </row>
    <row r="31" spans="1:7" x14ac:dyDescent="0.25">
      <c r="A31" t="s">
        <v>54</v>
      </c>
      <c r="B31">
        <f>B30*ABS(B4)</f>
        <v>1.0165884338086952</v>
      </c>
    </row>
    <row r="32" spans="1:7" x14ac:dyDescent="0.25">
      <c r="A32" t="s">
        <v>56</v>
      </c>
      <c r="B32">
        <f>B4*B4</f>
        <v>0.51672602187680783</v>
      </c>
    </row>
    <row r="33" spans="1:12" x14ac:dyDescent="0.25">
      <c r="A33" t="s">
        <v>55</v>
      </c>
      <c r="B33">
        <f>SQRT(1-B32)</f>
        <v>0.69517909787564258</v>
      </c>
    </row>
    <row r="34" spans="1:12" x14ac:dyDescent="0.25">
      <c r="A34" t="s">
        <v>57</v>
      </c>
      <c r="B34" s="36">
        <f>B31/B33</f>
        <v>1.4623403334697904</v>
      </c>
    </row>
    <row r="36" spans="1:12" ht="15.75" thickBot="1" x14ac:dyDescent="0.3">
      <c r="A36" t="s">
        <v>50</v>
      </c>
    </row>
    <row r="37" spans="1:12" x14ac:dyDescent="0.25">
      <c r="A37" s="4" t="s">
        <v>19</v>
      </c>
      <c r="B37" s="5"/>
      <c r="C37" s="5"/>
      <c r="D37" s="5"/>
      <c r="E37" s="5"/>
      <c r="F37" s="38" t="s">
        <v>26</v>
      </c>
      <c r="G37">
        <v>1.5</v>
      </c>
      <c r="H37">
        <f>G37-1</f>
        <v>0.5</v>
      </c>
      <c r="I37">
        <f>H37</f>
        <v>0.5</v>
      </c>
      <c r="K37">
        <f>SQRT(PI())</f>
        <v>1.7724538509055159</v>
      </c>
      <c r="L37" s="40">
        <f>K37*I37</f>
        <v>0.88622692545275794</v>
      </c>
    </row>
    <row r="38" spans="1:12" x14ac:dyDescent="0.25">
      <c r="A38" s="7"/>
      <c r="B38" s="8"/>
      <c r="C38" s="8"/>
      <c r="D38" s="37"/>
      <c r="E38" s="8"/>
      <c r="F38" s="9"/>
      <c r="G38" t="s">
        <v>58</v>
      </c>
      <c r="H38">
        <f>L37*N37</f>
        <v>0</v>
      </c>
    </row>
    <row r="39" spans="1:12" x14ac:dyDescent="0.25">
      <c r="A39" s="7" t="s">
        <v>20</v>
      </c>
      <c r="B39" s="8"/>
      <c r="C39" s="8"/>
      <c r="D39" s="8"/>
      <c r="E39" s="8"/>
      <c r="F39" s="39" t="s">
        <v>88</v>
      </c>
      <c r="G39">
        <v>1</v>
      </c>
      <c r="H39">
        <f>G39-1</f>
        <v>0</v>
      </c>
    </row>
    <row r="40" spans="1:12" x14ac:dyDescent="0.25">
      <c r="A40" s="7" t="s">
        <v>21</v>
      </c>
      <c r="B40" s="8">
        <f>4-2</f>
        <v>2</v>
      </c>
      <c r="C40" s="8" t="s">
        <v>22</v>
      </c>
      <c r="D40" s="8"/>
      <c r="E40" s="8"/>
      <c r="F40" s="9"/>
    </row>
    <row r="41" spans="1:12" x14ac:dyDescent="0.25">
      <c r="A41" s="7"/>
      <c r="B41" s="8"/>
      <c r="C41" s="8"/>
      <c r="D41" s="8"/>
      <c r="E41" s="8"/>
      <c r="F41" s="9"/>
    </row>
    <row r="42" spans="1:12" x14ac:dyDescent="0.25">
      <c r="A42" s="7" t="s">
        <v>23</v>
      </c>
      <c r="B42" s="8"/>
      <c r="C42" s="8"/>
      <c r="D42" s="8"/>
      <c r="E42" s="8"/>
      <c r="F42" s="51" t="s">
        <v>24</v>
      </c>
      <c r="G42">
        <v>7</v>
      </c>
      <c r="H42">
        <v>2</v>
      </c>
      <c r="I42">
        <f>G42/H42</f>
        <v>3.5</v>
      </c>
      <c r="J42">
        <f>I42*I43*I44*I45</f>
        <v>6.5625</v>
      </c>
    </row>
    <row r="43" spans="1:12" x14ac:dyDescent="0.25">
      <c r="A43" s="7" t="s">
        <v>25</v>
      </c>
      <c r="B43" s="10">
        <f>(B40+1)/2</f>
        <v>1.5</v>
      </c>
      <c r="C43" s="8"/>
      <c r="D43" s="8"/>
      <c r="E43" s="8"/>
      <c r="F43" s="51"/>
      <c r="G43">
        <v>5</v>
      </c>
      <c r="H43">
        <v>2</v>
      </c>
      <c r="I43">
        <f t="shared" ref="I43:I45" si="7">G43/H43</f>
        <v>2.5</v>
      </c>
    </row>
    <row r="44" spans="1:12" x14ac:dyDescent="0.25">
      <c r="A44" s="7" t="s">
        <v>26</v>
      </c>
      <c r="B44" s="11">
        <f>L37</f>
        <v>0.88622692545275794</v>
      </c>
      <c r="C44" s="8"/>
      <c r="D44" s="8"/>
      <c r="E44" s="8"/>
      <c r="F44" s="51"/>
      <c r="G44">
        <v>3</v>
      </c>
      <c r="H44">
        <v>2</v>
      </c>
      <c r="I44">
        <f t="shared" si="7"/>
        <v>1.5</v>
      </c>
    </row>
    <row r="45" spans="1:12" x14ac:dyDescent="0.25">
      <c r="A45" s="7" t="s">
        <v>27</v>
      </c>
      <c r="B45" s="12">
        <f>B40*PI()</f>
        <v>6.2831853071795862</v>
      </c>
      <c r="C45" s="8">
        <f>POWER(B45,(1/2))</f>
        <v>2.5066282746310002</v>
      </c>
      <c r="D45" s="8"/>
      <c r="E45" s="8"/>
      <c r="F45" s="51"/>
      <c r="G45">
        <v>1</v>
      </c>
      <c r="H45">
        <v>2</v>
      </c>
      <c r="I45">
        <f t="shared" si="7"/>
        <v>0.5</v>
      </c>
    </row>
    <row r="46" spans="1:12" x14ac:dyDescent="0.25">
      <c r="A46" s="7" t="s">
        <v>28</v>
      </c>
      <c r="B46" s="12">
        <f>K39</f>
        <v>0</v>
      </c>
      <c r="C46" s="8"/>
      <c r="D46" s="8" t="s">
        <v>29</v>
      </c>
      <c r="E46" s="8" t="s">
        <v>30</v>
      </c>
      <c r="F46" s="51"/>
      <c r="H46">
        <f>SQRT(PI())</f>
        <v>1.7724538509055159</v>
      </c>
      <c r="I46">
        <f>I42*I43*I44*I45*H46</f>
        <v>11.631728396567448</v>
      </c>
    </row>
    <row r="47" spans="1:12" x14ac:dyDescent="0.25">
      <c r="A47" s="7" t="s">
        <v>31</v>
      </c>
      <c r="B47" s="12">
        <f>C45*B46</f>
        <v>0</v>
      </c>
      <c r="C47" s="8"/>
      <c r="D47" s="8"/>
      <c r="E47" s="8"/>
      <c r="F47" s="51"/>
      <c r="K47" s="13"/>
    </row>
    <row r="48" spans="1:12" x14ac:dyDescent="0.25">
      <c r="A48" s="7" t="s">
        <v>32</v>
      </c>
      <c r="B48" s="8">
        <f>B44</f>
        <v>0.88622692545275794</v>
      </c>
      <c r="C48" s="8"/>
      <c r="D48" s="8"/>
      <c r="E48" s="8"/>
      <c r="F48" s="51"/>
      <c r="K48" s="13"/>
    </row>
    <row r="49" spans="1:12" ht="15.75" thickBot="1" x14ac:dyDescent="0.3">
      <c r="A49" s="14" t="s">
        <v>33</v>
      </c>
      <c r="B49" s="15" t="e">
        <f>B48/B47</f>
        <v>#DIV/0!</v>
      </c>
      <c r="C49" s="16"/>
      <c r="D49" s="16"/>
      <c r="E49" s="16"/>
      <c r="F49" s="52"/>
      <c r="K49" s="13">
        <f>11/2</f>
        <v>5.5</v>
      </c>
      <c r="L49">
        <f>K50*K51*K52*K53*K54</f>
        <v>29.53125</v>
      </c>
    </row>
    <row r="50" spans="1:12" x14ac:dyDescent="0.25">
      <c r="B50" s="17"/>
      <c r="K50" s="13">
        <f>K49-1</f>
        <v>4.5</v>
      </c>
      <c r="L50" t="e">
        <f>#REF!*$H$10</f>
        <v>#REF!</v>
      </c>
    </row>
    <row r="51" spans="1:12" ht="15.75" thickBot="1" x14ac:dyDescent="0.3">
      <c r="K51" s="13">
        <f>K50-1</f>
        <v>3.5</v>
      </c>
    </row>
    <row r="52" spans="1:12" x14ac:dyDescent="0.25">
      <c r="A52" s="4" t="s">
        <v>34</v>
      </c>
      <c r="B52" s="5"/>
      <c r="C52" s="5"/>
      <c r="D52" s="5"/>
      <c r="E52" s="5"/>
      <c r="F52" s="5"/>
      <c r="G52" s="5"/>
      <c r="H52" s="5"/>
      <c r="I52" s="6"/>
      <c r="K52" s="13">
        <f>K51-1</f>
        <v>2.5</v>
      </c>
    </row>
    <row r="53" spans="1:12" x14ac:dyDescent="0.25">
      <c r="A53" s="7" t="s">
        <v>35</v>
      </c>
      <c r="B53" s="8"/>
      <c r="C53" s="8"/>
      <c r="D53" s="8"/>
      <c r="E53" s="8"/>
      <c r="F53" s="8"/>
      <c r="G53" s="8"/>
      <c r="H53" s="8"/>
      <c r="I53" s="9"/>
      <c r="K53" s="13">
        <f>K52-1</f>
        <v>1.5</v>
      </c>
    </row>
    <row r="54" spans="1:12" x14ac:dyDescent="0.25">
      <c r="A54" s="7" t="s">
        <v>36</v>
      </c>
      <c r="B54" s="8">
        <v>10</v>
      </c>
      <c r="C54" s="8" t="s">
        <v>48</v>
      </c>
      <c r="D54" s="8"/>
      <c r="E54" s="8"/>
      <c r="F54" s="8"/>
      <c r="G54" s="8"/>
      <c r="H54" s="8"/>
      <c r="I54" s="9"/>
      <c r="K54" s="13">
        <f>K53-1</f>
        <v>0.5</v>
      </c>
    </row>
    <row r="55" spans="1:12" x14ac:dyDescent="0.25">
      <c r="A55" s="7" t="s">
        <v>37</v>
      </c>
      <c r="B55" s="8">
        <v>1.1000000000000001</v>
      </c>
      <c r="C55" s="8"/>
      <c r="D55" s="8"/>
      <c r="E55" s="8"/>
      <c r="F55" s="8"/>
      <c r="G55" s="8"/>
      <c r="H55" s="8"/>
      <c r="I55" s="9"/>
      <c r="K55" s="13"/>
    </row>
    <row r="56" spans="1:12" x14ac:dyDescent="0.25">
      <c r="A56" s="7" t="s">
        <v>38</v>
      </c>
      <c r="B56" s="8"/>
      <c r="C56" s="8"/>
      <c r="D56" s="8"/>
      <c r="E56" s="8"/>
      <c r="F56" s="8"/>
      <c r="G56" s="8"/>
      <c r="H56" s="8"/>
      <c r="I56" s="9"/>
      <c r="K56" s="13"/>
    </row>
    <row r="57" spans="1:12" x14ac:dyDescent="0.25">
      <c r="A57" s="7" t="s">
        <v>39</v>
      </c>
      <c r="B57" s="8">
        <f>(B55/B54)/3</f>
        <v>3.6666666666666674E-2</v>
      </c>
      <c r="C57" s="8"/>
      <c r="D57" s="8"/>
      <c r="E57" s="8"/>
      <c r="F57" s="8"/>
      <c r="G57" s="8"/>
      <c r="H57" s="8"/>
      <c r="I57" s="9"/>
      <c r="K57" s="13"/>
    </row>
    <row r="58" spans="1:12" x14ac:dyDescent="0.25">
      <c r="A58" s="7" t="s">
        <v>40</v>
      </c>
      <c r="B58" s="8" t="s">
        <v>41</v>
      </c>
      <c r="C58" s="8" t="s">
        <v>42</v>
      </c>
      <c r="D58" s="8" t="s">
        <v>43</v>
      </c>
      <c r="E58" s="10" t="s">
        <v>44</v>
      </c>
      <c r="F58" s="8"/>
      <c r="G58" s="8" t="s">
        <v>45</v>
      </c>
      <c r="H58" s="18" t="s">
        <v>46</v>
      </c>
      <c r="I58" s="9" t="s">
        <v>47</v>
      </c>
      <c r="K58" s="13"/>
    </row>
    <row r="59" spans="1:12" x14ac:dyDescent="0.25">
      <c r="A59" s="7">
        <v>0</v>
      </c>
      <c r="B59" s="8">
        <f>A59*A59</f>
        <v>0</v>
      </c>
      <c r="C59" s="8">
        <f>B59/B40</f>
        <v>0</v>
      </c>
      <c r="D59" s="8">
        <f>1 +C59</f>
        <v>1</v>
      </c>
      <c r="E59" s="8">
        <f>POWER(D59,-$B$7)</f>
        <v>1</v>
      </c>
      <c r="F59" s="8" t="e">
        <f>#REF!</f>
        <v>#REF!</v>
      </c>
      <c r="G59" s="8" t="e">
        <f>E59*F59</f>
        <v>#REF!</v>
      </c>
      <c r="H59" s="8">
        <v>1</v>
      </c>
      <c r="I59" s="9" t="e">
        <f>$B$15*H59*G59</f>
        <v>#REF!</v>
      </c>
      <c r="K59" s="13"/>
    </row>
    <row r="60" spans="1:12" x14ac:dyDescent="0.25">
      <c r="A60" s="7">
        <v>0.11</v>
      </c>
      <c r="B60" s="8">
        <f>A60*A60</f>
        <v>1.21E-2</v>
      </c>
      <c r="C60" s="8">
        <f>B60/B40</f>
        <v>6.0499999999999998E-3</v>
      </c>
      <c r="D60" s="8">
        <f t="shared" ref="D60:D61" si="8">1 +C60</f>
        <v>1.0060500000000001</v>
      </c>
      <c r="E60" s="8">
        <f t="shared" ref="E60:E61" si="9">POWER(D60,-$B$7)</f>
        <v>8.6902926206872677E-2</v>
      </c>
      <c r="F60" s="8" t="e">
        <f>#REF!</f>
        <v>#REF!</v>
      </c>
      <c r="G60" s="8" t="e">
        <f t="shared" ref="G60:G61" si="10">E60*F60</f>
        <v>#REF!</v>
      </c>
      <c r="H60" s="8">
        <v>4</v>
      </c>
      <c r="I60" s="9" t="e">
        <f>$B$15*H60*G60</f>
        <v>#REF!</v>
      </c>
      <c r="K60" s="13"/>
    </row>
    <row r="61" spans="1:12" x14ac:dyDescent="0.25">
      <c r="A61" s="7">
        <v>0.22</v>
      </c>
      <c r="B61" s="8">
        <f>A61*A61</f>
        <v>4.8399999999999999E-2</v>
      </c>
      <c r="C61" s="8">
        <f>B61/B40</f>
        <v>2.4199999999999999E-2</v>
      </c>
      <c r="D61" s="8">
        <f t="shared" si="8"/>
        <v>1.0242</v>
      </c>
      <c r="E61" s="8">
        <f t="shared" si="9"/>
        <v>6.2230397010499636E-5</v>
      </c>
      <c r="F61" s="8" t="e">
        <f>#REF!</f>
        <v>#REF!</v>
      </c>
      <c r="G61" s="8" t="e">
        <f t="shared" si="10"/>
        <v>#REF!</v>
      </c>
      <c r="H61" s="8">
        <v>2</v>
      </c>
      <c r="I61" s="9" t="e">
        <f>$B$15*H61*G61</f>
        <v>#REF!</v>
      </c>
    </row>
    <row r="62" spans="1:12" x14ac:dyDescent="0.25">
      <c r="A62" s="7"/>
      <c r="B62" s="8"/>
      <c r="C62" s="8"/>
      <c r="D62" s="8"/>
      <c r="E62" s="8"/>
      <c r="F62" s="8"/>
      <c r="G62" s="8"/>
      <c r="H62" s="8"/>
      <c r="I62" s="9"/>
    </row>
    <row r="63" spans="1:12" x14ac:dyDescent="0.25">
      <c r="A63" s="7"/>
      <c r="B63" s="8"/>
      <c r="C63" s="8"/>
      <c r="D63" s="8"/>
      <c r="E63" s="8"/>
      <c r="F63" s="8"/>
      <c r="G63" s="8"/>
      <c r="H63" s="8"/>
      <c r="I63" s="9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9"/>
    </row>
    <row r="65" spans="1:9" x14ac:dyDescent="0.25">
      <c r="A65" s="7"/>
      <c r="B65" s="8"/>
      <c r="C65" s="8"/>
      <c r="D65" s="8"/>
      <c r="E65" s="8"/>
      <c r="F65" s="8"/>
      <c r="G65" s="8"/>
      <c r="H65" s="8"/>
      <c r="I65" s="9"/>
    </row>
    <row r="66" spans="1:9" x14ac:dyDescent="0.25">
      <c r="A66" s="7"/>
      <c r="B66" s="8"/>
      <c r="C66" s="8"/>
      <c r="D66" s="8"/>
      <c r="E66" s="8"/>
      <c r="F66" s="8"/>
      <c r="G66" s="8"/>
      <c r="H66" s="8"/>
      <c r="I66" s="9"/>
    </row>
    <row r="67" spans="1:9" x14ac:dyDescent="0.25">
      <c r="A67" s="7"/>
      <c r="B67" s="8"/>
      <c r="C67" s="8"/>
      <c r="D67" s="8"/>
      <c r="E67" s="8"/>
      <c r="F67" s="8"/>
      <c r="G67" s="8"/>
      <c r="H67" s="8"/>
      <c r="I67" s="9"/>
    </row>
    <row r="68" spans="1:9" x14ac:dyDescent="0.25">
      <c r="A68" s="7"/>
      <c r="B68" s="8"/>
      <c r="C68" s="8"/>
      <c r="D68" s="8"/>
      <c r="E68" s="8"/>
      <c r="F68" s="8"/>
      <c r="G68" s="8"/>
      <c r="H68" s="8"/>
      <c r="I68" s="9"/>
    </row>
    <row r="69" spans="1:9" x14ac:dyDescent="0.25">
      <c r="A69" s="7"/>
      <c r="B69" s="8"/>
      <c r="C69" s="8"/>
      <c r="D69" s="8"/>
      <c r="E69" s="8"/>
      <c r="F69" s="8"/>
      <c r="G69" s="8"/>
      <c r="H69" s="8"/>
      <c r="I69" s="9"/>
    </row>
    <row r="70" spans="1:9" x14ac:dyDescent="0.25">
      <c r="A70" s="7"/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7"/>
      <c r="B71" s="8"/>
      <c r="C71" s="8"/>
      <c r="D71" s="8"/>
      <c r="E71" s="8"/>
      <c r="F71" s="8"/>
      <c r="G71" s="8"/>
      <c r="H71" s="8"/>
      <c r="I71" s="9"/>
    </row>
    <row r="72" spans="1:9" x14ac:dyDescent="0.25">
      <c r="A72" s="7"/>
      <c r="B72" s="8"/>
      <c r="C72" s="8"/>
      <c r="D72" s="8"/>
      <c r="E72" s="8"/>
      <c r="F72" s="8"/>
      <c r="G72" s="8"/>
      <c r="H72" s="8"/>
      <c r="I72" s="9"/>
    </row>
    <row r="73" spans="1:9" x14ac:dyDescent="0.25">
      <c r="A73" s="7"/>
      <c r="B73" s="8"/>
      <c r="C73" s="8"/>
      <c r="D73" s="8"/>
      <c r="E73" s="8"/>
      <c r="F73" s="8"/>
      <c r="G73" s="8"/>
      <c r="H73" s="8"/>
      <c r="I73" s="9"/>
    </row>
    <row r="74" spans="1:9" x14ac:dyDescent="0.25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25">
      <c r="A75" s="7"/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/>
      <c r="B76" s="8"/>
      <c r="C76" s="8"/>
      <c r="D76" s="8"/>
      <c r="E76" s="8"/>
      <c r="F76" s="8"/>
      <c r="G76" s="8"/>
      <c r="H76" s="8"/>
      <c r="I76" s="9"/>
    </row>
    <row r="77" spans="1:9" x14ac:dyDescent="0.25">
      <c r="A77" s="7"/>
      <c r="B77" s="8"/>
      <c r="C77" s="8"/>
      <c r="D77" s="8"/>
      <c r="E77" s="8"/>
      <c r="F77" s="8"/>
      <c r="G77" s="8"/>
      <c r="H77" s="8"/>
      <c r="I77" s="9"/>
    </row>
    <row r="78" spans="1:9" x14ac:dyDescent="0.25">
      <c r="A78" s="7"/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25">
      <c r="A80" s="7"/>
      <c r="B80" s="8"/>
      <c r="C80" s="8"/>
      <c r="D80" s="8"/>
      <c r="E80" s="8"/>
      <c r="F80" s="8"/>
      <c r="G80" s="8"/>
      <c r="H80" s="8"/>
      <c r="I80" s="9"/>
    </row>
    <row r="81" spans="1:9" x14ac:dyDescent="0.25">
      <c r="A81" s="7"/>
      <c r="B81" s="8"/>
      <c r="C81" s="8"/>
      <c r="D81" s="8"/>
      <c r="E81" s="8"/>
      <c r="F81" s="8"/>
      <c r="G81" s="8"/>
      <c r="H81" s="8"/>
      <c r="I81" s="9"/>
    </row>
    <row r="82" spans="1:9" x14ac:dyDescent="0.25">
      <c r="A82" s="7"/>
      <c r="B82" s="8"/>
      <c r="C82" s="8"/>
      <c r="D82" s="8"/>
      <c r="E82" s="8"/>
      <c r="F82" s="8"/>
      <c r="G82" s="8"/>
      <c r="H82" s="8"/>
      <c r="I82" s="9"/>
    </row>
    <row r="83" spans="1:9" x14ac:dyDescent="0.25">
      <c r="A83" s="7"/>
      <c r="B83" s="8"/>
      <c r="C83" s="8"/>
      <c r="D83" s="8"/>
      <c r="E83" s="8"/>
      <c r="F83" s="8"/>
      <c r="G83" s="8"/>
      <c r="H83" s="8"/>
      <c r="I83" s="9"/>
    </row>
    <row r="84" spans="1:9" ht="15.75" thickBot="1" x14ac:dyDescent="0.3">
      <c r="A84" s="14"/>
      <c r="B84" s="16"/>
      <c r="C84" s="16"/>
      <c r="D84" s="16"/>
      <c r="E84" s="16"/>
      <c r="F84" s="16"/>
      <c r="G84" s="16"/>
      <c r="H84" s="16"/>
      <c r="I84" s="19"/>
    </row>
    <row r="86" spans="1:9" x14ac:dyDescent="0.25">
      <c r="A86">
        <f>1.1/10</f>
        <v>0.11000000000000001</v>
      </c>
    </row>
    <row r="91" spans="1:9" ht="15.75" thickBot="1" x14ac:dyDescent="0.3"/>
    <row r="92" spans="1:9" x14ac:dyDescent="0.25">
      <c r="A92" s="4" t="s">
        <v>19</v>
      </c>
      <c r="B92" s="5"/>
      <c r="C92" s="5"/>
      <c r="D92" s="5">
        <v>4</v>
      </c>
      <c r="E92" s="5">
        <v>3</v>
      </c>
      <c r="F92" s="6">
        <v>2</v>
      </c>
    </row>
    <row r="93" spans="1:9" x14ac:dyDescent="0.25">
      <c r="A93" s="7"/>
      <c r="B93" s="8"/>
      <c r="C93" s="8"/>
      <c r="D93" s="8"/>
      <c r="E93" s="8"/>
      <c r="F93" s="9"/>
      <c r="G93" s="13">
        <v>5</v>
      </c>
      <c r="H93">
        <v>24</v>
      </c>
    </row>
    <row r="94" spans="1:9" x14ac:dyDescent="0.25">
      <c r="A94" s="7" t="s">
        <v>20</v>
      </c>
      <c r="B94" s="8"/>
      <c r="C94" s="8"/>
      <c r="D94" s="8"/>
      <c r="E94" s="8"/>
      <c r="F94" s="9"/>
    </row>
    <row r="95" spans="1:9" x14ac:dyDescent="0.25">
      <c r="A95" s="7" t="s">
        <v>21</v>
      </c>
      <c r="B95" s="8">
        <v>8</v>
      </c>
      <c r="C95" s="8" t="s">
        <v>22</v>
      </c>
      <c r="D95" s="8"/>
      <c r="E95" s="8"/>
      <c r="F95" s="9"/>
    </row>
    <row r="96" spans="1:9" x14ac:dyDescent="0.25">
      <c r="A96" s="7"/>
      <c r="B96" s="8"/>
      <c r="C96" s="8"/>
      <c r="D96" s="8"/>
      <c r="E96" s="8"/>
      <c r="F96" s="9"/>
    </row>
    <row r="97" spans="1:9" x14ac:dyDescent="0.25">
      <c r="A97" s="7" t="s">
        <v>23</v>
      </c>
      <c r="B97" s="8"/>
      <c r="C97" s="8"/>
      <c r="D97" s="8"/>
      <c r="E97" s="8"/>
      <c r="F97" s="51" t="s">
        <v>24</v>
      </c>
      <c r="G97">
        <v>7</v>
      </c>
      <c r="H97">
        <v>2</v>
      </c>
      <c r="I97">
        <f>G97/H97</f>
        <v>3.5</v>
      </c>
    </row>
    <row r="98" spans="1:9" x14ac:dyDescent="0.25">
      <c r="A98" s="7" t="s">
        <v>25</v>
      </c>
      <c r="B98" s="10">
        <f>(B95+1)/2</f>
        <v>4.5</v>
      </c>
      <c r="C98" s="8"/>
      <c r="D98" s="8"/>
      <c r="E98" s="8"/>
      <c r="F98" s="51"/>
      <c r="G98">
        <v>5</v>
      </c>
      <c r="H98">
        <v>2</v>
      </c>
      <c r="I98">
        <f t="shared" ref="I98:I100" si="11">G98/H98</f>
        <v>2.5</v>
      </c>
    </row>
    <row r="99" spans="1:9" x14ac:dyDescent="0.25">
      <c r="A99" s="7" t="s">
        <v>26</v>
      </c>
      <c r="B99" s="20">
        <f>B44</f>
        <v>0.88622692545275794</v>
      </c>
      <c r="C99" s="8"/>
      <c r="D99" s="8"/>
      <c r="E99" s="8"/>
      <c r="F99" s="51"/>
      <c r="G99">
        <v>3</v>
      </c>
      <c r="H99">
        <v>2</v>
      </c>
      <c r="I99">
        <f t="shared" si="11"/>
        <v>1.5</v>
      </c>
    </row>
    <row r="100" spans="1:9" x14ac:dyDescent="0.25">
      <c r="A100" s="7" t="s">
        <v>27</v>
      </c>
      <c r="B100" s="21">
        <f>B95*PI()</f>
        <v>25.132741228718345</v>
      </c>
      <c r="C100" s="8">
        <f>POWER(B100,(1/2))</f>
        <v>5.0132565492620005</v>
      </c>
      <c r="D100" s="8"/>
      <c r="E100" s="8"/>
      <c r="F100" s="51"/>
      <c r="G100">
        <v>1</v>
      </c>
      <c r="H100">
        <v>2</v>
      </c>
      <c r="I100">
        <f t="shared" si="11"/>
        <v>0.5</v>
      </c>
    </row>
    <row r="101" spans="1:9" x14ac:dyDescent="0.25">
      <c r="A101" s="7" t="s">
        <v>28</v>
      </c>
      <c r="B101" s="12">
        <v>6</v>
      </c>
      <c r="C101" s="8"/>
      <c r="D101" s="8" t="s">
        <v>29</v>
      </c>
      <c r="E101" s="8" t="s">
        <v>30</v>
      </c>
      <c r="F101" s="51"/>
      <c r="H101">
        <f>SQRT(PI())</f>
        <v>1.7724538509055159</v>
      </c>
      <c r="I101">
        <f>I97*I98*I99*I100*H101</f>
        <v>11.631728396567448</v>
      </c>
    </row>
    <row r="102" spans="1:9" x14ac:dyDescent="0.25">
      <c r="A102" s="7" t="s">
        <v>31</v>
      </c>
      <c r="B102" s="12">
        <f>C100*B101</f>
        <v>30.079539295572005</v>
      </c>
      <c r="C102" s="8"/>
      <c r="D102" s="8"/>
      <c r="E102" s="8"/>
      <c r="F102" s="51"/>
    </row>
    <row r="103" spans="1:9" x14ac:dyDescent="0.25">
      <c r="A103" s="7" t="s">
        <v>32</v>
      </c>
      <c r="B103" s="8">
        <f>B99</f>
        <v>0.88622692545275794</v>
      </c>
      <c r="C103" s="8"/>
      <c r="D103" s="8"/>
      <c r="E103" s="8"/>
      <c r="F103" s="51"/>
    </row>
    <row r="104" spans="1:9" ht="15.75" thickBot="1" x14ac:dyDescent="0.3">
      <c r="A104" s="14" t="s">
        <v>33</v>
      </c>
      <c r="B104" s="22">
        <f>B103/B102</f>
        <v>2.946278254943948E-2</v>
      </c>
      <c r="C104" s="16"/>
      <c r="D104" s="16"/>
      <c r="E104" s="16"/>
      <c r="F104" s="52"/>
    </row>
    <row r="105" spans="1:9" x14ac:dyDescent="0.25">
      <c r="B105" s="17"/>
    </row>
    <row r="106" spans="1:9" ht="15.75" thickBot="1" x14ac:dyDescent="0.3"/>
    <row r="107" spans="1:9" x14ac:dyDescent="0.25">
      <c r="A107" s="4" t="s">
        <v>34</v>
      </c>
      <c r="B107" s="5"/>
      <c r="C107" s="5"/>
      <c r="D107" s="5"/>
      <c r="E107" s="5"/>
      <c r="F107" s="5"/>
      <c r="G107" s="5"/>
      <c r="H107" s="5"/>
      <c r="I107" s="6"/>
    </row>
    <row r="108" spans="1:9" x14ac:dyDescent="0.25">
      <c r="A108" s="7" t="s">
        <v>35</v>
      </c>
      <c r="B108" s="8"/>
      <c r="C108" s="8"/>
      <c r="D108" s="8"/>
      <c r="E108" s="8"/>
      <c r="F108" s="8"/>
      <c r="G108" s="8"/>
      <c r="H108" s="8"/>
      <c r="I108" s="9"/>
    </row>
    <row r="109" spans="1:9" x14ac:dyDescent="0.25">
      <c r="A109" s="7" t="s">
        <v>36</v>
      </c>
      <c r="B109" s="8">
        <v>10</v>
      </c>
      <c r="C109" s="8" t="s">
        <v>48</v>
      </c>
      <c r="D109" s="8">
        <f>B110/B109</f>
        <v>0.14623403334697904</v>
      </c>
      <c r="E109" s="8"/>
      <c r="F109" s="8"/>
      <c r="G109" s="8"/>
      <c r="H109" s="8"/>
      <c r="I109" s="9"/>
    </row>
    <row r="110" spans="1:9" x14ac:dyDescent="0.25">
      <c r="A110" s="7" t="s">
        <v>37</v>
      </c>
      <c r="B110" s="8">
        <f>B34</f>
        <v>1.4623403334697904</v>
      </c>
      <c r="C110" s="8"/>
      <c r="D110" s="8"/>
      <c r="E110" s="8"/>
      <c r="F110" s="8"/>
      <c r="G110" s="8"/>
      <c r="H110" s="8"/>
      <c r="I110" s="9"/>
    </row>
    <row r="111" spans="1:9" x14ac:dyDescent="0.25">
      <c r="A111" s="7" t="s">
        <v>38</v>
      </c>
      <c r="B111" s="8"/>
      <c r="C111" s="8"/>
      <c r="D111" s="8"/>
      <c r="E111" s="8"/>
      <c r="F111" s="8"/>
      <c r="G111" s="8"/>
      <c r="H111" s="8"/>
      <c r="I111" s="9"/>
    </row>
    <row r="112" spans="1:9" x14ac:dyDescent="0.25">
      <c r="A112" s="7" t="s">
        <v>39</v>
      </c>
      <c r="B112" s="8">
        <f>(B110/B109)/3</f>
        <v>4.874467778232635E-2</v>
      </c>
      <c r="C112" s="8"/>
      <c r="D112" s="8"/>
      <c r="E112" s="8"/>
      <c r="F112" s="8"/>
      <c r="G112" s="8"/>
      <c r="H112" s="8"/>
      <c r="I112" s="9"/>
    </row>
    <row r="113" spans="1:10" x14ac:dyDescent="0.25">
      <c r="A113" s="7" t="s">
        <v>40</v>
      </c>
      <c r="B113" s="8" t="s">
        <v>41</v>
      </c>
      <c r="C113" s="8" t="s">
        <v>42</v>
      </c>
      <c r="D113" s="8" t="s">
        <v>43</v>
      </c>
      <c r="E113" s="10" t="s">
        <v>44</v>
      </c>
      <c r="F113" s="8"/>
      <c r="G113" s="8" t="s">
        <v>45</v>
      </c>
      <c r="H113" s="18" t="s">
        <v>46</v>
      </c>
      <c r="I113" s="9" t="s">
        <v>47</v>
      </c>
    </row>
    <row r="114" spans="1:10" x14ac:dyDescent="0.25">
      <c r="A114" s="7">
        <v>0</v>
      </c>
      <c r="B114" s="8">
        <f>A114*A114</f>
        <v>0</v>
      </c>
      <c r="C114" s="8">
        <f>B114/$B$95</f>
        <v>0</v>
      </c>
      <c r="D114" s="8">
        <f>1 +C114</f>
        <v>1</v>
      </c>
      <c r="E114" s="8">
        <f>POWER(D114,-$B$98)</f>
        <v>1</v>
      </c>
      <c r="F114" s="29">
        <f>$B$104</f>
        <v>2.946278254943948E-2</v>
      </c>
      <c r="G114" s="23">
        <f>E114*F114</f>
        <v>2.946278254943948E-2</v>
      </c>
      <c r="H114" s="8">
        <v>1</v>
      </c>
      <c r="I114" s="24">
        <f>$B$112*H114*G114</f>
        <v>1.436153841943175E-3</v>
      </c>
      <c r="J114" s="25">
        <v>1.53204941046891E-2</v>
      </c>
    </row>
    <row r="115" spans="1:10" x14ac:dyDescent="0.25">
      <c r="A115" s="26">
        <f>A114+$D$109</f>
        <v>0.14623403334697904</v>
      </c>
      <c r="B115" s="27">
        <f>A115*A115</f>
        <v>2.138439250892538E-2</v>
      </c>
      <c r="C115" s="8">
        <f t="shared" ref="C115:C124" si="12">B115/$B$95</f>
        <v>2.6730490636156725E-3</v>
      </c>
      <c r="D115" s="28">
        <f t="shared" ref="D115:D124" si="13">1 +C115</f>
        <v>1.0026730490636158</v>
      </c>
      <c r="E115" s="29">
        <f>POWER(D115,-$B$98)</f>
        <v>0.98805919140713694</v>
      </c>
      <c r="F115" s="29">
        <f t="shared" ref="F115:F124" si="14">$B$104</f>
        <v>2.946278254943948E-2</v>
      </c>
      <c r="G115" s="30">
        <f t="shared" ref="G115:G124" si="15">E115*F115</f>
        <v>2.9110973102403476E-2</v>
      </c>
      <c r="H115" s="8">
        <v>4</v>
      </c>
      <c r="I115" s="24">
        <f t="shared" ref="I115:I124" si="16">$B$112*H115*G115</f>
        <v>5.6760200152265071E-3</v>
      </c>
      <c r="J115" s="31">
        <v>6.0856246738132599E-2</v>
      </c>
    </row>
    <row r="116" spans="1:10" x14ac:dyDescent="0.25">
      <c r="A116" s="26">
        <f>A115+$D$109</f>
        <v>0.29246806669395808</v>
      </c>
      <c r="B116" s="8">
        <f>A116*A116</f>
        <v>8.5537570035701518E-2</v>
      </c>
      <c r="C116" s="8">
        <f t="shared" si="12"/>
        <v>1.069219625446269E-2</v>
      </c>
      <c r="D116" s="8">
        <f t="shared" si="13"/>
        <v>1.0106921962544626</v>
      </c>
      <c r="E116" s="8">
        <f t="shared" ref="E116:E124" si="17">POWER(D116,-$B$98)</f>
        <v>0.95326773539836906</v>
      </c>
      <c r="F116" s="29">
        <f t="shared" si="14"/>
        <v>2.946278254943948E-2</v>
      </c>
      <c r="G116" s="32">
        <f t="shared" si="15"/>
        <v>2.8085919999438758E-2</v>
      </c>
      <c r="H116" s="8">
        <v>2</v>
      </c>
      <c r="I116" s="24">
        <f t="shared" si="16"/>
        <v>2.7380782411856753E-3</v>
      </c>
      <c r="J116">
        <v>2.98000927631543E-2</v>
      </c>
    </row>
    <row r="117" spans="1:10" x14ac:dyDescent="0.25">
      <c r="A117" s="26">
        <f t="shared" ref="A117:A124" si="18">A116+$D$109</f>
        <v>0.43870210004093713</v>
      </c>
      <c r="B117" s="8">
        <f t="shared" ref="B117:B124" si="19">A117*A117</f>
        <v>0.19245953258032841</v>
      </c>
      <c r="C117" s="8">
        <f t="shared" si="12"/>
        <v>2.4057441572541052E-2</v>
      </c>
      <c r="D117" s="8">
        <f t="shared" si="13"/>
        <v>1.024057441572541</v>
      </c>
      <c r="E117" s="29">
        <f t="shared" si="17"/>
        <v>0.89854652667999235</v>
      </c>
      <c r="F117" s="29">
        <f t="shared" si="14"/>
        <v>2.946278254943948E-2</v>
      </c>
      <c r="G117" s="8">
        <f t="shared" si="15"/>
        <v>2.6473680926126734E-2</v>
      </c>
      <c r="H117" s="8">
        <v>4</v>
      </c>
      <c r="I117" s="24">
        <f t="shared" si="16"/>
        <v>5.1618041858246663E-3</v>
      </c>
      <c r="J117">
        <v>5.7575158871442503E-2</v>
      </c>
    </row>
    <row r="118" spans="1:10" x14ac:dyDescent="0.25">
      <c r="A118" s="26">
        <f t="shared" si="18"/>
        <v>0.58493613338791617</v>
      </c>
      <c r="B118" s="8">
        <f t="shared" si="19"/>
        <v>0.34215028014280607</v>
      </c>
      <c r="C118" s="8">
        <f t="shared" si="12"/>
        <v>4.2768785017850759E-2</v>
      </c>
      <c r="D118" s="8">
        <f t="shared" si="13"/>
        <v>1.0427687850178509</v>
      </c>
      <c r="E118" s="8">
        <f t="shared" si="17"/>
        <v>0.82823561188004979</v>
      </c>
      <c r="F118" s="29">
        <f t="shared" si="14"/>
        <v>2.946278254943948E-2</v>
      </c>
      <c r="G118" s="8">
        <f t="shared" si="15"/>
        <v>2.4402125732523861E-2</v>
      </c>
      <c r="H118" s="8">
        <v>2</v>
      </c>
      <c r="I118" s="24">
        <f t="shared" si="16"/>
        <v>2.3789475120713798E-3</v>
      </c>
      <c r="J118">
        <v>2.7438511550180501E-2</v>
      </c>
    </row>
    <row r="119" spans="1:10" x14ac:dyDescent="0.25">
      <c r="A119" s="26">
        <f t="shared" si="18"/>
        <v>0.73117016673489521</v>
      </c>
      <c r="B119" s="8">
        <f t="shared" si="19"/>
        <v>0.53460981272313446</v>
      </c>
      <c r="C119" s="8">
        <f t="shared" si="12"/>
        <v>6.6826226590391807E-2</v>
      </c>
      <c r="D119" s="8">
        <f t="shared" si="13"/>
        <v>1.0668262265903918</v>
      </c>
      <c r="E119" s="29">
        <f t="shared" si="17"/>
        <v>0.74744359242354652</v>
      </c>
      <c r="F119" s="29">
        <f t="shared" si="14"/>
        <v>2.946278254943948E-2</v>
      </c>
      <c r="G119" s="8">
        <f t="shared" si="15"/>
        <v>2.2021768031546821E-2</v>
      </c>
      <c r="H119" s="8">
        <v>4</v>
      </c>
      <c r="I119" s="24">
        <f t="shared" si="16"/>
        <v>4.2937759475795397E-3</v>
      </c>
      <c r="J119">
        <v>5.1627493390181897E-2</v>
      </c>
    </row>
    <row r="120" spans="1:10" x14ac:dyDescent="0.25">
      <c r="A120" s="26">
        <f t="shared" si="18"/>
        <v>0.87740420008187425</v>
      </c>
      <c r="B120" s="8">
        <f t="shared" si="19"/>
        <v>0.76983813032131365</v>
      </c>
      <c r="C120" s="8">
        <f t="shared" si="12"/>
        <v>9.6229766290164206E-2</v>
      </c>
      <c r="D120" s="8">
        <f t="shared" si="13"/>
        <v>1.0962297662901641</v>
      </c>
      <c r="E120" s="8">
        <f t="shared" si="17"/>
        <v>0.66136748997938333</v>
      </c>
      <c r="F120" s="29">
        <f t="shared" si="14"/>
        <v>2.946278254943948E-2</v>
      </c>
      <c r="G120" s="8">
        <f t="shared" si="15"/>
        <v>1.9485726542531164E-2</v>
      </c>
      <c r="H120" s="8">
        <v>2</v>
      </c>
      <c r="I120" s="24">
        <f t="shared" si="16"/>
        <v>1.8996509233404114E-3</v>
      </c>
      <c r="J120">
        <v>2.39819210455634E-2</v>
      </c>
    </row>
    <row r="121" spans="1:10" x14ac:dyDescent="0.25">
      <c r="A121" s="26">
        <f t="shared" si="18"/>
        <v>1.0236382334288532</v>
      </c>
      <c r="B121" s="8">
        <f t="shared" si="19"/>
        <v>1.0478352329373433</v>
      </c>
      <c r="C121" s="8">
        <f t="shared" si="12"/>
        <v>0.13097940411716791</v>
      </c>
      <c r="D121" s="8">
        <f t="shared" si="13"/>
        <v>1.1309794041171679</v>
      </c>
      <c r="E121" s="29">
        <f t="shared" si="17"/>
        <v>0.57471676630965696</v>
      </c>
      <c r="F121" s="29">
        <f t="shared" si="14"/>
        <v>2.946278254943948E-2</v>
      </c>
      <c r="G121" s="8">
        <f t="shared" si="15"/>
        <v>1.6932755113298448E-2</v>
      </c>
      <c r="H121" s="8">
        <v>4</v>
      </c>
      <c r="I121" s="24">
        <f t="shared" si="16"/>
        <v>3.301526767859087E-3</v>
      </c>
      <c r="J121">
        <v>4.4028265808184398E-2</v>
      </c>
    </row>
    <row r="122" spans="1:10" x14ac:dyDescent="0.25">
      <c r="A122" s="26">
        <f t="shared" si="18"/>
        <v>1.1698722667758323</v>
      </c>
      <c r="B122" s="8">
        <f t="shared" si="19"/>
        <v>1.3686011205712243</v>
      </c>
      <c r="C122" s="8">
        <f t="shared" si="12"/>
        <v>0.17107514007140304</v>
      </c>
      <c r="D122" s="8">
        <f t="shared" si="13"/>
        <v>1.171075140071403</v>
      </c>
      <c r="E122" s="8">
        <f t="shared" si="17"/>
        <v>0.49132467116271494</v>
      </c>
      <c r="F122" s="29">
        <f t="shared" si="14"/>
        <v>2.946278254943948E-2</v>
      </c>
      <c r="G122" s="8">
        <f t="shared" si="15"/>
        <v>1.4475791947641928E-2</v>
      </c>
      <c r="H122" s="8">
        <v>2</v>
      </c>
      <c r="I122" s="24">
        <f t="shared" si="16"/>
        <v>1.4112356282636005E-3</v>
      </c>
      <c r="J122">
        <v>1.99790731115243E-2</v>
      </c>
    </row>
    <row r="123" spans="1:10" x14ac:dyDescent="0.25">
      <c r="A123" s="26">
        <f t="shared" si="18"/>
        <v>1.3161063001228115</v>
      </c>
      <c r="B123" s="8">
        <f t="shared" si="19"/>
        <v>1.732135793222956</v>
      </c>
      <c r="C123" s="8">
        <f t="shared" si="12"/>
        <v>0.2165169741528695</v>
      </c>
      <c r="D123" s="8">
        <f t="shared" si="13"/>
        <v>1.2165169741528694</v>
      </c>
      <c r="E123" s="29">
        <f t="shared" si="17"/>
        <v>0.41396938222783741</v>
      </c>
      <c r="F123" s="29">
        <f t="shared" si="14"/>
        <v>2.946278254943948E-2</v>
      </c>
      <c r="G123" s="8">
        <f t="shared" si="15"/>
        <v>1.2196689890704569E-2</v>
      </c>
      <c r="H123" s="8">
        <v>4</v>
      </c>
      <c r="I123" s="24">
        <f t="shared" si="16"/>
        <v>2.3780948749334055E-3</v>
      </c>
      <c r="J123">
        <v>3.5878130566146998E-2</v>
      </c>
    </row>
    <row r="124" spans="1:10" x14ac:dyDescent="0.25">
      <c r="A124" s="26">
        <f t="shared" si="18"/>
        <v>1.4623403334697906</v>
      </c>
      <c r="B124" s="8">
        <f t="shared" si="19"/>
        <v>2.1384392508925383</v>
      </c>
      <c r="C124" s="8">
        <f t="shared" si="12"/>
        <v>0.26730490636156728</v>
      </c>
      <c r="D124" s="8">
        <f t="shared" si="13"/>
        <v>1.2673049063615673</v>
      </c>
      <c r="E124" s="8">
        <f t="shared" si="17"/>
        <v>0.34437766490392624</v>
      </c>
      <c r="F124" s="29">
        <f t="shared" si="14"/>
        <v>2.946278254943948E-2</v>
      </c>
      <c r="G124" s="33">
        <f t="shared" si="15"/>
        <v>1.0146324255948115E-2</v>
      </c>
      <c r="H124" s="8">
        <v>1</v>
      </c>
      <c r="I124" s="24">
        <f t="shared" si="16"/>
        <v>4.9457930653119299E-4</v>
      </c>
      <c r="J124">
        <v>7.9736402909098506E-3</v>
      </c>
    </row>
    <row r="125" spans="1:10" x14ac:dyDescent="0.25">
      <c r="I125" s="34">
        <f>SUM(I114:I124)</f>
        <v>3.1169867244758641E-2</v>
      </c>
      <c r="J125">
        <f>SUM(J114:J124)</f>
        <v>0.3744590282401099</v>
      </c>
    </row>
    <row r="126" spans="1:10" x14ac:dyDescent="0.25">
      <c r="A126" s="40" t="s">
        <v>60</v>
      </c>
      <c r="B126" s="40">
        <f>1-(2*D126)</f>
        <v>1.7746650798011743E-5</v>
      </c>
      <c r="C126" s="40"/>
      <c r="D126" s="40">
        <v>0.49999112667460099</v>
      </c>
      <c r="E126" t="s">
        <v>61</v>
      </c>
    </row>
    <row r="129" spans="1:10" x14ac:dyDescent="0.25">
      <c r="A129" s="40" t="s">
        <v>72</v>
      </c>
      <c r="B129" s="41">
        <v>1.1081453589722501</v>
      </c>
      <c r="C129" t="s">
        <v>62</v>
      </c>
    </row>
    <row r="130" spans="1:10" x14ac:dyDescent="0.25">
      <c r="A130" t="s">
        <v>63</v>
      </c>
    </row>
    <row r="131" spans="1:10" x14ac:dyDescent="0.25">
      <c r="B131" t="s">
        <v>57</v>
      </c>
      <c r="C131" t="s">
        <v>64</v>
      </c>
      <c r="D131" t="s">
        <v>17</v>
      </c>
      <c r="E131" t="s">
        <v>16</v>
      </c>
      <c r="F131" t="s">
        <v>65</v>
      </c>
      <c r="G131" t="s">
        <v>66</v>
      </c>
      <c r="H131" t="s">
        <v>67</v>
      </c>
      <c r="I131" t="s">
        <v>76</v>
      </c>
      <c r="J131" t="s">
        <v>77</v>
      </c>
    </row>
    <row r="132" spans="1:10" x14ac:dyDescent="0.25">
      <c r="B132" t="s">
        <v>8</v>
      </c>
      <c r="C132" t="s">
        <v>10</v>
      </c>
    </row>
    <row r="133" spans="1:10" x14ac:dyDescent="0.25">
      <c r="B133">
        <v>130</v>
      </c>
      <c r="C133">
        <v>186</v>
      </c>
      <c r="D133">
        <f>$B$2</f>
        <v>139.91932193067043</v>
      </c>
      <c r="E133">
        <f>$B$3</f>
        <v>0.68677866314774405</v>
      </c>
      <c r="F133">
        <f>E133*B133</f>
        <v>89.281226209206721</v>
      </c>
      <c r="G133">
        <f>C133-D133-F133</f>
        <v>-43.200548139877156</v>
      </c>
      <c r="H133">
        <f>G133*G133</f>
        <v>1866.2873595858437</v>
      </c>
      <c r="I133">
        <f>B133-$B$144</f>
        <v>-252.8</v>
      </c>
      <c r="J133">
        <f>I133*I133</f>
        <v>63907.840000000004</v>
      </c>
    </row>
    <row r="134" spans="1:10" x14ac:dyDescent="0.25">
      <c r="B134">
        <v>650</v>
      </c>
      <c r="C134">
        <v>699</v>
      </c>
      <c r="D134">
        <f t="shared" ref="D134:D143" si="20">$B$2</f>
        <v>139.91932193067043</v>
      </c>
      <c r="E134">
        <f t="shared" ref="E134:E142" si="21">$B$3</f>
        <v>0.68677866314774405</v>
      </c>
      <c r="F134">
        <f t="shared" ref="F134:F142" si="22">E134*B134</f>
        <v>446.40613104603364</v>
      </c>
      <c r="G134">
        <f t="shared" ref="G134:G142" si="23">C134-D134-F134</f>
        <v>112.67454702329593</v>
      </c>
      <c r="H134">
        <f t="shared" ref="H134:H142" si="24">G134*G134</f>
        <v>12695.553546904926</v>
      </c>
      <c r="I134">
        <f t="shared" ref="I134:I142" si="25">B134-$B$144</f>
        <v>267.2</v>
      </c>
      <c r="J134">
        <f t="shared" ref="J134:J142" si="26">I134*I134</f>
        <v>71395.839999999997</v>
      </c>
    </row>
    <row r="135" spans="1:10" x14ac:dyDescent="0.25">
      <c r="B135">
        <v>99</v>
      </c>
      <c r="C135">
        <v>132</v>
      </c>
      <c r="D135">
        <f t="shared" si="20"/>
        <v>139.91932193067043</v>
      </c>
      <c r="E135">
        <f t="shared" si="21"/>
        <v>0.68677866314774405</v>
      </c>
      <c r="F135">
        <f t="shared" si="22"/>
        <v>67.991087651626657</v>
      </c>
      <c r="G135">
        <f t="shared" si="23"/>
        <v>-75.910409582297092</v>
      </c>
      <c r="H135">
        <f t="shared" si="24"/>
        <v>5762.3902829521021</v>
      </c>
      <c r="I135">
        <f t="shared" si="25"/>
        <v>-283.8</v>
      </c>
      <c r="J135">
        <f t="shared" si="26"/>
        <v>80542.44</v>
      </c>
    </row>
    <row r="136" spans="1:10" x14ac:dyDescent="0.25">
      <c r="B136">
        <v>150</v>
      </c>
      <c r="C136">
        <v>272</v>
      </c>
      <c r="D136">
        <f t="shared" si="20"/>
        <v>139.91932193067043</v>
      </c>
      <c r="E136">
        <f t="shared" si="21"/>
        <v>0.68677866314774405</v>
      </c>
      <c r="F136">
        <f t="shared" si="22"/>
        <v>103.01679947216161</v>
      </c>
      <c r="G136">
        <f t="shared" si="23"/>
        <v>29.063878597167957</v>
      </c>
      <c r="H136">
        <f t="shared" si="24"/>
        <v>844.70903911091762</v>
      </c>
      <c r="I136">
        <f t="shared" si="25"/>
        <v>-232.8</v>
      </c>
      <c r="J136">
        <f t="shared" si="26"/>
        <v>54195.840000000004</v>
      </c>
    </row>
    <row r="137" spans="1:10" x14ac:dyDescent="0.25">
      <c r="B137">
        <v>128</v>
      </c>
      <c r="C137">
        <v>291</v>
      </c>
      <c r="D137">
        <f t="shared" si="20"/>
        <v>139.91932193067043</v>
      </c>
      <c r="E137">
        <f t="shared" si="21"/>
        <v>0.68677866314774405</v>
      </c>
      <c r="F137">
        <f t="shared" si="22"/>
        <v>87.907668882911238</v>
      </c>
      <c r="G137">
        <f t="shared" si="23"/>
        <v>63.173009186418327</v>
      </c>
      <c r="H137">
        <f t="shared" si="24"/>
        <v>3990.8290896672943</v>
      </c>
      <c r="I137">
        <f t="shared" si="25"/>
        <v>-254.8</v>
      </c>
      <c r="J137">
        <f t="shared" si="26"/>
        <v>64923.040000000008</v>
      </c>
    </row>
    <row r="138" spans="1:10" x14ac:dyDescent="0.25">
      <c r="B138">
        <v>302</v>
      </c>
      <c r="C138">
        <v>331</v>
      </c>
      <c r="D138">
        <f t="shared" si="20"/>
        <v>139.91932193067043</v>
      </c>
      <c r="E138">
        <f t="shared" si="21"/>
        <v>0.68677866314774405</v>
      </c>
      <c r="F138">
        <f t="shared" si="22"/>
        <v>207.40715627061871</v>
      </c>
      <c r="G138">
        <f t="shared" si="23"/>
        <v>-16.326478201289149</v>
      </c>
      <c r="H138">
        <f t="shared" si="24"/>
        <v>266.55389045716976</v>
      </c>
      <c r="I138">
        <f t="shared" si="25"/>
        <v>-80.800000000000011</v>
      </c>
      <c r="J138">
        <f t="shared" si="26"/>
        <v>6528.6400000000021</v>
      </c>
    </row>
    <row r="139" spans="1:10" x14ac:dyDescent="0.25">
      <c r="B139">
        <v>95</v>
      </c>
      <c r="C139">
        <v>199</v>
      </c>
      <c r="D139">
        <f t="shared" si="20"/>
        <v>139.91932193067043</v>
      </c>
      <c r="E139">
        <f t="shared" si="21"/>
        <v>0.68677866314774405</v>
      </c>
      <c r="F139">
        <f t="shared" si="22"/>
        <v>65.243972999035691</v>
      </c>
      <c r="G139">
        <f t="shared" si="23"/>
        <v>-6.1632949297061259</v>
      </c>
      <c r="H139">
        <f t="shared" si="24"/>
        <v>37.986204390541239</v>
      </c>
      <c r="I139">
        <f t="shared" si="25"/>
        <v>-287.8</v>
      </c>
      <c r="J139">
        <f t="shared" si="26"/>
        <v>82828.840000000011</v>
      </c>
    </row>
    <row r="140" spans="1:10" x14ac:dyDescent="0.25">
      <c r="B140">
        <v>945</v>
      </c>
      <c r="C140">
        <v>1890</v>
      </c>
      <c r="D140">
        <f t="shared" si="20"/>
        <v>139.91932193067043</v>
      </c>
      <c r="E140">
        <f t="shared" si="21"/>
        <v>0.68677866314774405</v>
      </c>
      <c r="F140">
        <f t="shared" si="22"/>
        <v>649.00583667461808</v>
      </c>
      <c r="G140">
        <f t="shared" si="23"/>
        <v>1101.0748413947117</v>
      </c>
      <c r="H140">
        <f t="shared" si="24"/>
        <v>1212365.8063523895</v>
      </c>
      <c r="I140">
        <f t="shared" si="25"/>
        <v>562.20000000000005</v>
      </c>
      <c r="J140">
        <f t="shared" si="26"/>
        <v>316068.84000000003</v>
      </c>
    </row>
    <row r="141" spans="1:10" x14ac:dyDescent="0.25">
      <c r="B141">
        <v>368</v>
      </c>
      <c r="C141">
        <v>788</v>
      </c>
      <c r="D141">
        <f t="shared" si="20"/>
        <v>139.91932193067043</v>
      </c>
      <c r="E141">
        <f t="shared" si="21"/>
        <v>0.68677866314774405</v>
      </c>
      <c r="F141">
        <f t="shared" si="22"/>
        <v>252.73454803836981</v>
      </c>
      <c r="G141">
        <f t="shared" si="23"/>
        <v>395.34613003095978</v>
      </c>
      <c r="H141">
        <f t="shared" si="24"/>
        <v>156298.56253045658</v>
      </c>
      <c r="I141">
        <f t="shared" si="25"/>
        <v>-14.800000000000011</v>
      </c>
      <c r="J141">
        <f t="shared" si="26"/>
        <v>219.04000000000033</v>
      </c>
    </row>
    <row r="142" spans="1:10" x14ac:dyDescent="0.25">
      <c r="A142">
        <v>10</v>
      </c>
      <c r="B142">
        <v>961</v>
      </c>
      <c r="C142">
        <v>1601</v>
      </c>
      <c r="D142">
        <f t="shared" si="20"/>
        <v>139.91932193067043</v>
      </c>
      <c r="E142">
        <f t="shared" si="21"/>
        <v>0.68677866314774405</v>
      </c>
      <c r="F142">
        <f t="shared" si="22"/>
        <v>659.99429528498206</v>
      </c>
      <c r="G142">
        <f t="shared" si="23"/>
        <v>801.08638278434762</v>
      </c>
      <c r="H142">
        <f t="shared" si="24"/>
        <v>641739.39268251031</v>
      </c>
      <c r="I142">
        <f t="shared" si="25"/>
        <v>578.20000000000005</v>
      </c>
      <c r="J142">
        <f t="shared" si="26"/>
        <v>334315.24000000005</v>
      </c>
    </row>
    <row r="143" spans="1:10" x14ac:dyDescent="0.25">
      <c r="B143" s="1">
        <f t="shared" ref="B143:C143" si="27">SUM(B133:B142)</f>
        <v>3828</v>
      </c>
      <c r="C143" s="1">
        <f t="shared" si="27"/>
        <v>6389</v>
      </c>
      <c r="D143">
        <f t="shared" si="20"/>
        <v>139.91932193067043</v>
      </c>
      <c r="H143">
        <f>SUM(H133:H142)</f>
        <v>2035868.070978425</v>
      </c>
      <c r="I143">
        <f>SUM(I133:I142)</f>
        <v>0</v>
      </c>
      <c r="J143">
        <f>SUM(J133:J142)</f>
        <v>1074925.6000000001</v>
      </c>
    </row>
    <row r="144" spans="1:10" x14ac:dyDescent="0.25">
      <c r="B144">
        <f>B143/A142</f>
        <v>382.8</v>
      </c>
      <c r="C144">
        <f>C143/A142</f>
        <v>638.9</v>
      </c>
    </row>
    <row r="145" spans="1:4" x14ac:dyDescent="0.25">
      <c r="A145" t="s">
        <v>69</v>
      </c>
      <c r="B145">
        <f>A142-2</f>
        <v>8</v>
      </c>
    </row>
    <row r="146" spans="1:4" x14ac:dyDescent="0.25">
      <c r="A146" t="s">
        <v>68</v>
      </c>
      <c r="B146">
        <f>1/B145</f>
        <v>0.125</v>
      </c>
    </row>
    <row r="147" spans="1:4" x14ac:dyDescent="0.25">
      <c r="A147" t="s">
        <v>70</v>
      </c>
      <c r="B147">
        <f>B146*H143</f>
        <v>254483.50887230312</v>
      </c>
    </row>
    <row r="148" spans="1:4" x14ac:dyDescent="0.25">
      <c r="A148" s="40" t="s">
        <v>63</v>
      </c>
      <c r="B148" s="40">
        <f>SQRT(B147)</f>
        <v>504.46358527876237</v>
      </c>
    </row>
    <row r="151" spans="1:4" x14ac:dyDescent="0.25">
      <c r="A151" t="s">
        <v>71</v>
      </c>
    </row>
    <row r="152" spans="1:4" x14ac:dyDescent="0.25">
      <c r="B152" t="s">
        <v>73</v>
      </c>
      <c r="C152">
        <f>C6</f>
        <v>386</v>
      </c>
    </row>
    <row r="153" spans="1:4" x14ac:dyDescent="0.25">
      <c r="B153" t="s">
        <v>74</v>
      </c>
      <c r="C153">
        <f>B144</f>
        <v>382.8</v>
      </c>
    </row>
    <row r="154" spans="1:4" x14ac:dyDescent="0.25">
      <c r="B154" t="s">
        <v>75</v>
      </c>
      <c r="C154">
        <f>C152-C153</f>
        <v>3.1999999999999886</v>
      </c>
      <c r="D154">
        <f>C154*C154</f>
        <v>10.239999999999927</v>
      </c>
    </row>
    <row r="155" spans="1:4" x14ac:dyDescent="0.25">
      <c r="B155" t="s">
        <v>78</v>
      </c>
      <c r="C155">
        <f>J143</f>
        <v>1074925.6000000001</v>
      </c>
    </row>
    <row r="156" spans="1:4" x14ac:dyDescent="0.25">
      <c r="B156" t="s">
        <v>79</v>
      </c>
      <c r="C156">
        <f>D154/C155</f>
        <v>9.5262406998213889E-6</v>
      </c>
    </row>
    <row r="157" spans="1:4" x14ac:dyDescent="0.25">
      <c r="B157" t="s">
        <v>80</v>
      </c>
      <c r="C157">
        <f>1/A142</f>
        <v>0.1</v>
      </c>
    </row>
    <row r="158" spans="1:4" x14ac:dyDescent="0.25">
      <c r="B158" s="40" t="s">
        <v>81</v>
      </c>
      <c r="C158" s="40">
        <f>1+C157+C156</f>
        <v>1.1000095262406999</v>
      </c>
    </row>
    <row r="159" spans="1:4" x14ac:dyDescent="0.25">
      <c r="B159" t="s">
        <v>82</v>
      </c>
      <c r="C159">
        <f>SQRT(C158)</f>
        <v>1.0488133896173808</v>
      </c>
    </row>
    <row r="161" spans="1:5" x14ac:dyDescent="0.25">
      <c r="A161" s="40" t="s">
        <v>83</v>
      </c>
      <c r="B161" s="40">
        <f>B129*B148*C159</f>
        <v>586.30659211032537</v>
      </c>
      <c r="C161" s="42"/>
      <c r="E161" s="44"/>
    </row>
    <row r="162" spans="1:5" x14ac:dyDescent="0.25">
      <c r="A162" t="s">
        <v>84</v>
      </c>
      <c r="B162" s="44">
        <f>B7</f>
        <v>405.01588590569963</v>
      </c>
      <c r="E162" s="44"/>
    </row>
    <row r="163" spans="1:5" x14ac:dyDescent="0.25">
      <c r="A163" t="s">
        <v>85</v>
      </c>
      <c r="B163" s="45">
        <f>B162+B161</f>
        <v>991.322478016025</v>
      </c>
    </row>
    <row r="164" spans="1:5" x14ac:dyDescent="0.25">
      <c r="A164" t="s">
        <v>86</v>
      </c>
      <c r="B164" s="46">
        <f>B162-B161</f>
        <v>-181.29070620462574</v>
      </c>
      <c r="C164" s="47" t="s">
        <v>87</v>
      </c>
    </row>
    <row r="165" spans="1:5" x14ac:dyDescent="0.25">
      <c r="B165" s="45"/>
    </row>
  </sheetData>
  <mergeCells count="2">
    <mergeCell ref="F42:F49"/>
    <mergeCell ref="F97:F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 7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2017-04-22T00:42:48Z</dcterms:created>
  <dcterms:modified xsi:type="dcterms:W3CDTF">2017-04-30T20:56:38Z</dcterms:modified>
</cp:coreProperties>
</file>