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dad\Conceptos Avanzados Ing SW\semana 10\tarea\psp forms\"/>
    </mc:Choice>
  </mc:AlternateContent>
  <bookViews>
    <workbookView xWindow="240" yWindow="135" windowWidth="19980" windowHeight="7815" activeTab="2"/>
  </bookViews>
  <sheets>
    <sheet name="Hoja1" sheetId="1" r:id="rId1"/>
    <sheet name="Eje Simpson F(x)" sheetId="2" r:id="rId2"/>
    <sheet name="Distribucion T" sheetId="3" r:id="rId3"/>
  </sheets>
  <calcPr calcId="171027"/>
</workbook>
</file>

<file path=xl/calcChain.xml><?xml version="1.0" encoding="utf-8"?>
<calcChain xmlns="http://schemas.openxmlformats.org/spreadsheetml/2006/main">
  <c r="J67" i="3" l="1"/>
  <c r="I57" i="3"/>
  <c r="I58" i="3"/>
  <c r="I59" i="3"/>
  <c r="I60" i="3"/>
  <c r="I61" i="3"/>
  <c r="I62" i="3"/>
  <c r="I63" i="3"/>
  <c r="I64" i="3"/>
  <c r="I65" i="3"/>
  <c r="I66" i="3"/>
  <c r="I56" i="3"/>
  <c r="G56" i="3"/>
  <c r="B45" i="3"/>
  <c r="E57" i="3"/>
  <c r="E58" i="3"/>
  <c r="E59" i="3"/>
  <c r="E60" i="3"/>
  <c r="E61" i="3"/>
  <c r="E62" i="3"/>
  <c r="E63" i="3"/>
  <c r="E64" i="3"/>
  <c r="E65" i="3"/>
  <c r="E66" i="3"/>
  <c r="F57" i="3"/>
  <c r="F58" i="3"/>
  <c r="F59" i="3"/>
  <c r="F60" i="3"/>
  <c r="F61" i="3"/>
  <c r="F62" i="3"/>
  <c r="F63" i="3"/>
  <c r="F64" i="3"/>
  <c r="F65" i="3"/>
  <c r="F66" i="3"/>
  <c r="F56" i="3"/>
  <c r="E56" i="3"/>
  <c r="C58" i="3"/>
  <c r="C59" i="3"/>
  <c r="C60" i="3"/>
  <c r="C61" i="3"/>
  <c r="C62" i="3"/>
  <c r="C63" i="3"/>
  <c r="C64" i="3"/>
  <c r="C65" i="3"/>
  <c r="C66" i="3"/>
  <c r="C57" i="3"/>
  <c r="C24" i="3"/>
  <c r="D51" i="3"/>
  <c r="A57" i="3" s="1"/>
  <c r="B43" i="3"/>
  <c r="B42" i="3"/>
  <c r="C42" i="3" s="1"/>
  <c r="B56" i="3"/>
  <c r="C56" i="3" s="1"/>
  <c r="D56" i="3" s="1"/>
  <c r="B54" i="3"/>
  <c r="H43" i="3"/>
  <c r="I42" i="3"/>
  <c r="I41" i="3"/>
  <c r="I40" i="3"/>
  <c r="B40" i="3"/>
  <c r="I39" i="3"/>
  <c r="B12" i="3"/>
  <c r="K15" i="3"/>
  <c r="K16" i="3" s="1"/>
  <c r="K17" i="3" s="1"/>
  <c r="K18" i="3" s="1"/>
  <c r="K14" i="3"/>
  <c r="K13" i="3"/>
  <c r="L13" i="3" l="1"/>
  <c r="B57" i="3"/>
  <c r="D57" i="3" s="1"/>
  <c r="A58" i="3"/>
  <c r="I43" i="3"/>
  <c r="B44" i="3"/>
  <c r="B58" i="3" l="1"/>
  <c r="D58" i="3" s="1"/>
  <c r="A59" i="3"/>
  <c r="I7" i="3"/>
  <c r="I8" i="3"/>
  <c r="I9" i="3"/>
  <c r="I6" i="3"/>
  <c r="H10" i="3"/>
  <c r="B41" i="3" s="1"/>
  <c r="B46" i="3" s="1"/>
  <c r="I10" i="3" l="1"/>
  <c r="J6" i="3"/>
  <c r="A60" i="3"/>
  <c r="B59" i="3"/>
  <c r="D59" i="3" s="1"/>
  <c r="L14" i="3"/>
  <c r="B21" i="3"/>
  <c r="B9" i="3"/>
  <c r="C9" i="3" s="1"/>
  <c r="B11" i="3" s="1"/>
  <c r="B7" i="3"/>
  <c r="C23" i="3"/>
  <c r="D23" i="3" s="1"/>
  <c r="B25" i="3"/>
  <c r="C25" i="3" s="1"/>
  <c r="D25" i="3" s="1"/>
  <c r="B24" i="3"/>
  <c r="D24" i="3" s="1"/>
  <c r="B23" i="3"/>
  <c r="H17" i="2"/>
  <c r="F17" i="2"/>
  <c r="D18" i="2"/>
  <c r="D17" i="2"/>
  <c r="B17" i="2"/>
  <c r="C10" i="2"/>
  <c r="B13" i="2" s="1"/>
  <c r="A61" i="3" l="1"/>
  <c r="B60" i="3"/>
  <c r="D60" i="3" s="1"/>
  <c r="E24" i="3"/>
  <c r="E25" i="3"/>
  <c r="E23" i="3"/>
  <c r="B20" i="2"/>
  <c r="B21" i="2" s="1"/>
  <c r="B13" i="3"/>
  <c r="G59" i="3" l="1"/>
  <c r="G60" i="3"/>
  <c r="G58" i="3"/>
  <c r="A62" i="3"/>
  <c r="B61" i="3"/>
  <c r="D61" i="3" s="1"/>
  <c r="G61" i="3" s="1"/>
  <c r="G57" i="3"/>
  <c r="F25" i="3"/>
  <c r="G25" i="3" s="1"/>
  <c r="I25" i="3" s="1"/>
  <c r="F23" i="3"/>
  <c r="G23" i="3" s="1"/>
  <c r="I23" i="3" s="1"/>
  <c r="F24" i="3"/>
  <c r="G24" i="3" s="1"/>
  <c r="I24" i="3" s="1"/>
  <c r="A63" i="3" l="1"/>
  <c r="B62" i="3"/>
  <c r="D62" i="3" s="1"/>
  <c r="G62" i="3" s="1"/>
  <c r="A64" i="3" l="1"/>
  <c r="B63" i="3"/>
  <c r="D63" i="3" s="1"/>
  <c r="G63" i="3" s="1"/>
  <c r="A65" i="3" l="1"/>
  <c r="B64" i="3"/>
  <c r="D64" i="3" s="1"/>
  <c r="G64" i="3" s="1"/>
  <c r="A66" i="3" l="1"/>
  <c r="B66" i="3" s="1"/>
  <c r="D66" i="3" s="1"/>
  <c r="G66" i="3" s="1"/>
  <c r="I67" i="3" s="1"/>
  <c r="B65" i="3"/>
  <c r="D65" i="3" s="1"/>
  <c r="G65" i="3" s="1"/>
</calcChain>
</file>

<file path=xl/comments1.xml><?xml version="1.0" encoding="utf-8"?>
<comments xmlns="http://schemas.openxmlformats.org/spreadsheetml/2006/main">
  <authors>
    <author>Luffi</author>
  </authors>
  <commentList>
    <comment ref="J26" authorId="0" shapeId="0">
      <text>
        <r>
          <rPr>
            <b/>
            <sz val="8"/>
            <color indexed="81"/>
            <rFont val="Tahoma"/>
            <family val="2"/>
          </rPr>
          <t>Luffi: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<sst xmlns="http://schemas.openxmlformats.org/spreadsheetml/2006/main" count="118" uniqueCount="85">
  <si>
    <t>Integrar una funcion usando la regla Simpson. (puede ser cualquier función, en este caso distribucion T)</t>
  </si>
  <si>
    <t>Numerical Integration</t>
  </si>
  <si>
    <t>Area under some function</t>
  </si>
  <si>
    <t>Divide entre x cantidad de verticales particiones y suma sus areas individuales.</t>
  </si>
  <si>
    <t>Minimizar error en esta aproximacion</t>
  </si>
  <si>
    <r>
      <t xml:space="preserve">Regla Simpson integra una </t>
    </r>
    <r>
      <rPr>
        <b/>
        <sz val="11"/>
        <color theme="1"/>
        <rFont val="Calibri"/>
        <family val="2"/>
        <scheme val="minor"/>
      </rPr>
      <t xml:space="preserve">funcion de distribucion estadistica simetrica </t>
    </r>
    <r>
      <rPr>
        <sz val="11"/>
        <color theme="1"/>
        <rFont val="Calibri"/>
        <family val="2"/>
        <scheme val="minor"/>
      </rPr>
      <t>en un rango (desde 0 (siempre) al valor X)</t>
    </r>
  </si>
  <si>
    <t>Numero segmentos</t>
  </si>
  <si>
    <t>Numero inicial de segmentos (numero par)</t>
  </si>
  <si>
    <t>ojo: Prueba de que sea numero par.</t>
  </si>
  <si>
    <t>W</t>
  </si>
  <si>
    <t>X/numero segmentos (el ancho del segmento)</t>
  </si>
  <si>
    <t>E</t>
  </si>
  <si>
    <t>El error aceptable 0,00001</t>
  </si>
  <si>
    <t>Regla simpson</t>
  </si>
  <si>
    <t>Calcular el valor integral</t>
  </si>
  <si>
    <t>(Ecuacion)</t>
  </si>
  <si>
    <t>Si la diferencia de los 2 valores es mayor a E, double numero segmetos.</t>
  </si>
  <si>
    <t xml:space="preserve"> </t>
  </si>
  <si>
    <t>Con funcion lineal = F(x) = 2X</t>
  </si>
  <si>
    <t xml:space="preserve">Numero segmentos: </t>
  </si>
  <si>
    <t>Entradas</t>
  </si>
  <si>
    <t>Entradas:</t>
  </si>
  <si>
    <t>Calculos:</t>
  </si>
  <si>
    <t>Rango final</t>
  </si>
  <si>
    <t>W (ancho segmento)</t>
  </si>
  <si>
    <t>Calculo</t>
  </si>
  <si>
    <t>W / 3</t>
  </si>
  <si>
    <t>0 - 4</t>
  </si>
  <si>
    <t>i (cada segmento)</t>
  </si>
  <si>
    <t>F(0)</t>
  </si>
  <si>
    <t>F(0) =&gt; x = 0</t>
  </si>
  <si>
    <t>F(i) =&gt; 4F(x) (x = impar)</t>
  </si>
  <si>
    <t>F(i) =&gt; 2F(x) (x = par)</t>
  </si>
  <si>
    <t>F(4 (limite)) x = 4</t>
  </si>
  <si>
    <t>Suma funcion:</t>
  </si>
  <si>
    <t>p</t>
  </si>
  <si>
    <t>Distribucion T</t>
  </si>
  <si>
    <t>Para saber la significancia de una correlacion</t>
  </si>
  <si>
    <t>Para calcular el intervalo de prediccion cuando se usa el metodo A y B</t>
  </si>
  <si>
    <t>dof (grados de libertad)</t>
  </si>
  <si>
    <t>r</t>
  </si>
  <si>
    <t>gamma function</t>
  </si>
  <si>
    <t>(x - 1)!</t>
  </si>
  <si>
    <t>Para enteros:(factorial)</t>
  </si>
  <si>
    <t>r(5) = 4!</t>
  </si>
  <si>
    <t>4!=</t>
  </si>
  <si>
    <t>Para fraccionarios:</t>
  </si>
  <si>
    <t>Factorial pero con fraccionarios y el ultimo valor (1/2) sera raiz de pi:</t>
  </si>
  <si>
    <t>5/2</t>
  </si>
  <si>
    <t>3/2</t>
  </si>
  <si>
    <t>1/2</t>
  </si>
  <si>
    <t>Raiz(pi)</t>
  </si>
  <si>
    <t>7/2</t>
  </si>
  <si>
    <t>11,63173</t>
  </si>
  <si>
    <t>OJO: no se tiene en cuenta el primer vaor (porque inicia con x - 1)</t>
  </si>
  <si>
    <t>dof</t>
  </si>
  <si>
    <t>(entero)</t>
  </si>
  <si>
    <t>(double)</t>
  </si>
  <si>
    <t>(par entero)</t>
  </si>
  <si>
    <t>xi</t>
  </si>
  <si>
    <t>x elevado 2</t>
  </si>
  <si>
    <t>x elevado 2/dof</t>
  </si>
  <si>
    <t>1 + (x elevado 2 / dof)</t>
  </si>
  <si>
    <t>Calculado</t>
  </si>
  <si>
    <t>(dof + 1) / 2</t>
  </si>
  <si>
    <t>col ant elevada (-(dof + 1) / 2)</t>
  </si>
  <si>
    <t>((dof + 1) / 2) !</t>
  </si>
  <si>
    <t>(dof * pi) elevado (1/2)</t>
  </si>
  <si>
    <t>(dof/2)!</t>
  </si>
  <si>
    <t>(9/2)!</t>
  </si>
  <si>
    <t>7/2 * 5/2 * 3/2 * 1/2 * Raiz(PI)</t>
  </si>
  <si>
    <t>Denominador</t>
  </si>
  <si>
    <t>Numerador</t>
  </si>
  <si>
    <t>Resulado</t>
  </si>
  <si>
    <t>F(x)</t>
  </si>
  <si>
    <t>Multiplier (según si es impar, par o inicio o fin)</t>
  </si>
  <si>
    <t>Resultadi</t>
  </si>
  <si>
    <t>Todo logra ser calculado</t>
  </si>
  <si>
    <t>Simpson y distribucion T</t>
  </si>
  <si>
    <t>Calcula</t>
  </si>
  <si>
    <t>Da</t>
  </si>
  <si>
    <t>w / 3</t>
  </si>
  <si>
    <t>segmentod</t>
  </si>
  <si>
    <t>ancho</t>
  </si>
  <si>
    <t>CON DOF PAR (AGREGADO EN TEST, LUEGO DE ENCONTRAR INCONSISTENCIA EN UN CALCULO)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</si>
</sst>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0.000000000000"/>
    <numFmt numFmtId="165" formatCode="0.0000000000000"/>
    <numFmt numFmtId="166" formatCode="0.00000000000000"/>
    <numFmt numFmtId="167" formatCode="0.000000000000000"/>
    <numFmt numFmtId="168" formatCode="0.00000000000000000"/>
    <numFmt numFmtId="169" formatCode="0.000000000000000000"/>
    <numFmt numFmtId="170" formatCode="0.0000000000000000000"/>
    <numFmt numFmtId="171" formatCode="0.00000000000000000000"/>
    <numFmt numFmtId="172" formatCode="0.000000000000000000000"/>
    <numFmt numFmtId="173" formatCode="0.0000000000000000000000"/>
    <numFmt numFmtId="174" formatCode="0.000000000000000000000000"/>
    <numFmt numFmtId="175" formatCode="0.00000000000000000000000000"/>
    <numFmt numFmtId="176" formatCode="0.000000"/>
    <numFmt numFmtId="177" formatCode="#,##0.000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12" xfId="0" applyBorder="1"/>
    <xf numFmtId="0" fontId="0" fillId="0" borderId="8" xfId="0" applyBorder="1" applyAlignment="1"/>
    <xf numFmtId="0" fontId="0" fillId="2" borderId="11" xfId="0" applyFill="1" applyBorder="1"/>
    <xf numFmtId="0" fontId="0" fillId="2" borderId="13" xfId="0" applyFill="1" applyBorder="1"/>
    <xf numFmtId="0" fontId="0" fillId="2" borderId="9" xfId="0" applyFill="1" applyBorder="1"/>
    <xf numFmtId="0" fontId="0" fillId="2" borderId="9" xfId="0" applyFill="1" applyBorder="1" applyAlignment="1"/>
    <xf numFmtId="0" fontId="1" fillId="0" borderId="1" xfId="0" applyFont="1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1" fillId="0" borderId="15" xfId="0" applyFont="1" applyBorder="1"/>
    <xf numFmtId="0" fontId="0" fillId="0" borderId="17" xfId="0" applyBorder="1"/>
    <xf numFmtId="0" fontId="1" fillId="0" borderId="5" xfId="0" applyFont="1" applyBorder="1"/>
    <xf numFmtId="49" fontId="0" fillId="0" borderId="5" xfId="0" applyNumberFormat="1" applyBorder="1"/>
    <xf numFmtId="49" fontId="1" fillId="0" borderId="5" xfId="0" applyNumberFormat="1" applyFont="1" applyBorder="1"/>
    <xf numFmtId="0" fontId="0" fillId="0" borderId="1" xfId="0" applyBorder="1"/>
    <xf numFmtId="49" fontId="0" fillId="0" borderId="0" xfId="0" applyNumberFormat="1" applyBorder="1"/>
    <xf numFmtId="0" fontId="0" fillId="3" borderId="0" xfId="0" applyFill="1" applyBorder="1"/>
    <xf numFmtId="0" fontId="0" fillId="0" borderId="0" xfId="0" applyFill="1" applyBorder="1"/>
    <xf numFmtId="2" fontId="0" fillId="0" borderId="0" xfId="0" applyNumberFormat="1" applyFill="1" applyBorder="1"/>
    <xf numFmtId="0" fontId="1" fillId="0" borderId="0" xfId="0" applyFont="1" applyBorder="1"/>
    <xf numFmtId="2" fontId="0" fillId="0" borderId="0" xfId="0" applyNumberFormat="1"/>
    <xf numFmtId="0" fontId="0" fillId="0" borderId="16" xfId="0" applyFill="1" applyBorder="1"/>
    <xf numFmtId="166" fontId="0" fillId="0" borderId="16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67" fontId="0" fillId="0" borderId="0" xfId="0" applyNumberFormat="1" applyBorder="1"/>
    <xf numFmtId="168" fontId="0" fillId="0" borderId="0" xfId="0" applyNumberFormat="1" applyBorder="1"/>
    <xf numFmtId="169" fontId="0" fillId="0" borderId="0" xfId="0" applyNumberFormat="1" applyBorder="1"/>
    <xf numFmtId="170" fontId="0" fillId="0" borderId="0" xfId="0" applyNumberFormat="1" applyBorder="1"/>
    <xf numFmtId="171" fontId="0" fillId="0" borderId="0" xfId="0" applyNumberFormat="1" applyBorder="1"/>
    <xf numFmtId="172" fontId="0" fillId="0" borderId="0" xfId="0" applyNumberFormat="1"/>
    <xf numFmtId="171" fontId="0" fillId="0" borderId="17" xfId="0" applyNumberFormat="1" applyBorder="1"/>
    <xf numFmtId="172" fontId="0" fillId="0" borderId="17" xfId="0" applyNumberFormat="1" applyBorder="1"/>
    <xf numFmtId="173" fontId="0" fillId="0" borderId="0" xfId="0" applyNumberFormat="1"/>
    <xf numFmtId="175" fontId="0" fillId="0" borderId="0" xfId="0" applyNumberFormat="1"/>
    <xf numFmtId="170" fontId="0" fillId="0" borderId="16" xfId="0" applyNumberFormat="1" applyBorder="1"/>
    <xf numFmtId="172" fontId="0" fillId="0" borderId="16" xfId="0" applyNumberFormat="1" applyBorder="1"/>
    <xf numFmtId="174" fontId="0" fillId="0" borderId="16" xfId="0" applyNumberFormat="1" applyBorder="1"/>
    <xf numFmtId="169" fontId="0" fillId="0" borderId="0" xfId="0" applyNumberFormat="1" applyFill="1" applyBorder="1"/>
    <xf numFmtId="176" fontId="0" fillId="0" borderId="15" xfId="0" applyNumberFormat="1" applyBorder="1"/>
    <xf numFmtId="49" fontId="0" fillId="0" borderId="0" xfId="0" applyNumberFormat="1"/>
    <xf numFmtId="177" fontId="0" fillId="0" borderId="0" xfId="0" applyNumberFormat="1"/>
    <xf numFmtId="172" fontId="0" fillId="0" borderId="0" xfId="0" applyNumberFormat="1" applyBorder="1"/>
    <xf numFmtId="0" fontId="0" fillId="0" borderId="0" xfId="0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4" fillId="0" borderId="0" xfId="0" applyFont="1" applyBorder="1" applyAlignment="1">
      <alignment vertical="center" wrapText="1"/>
    </xf>
    <xf numFmtId="3" fontId="4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6" xfId="0" applyBorder="1"/>
    <xf numFmtId="0" fontId="0" fillId="0" borderId="18" xfId="0" applyBorder="1"/>
    <xf numFmtId="0" fontId="0" fillId="3" borderId="18" xfId="0" applyFill="1" applyBorder="1"/>
    <xf numFmtId="0" fontId="1" fillId="0" borderId="18" xfId="0" applyFont="1" applyBorder="1"/>
    <xf numFmtId="0" fontId="0" fillId="0" borderId="7" xfId="0" applyBorder="1"/>
    <xf numFmtId="0" fontId="0" fillId="0" borderId="13" xfId="0" applyBorder="1"/>
    <xf numFmtId="0" fontId="0" fillId="0" borderId="19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0"/>
  <sheetViews>
    <sheetView topLeftCell="A13" workbookViewId="0">
      <selection activeCell="A31" sqref="A31"/>
    </sheetView>
  </sheetViews>
  <sheetFormatPr baseColWidth="10" defaultRowHeight="15" x14ac:dyDescent="0.25"/>
  <cols>
    <col min="1" max="1" width="14.7109375" customWidth="1"/>
  </cols>
  <sheetData>
    <row r="1" spans="1:9" x14ac:dyDescent="0.25">
      <c r="A1" t="s">
        <v>0</v>
      </c>
    </row>
    <row r="3" spans="1:9" x14ac:dyDescent="0.25">
      <c r="A3" t="s">
        <v>1</v>
      </c>
      <c r="C3" t="s">
        <v>2</v>
      </c>
    </row>
    <row r="4" spans="1:9" x14ac:dyDescent="0.25">
      <c r="C4" t="s">
        <v>3</v>
      </c>
    </row>
    <row r="5" spans="1:9" ht="15.75" thickBot="1" x14ac:dyDescent="0.3">
      <c r="C5" t="s">
        <v>4</v>
      </c>
    </row>
    <row r="6" spans="1:9" x14ac:dyDescent="0.25">
      <c r="A6" s="12" t="s">
        <v>13</v>
      </c>
      <c r="B6" s="13"/>
      <c r="C6" s="13"/>
      <c r="D6" s="13"/>
      <c r="E6" s="13"/>
      <c r="F6" s="13"/>
      <c r="G6" s="13"/>
      <c r="H6" s="13"/>
      <c r="I6" s="14"/>
    </row>
    <row r="7" spans="1:9" x14ac:dyDescent="0.25">
      <c r="A7" s="15" t="s">
        <v>5</v>
      </c>
      <c r="B7" s="16"/>
      <c r="C7" s="16"/>
      <c r="D7" s="16"/>
      <c r="E7" s="16"/>
      <c r="F7" s="16"/>
      <c r="G7" s="16"/>
      <c r="H7" s="16"/>
      <c r="I7" s="17"/>
    </row>
    <row r="8" spans="1:9" x14ac:dyDescent="0.25">
      <c r="A8" s="15"/>
      <c r="B8" s="16"/>
      <c r="C8" s="16"/>
      <c r="D8" s="16"/>
      <c r="E8" s="16"/>
      <c r="F8" s="16"/>
      <c r="G8" s="16"/>
      <c r="H8" s="16"/>
      <c r="I8" s="17"/>
    </row>
    <row r="9" spans="1:9" x14ac:dyDescent="0.25">
      <c r="A9" s="18" t="s">
        <v>6</v>
      </c>
      <c r="B9" s="16"/>
      <c r="C9" s="16" t="s">
        <v>7</v>
      </c>
      <c r="D9" s="16"/>
      <c r="E9" s="16"/>
      <c r="F9" s="16"/>
      <c r="G9" s="16" t="s">
        <v>8</v>
      </c>
      <c r="H9" s="16"/>
      <c r="I9" s="17"/>
    </row>
    <row r="10" spans="1:9" x14ac:dyDescent="0.25">
      <c r="A10" s="15" t="s">
        <v>9</v>
      </c>
      <c r="B10" s="16"/>
      <c r="C10" s="16" t="s">
        <v>10</v>
      </c>
      <c r="D10" s="16"/>
      <c r="E10" s="16"/>
      <c r="F10" s="16"/>
      <c r="G10" s="16"/>
      <c r="H10" s="16"/>
      <c r="I10" s="17"/>
    </row>
    <row r="11" spans="1:9" x14ac:dyDescent="0.25">
      <c r="A11" s="15" t="s">
        <v>11</v>
      </c>
      <c r="B11" s="16"/>
      <c r="C11" s="16" t="s">
        <v>12</v>
      </c>
      <c r="D11" s="16"/>
      <c r="E11" s="16"/>
      <c r="F11" s="16"/>
      <c r="G11" s="16"/>
      <c r="H11" s="16"/>
      <c r="I11" s="17"/>
    </row>
    <row r="12" spans="1:9" x14ac:dyDescent="0.25">
      <c r="A12" s="15"/>
      <c r="B12" s="16"/>
      <c r="C12" s="16"/>
      <c r="D12" s="16"/>
      <c r="E12" s="16"/>
      <c r="F12" s="16"/>
      <c r="G12" s="16"/>
      <c r="H12" s="16"/>
      <c r="I12" s="17"/>
    </row>
    <row r="13" spans="1:9" x14ac:dyDescent="0.25">
      <c r="A13" s="15" t="s">
        <v>14</v>
      </c>
      <c r="B13" s="16"/>
      <c r="C13" s="16" t="s">
        <v>15</v>
      </c>
      <c r="D13" s="16"/>
      <c r="E13" s="16"/>
      <c r="F13" s="16"/>
      <c r="G13" s="16"/>
      <c r="H13" s="16"/>
      <c r="I13" s="17"/>
    </row>
    <row r="14" spans="1:9" x14ac:dyDescent="0.25">
      <c r="A14" s="15" t="s">
        <v>17</v>
      </c>
      <c r="B14" s="16"/>
      <c r="C14" s="16"/>
      <c r="D14" s="16"/>
      <c r="E14" s="16"/>
      <c r="F14" s="16"/>
      <c r="G14" s="16"/>
      <c r="H14" s="16"/>
      <c r="I14" s="17"/>
    </row>
    <row r="15" spans="1:9" x14ac:dyDescent="0.25">
      <c r="A15" s="15" t="s">
        <v>16</v>
      </c>
      <c r="B15" s="16"/>
      <c r="C15" s="16"/>
      <c r="D15" s="16"/>
      <c r="E15" s="16"/>
      <c r="F15" s="16"/>
      <c r="G15" s="16"/>
      <c r="H15" s="16"/>
      <c r="I15" s="17"/>
    </row>
    <row r="16" spans="1:9" ht="15.75" thickBot="1" x14ac:dyDescent="0.3">
      <c r="A16" s="2"/>
      <c r="B16" s="19"/>
      <c r="C16" s="19"/>
      <c r="D16" s="19"/>
      <c r="E16" s="19"/>
      <c r="F16" s="19"/>
      <c r="G16" s="19"/>
      <c r="H16" s="19"/>
      <c r="I16" s="3"/>
    </row>
    <row r="17" spans="1:14" ht="15.75" thickBot="1" x14ac:dyDescent="0.3"/>
    <row r="18" spans="1:14" x14ac:dyDescent="0.25">
      <c r="A18" s="12" t="s">
        <v>36</v>
      </c>
      <c r="B18" s="13" t="s">
        <v>37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4"/>
    </row>
    <row r="19" spans="1:14" x14ac:dyDescent="0.25">
      <c r="A19" s="15"/>
      <c r="B19" s="16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</row>
    <row r="20" spans="1:14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</row>
    <row r="21" spans="1:14" x14ac:dyDescent="0.25">
      <c r="A21" s="15" t="s">
        <v>39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</row>
    <row r="22" spans="1:14" x14ac:dyDescent="0.25">
      <c r="A22" s="15" t="s">
        <v>40</v>
      </c>
      <c r="B22" s="16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</row>
    <row r="23" spans="1:14" x14ac:dyDescent="0.25">
      <c r="A23" s="15"/>
      <c r="B23" s="52" t="s">
        <v>43</v>
      </c>
      <c r="C23" s="52"/>
      <c r="D23" s="16" t="s">
        <v>42</v>
      </c>
      <c r="E23" s="16" t="s">
        <v>44</v>
      </c>
      <c r="F23" s="16">
        <v>24</v>
      </c>
      <c r="G23" s="16"/>
      <c r="H23" s="16" t="s">
        <v>45</v>
      </c>
      <c r="I23" s="4">
        <v>4</v>
      </c>
      <c r="J23" s="4">
        <v>3</v>
      </c>
      <c r="K23" s="4">
        <v>2</v>
      </c>
      <c r="L23" s="4">
        <v>1</v>
      </c>
      <c r="M23" s="20">
        <v>24</v>
      </c>
      <c r="N23" s="17"/>
    </row>
    <row r="24" spans="1:14" x14ac:dyDescent="0.25">
      <c r="A24" s="15"/>
      <c r="B24" s="16" t="s">
        <v>46</v>
      </c>
      <c r="C24" s="16"/>
      <c r="D24" s="16" t="s">
        <v>47</v>
      </c>
      <c r="E24" s="16"/>
      <c r="F24" s="16"/>
      <c r="G24" s="16"/>
      <c r="H24" s="16"/>
      <c r="I24" s="16"/>
      <c r="J24" s="16"/>
      <c r="K24" s="16"/>
      <c r="L24" s="16"/>
      <c r="M24" s="16"/>
      <c r="N24" s="17"/>
    </row>
    <row r="25" spans="1:14" x14ac:dyDescent="0.25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</row>
    <row r="26" spans="1:14" x14ac:dyDescent="0.25">
      <c r="A26" s="15"/>
      <c r="B26" s="16"/>
      <c r="C26" s="24"/>
      <c r="D26" s="21" t="s">
        <v>52</v>
      </c>
      <c r="E26" s="21" t="s">
        <v>48</v>
      </c>
      <c r="F26" s="21" t="s">
        <v>49</v>
      </c>
      <c r="G26" s="21" t="s">
        <v>50</v>
      </c>
      <c r="H26" s="21" t="s">
        <v>51</v>
      </c>
      <c r="I26" s="22" t="s">
        <v>53</v>
      </c>
      <c r="J26" s="24"/>
      <c r="K26" s="16"/>
      <c r="L26" s="16"/>
      <c r="M26" s="16"/>
      <c r="N26" s="17"/>
    </row>
    <row r="27" spans="1:14" x14ac:dyDescent="0.25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</row>
    <row r="28" spans="1:14" x14ac:dyDescent="0.25">
      <c r="A28" s="18" t="s">
        <v>54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</row>
    <row r="29" spans="1:14" x14ac:dyDescent="0.25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</row>
    <row r="30" spans="1:14" ht="15.75" thickBot="1" x14ac:dyDescent="0.3">
      <c r="A30" s="2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3"/>
    </row>
  </sheetData>
  <mergeCells count="1">
    <mergeCell ref="B23:C23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7" workbookViewId="0">
      <selection activeCell="C10" sqref="C10"/>
    </sheetView>
  </sheetViews>
  <sheetFormatPr baseColWidth="10" defaultRowHeight="15" x14ac:dyDescent="0.25"/>
  <sheetData>
    <row r="1" spans="1:8" x14ac:dyDescent="0.25">
      <c r="A1" t="s">
        <v>18</v>
      </c>
    </row>
    <row r="3" spans="1:8" x14ac:dyDescent="0.25">
      <c r="A3" s="1" t="s">
        <v>21</v>
      </c>
    </row>
    <row r="4" spans="1:8" x14ac:dyDescent="0.25">
      <c r="A4" t="s">
        <v>19</v>
      </c>
      <c r="C4">
        <v>4</v>
      </c>
      <c r="D4" t="s">
        <v>58</v>
      </c>
    </row>
    <row r="5" spans="1:8" x14ac:dyDescent="0.25">
      <c r="A5" t="s">
        <v>11</v>
      </c>
      <c r="C5">
        <v>1.0000000000000001E-5</v>
      </c>
      <c r="D5" t="s">
        <v>57</v>
      </c>
    </row>
    <row r="6" spans="1:8" x14ac:dyDescent="0.25">
      <c r="A6" t="s">
        <v>23</v>
      </c>
      <c r="C6">
        <v>4</v>
      </c>
      <c r="D6" t="s">
        <v>57</v>
      </c>
    </row>
    <row r="9" spans="1:8" x14ac:dyDescent="0.25">
      <c r="A9" s="1" t="s">
        <v>22</v>
      </c>
    </row>
    <row r="10" spans="1:8" x14ac:dyDescent="0.25">
      <c r="A10" t="s">
        <v>24</v>
      </c>
      <c r="C10">
        <f>C6/C4</f>
        <v>1</v>
      </c>
    </row>
    <row r="12" spans="1:8" x14ac:dyDescent="0.25">
      <c r="A12" s="1" t="s">
        <v>25</v>
      </c>
    </row>
    <row r="13" spans="1:8" x14ac:dyDescent="0.25">
      <c r="A13" t="s">
        <v>26</v>
      </c>
      <c r="B13">
        <f>C10/3</f>
        <v>0.33333333333333331</v>
      </c>
    </row>
    <row r="14" spans="1:8" x14ac:dyDescent="0.25">
      <c r="A14" t="s">
        <v>28</v>
      </c>
      <c r="B14" t="s">
        <v>27</v>
      </c>
      <c r="C14">
        <v>0</v>
      </c>
    </row>
    <row r="15" spans="1:8" ht="15.75" thickBot="1" x14ac:dyDescent="0.3"/>
    <row r="16" spans="1:8" x14ac:dyDescent="0.25">
      <c r="A16" s="53" t="s">
        <v>30</v>
      </c>
      <c r="B16" s="54"/>
      <c r="C16" s="53" t="s">
        <v>31</v>
      </c>
      <c r="D16" s="55"/>
      <c r="E16" s="53" t="s">
        <v>32</v>
      </c>
      <c r="F16" s="55"/>
      <c r="G16" s="53" t="s">
        <v>33</v>
      </c>
      <c r="H16" s="55"/>
    </row>
    <row r="17" spans="1:8" ht="15.75" thickBot="1" x14ac:dyDescent="0.3">
      <c r="A17" s="5" t="s">
        <v>29</v>
      </c>
      <c r="B17" s="8">
        <f>2*0</f>
        <v>0</v>
      </c>
      <c r="C17" s="6">
        <v>1</v>
      </c>
      <c r="D17" s="9">
        <f>4*(2*C17)</f>
        <v>8</v>
      </c>
      <c r="E17" s="5">
        <v>2</v>
      </c>
      <c r="F17" s="10">
        <f>2*(E17*2)</f>
        <v>8</v>
      </c>
      <c r="G17" s="7">
        <v>4</v>
      </c>
      <c r="H17" s="11">
        <f>2*4</f>
        <v>8</v>
      </c>
    </row>
    <row r="18" spans="1:8" ht="15.75" thickBot="1" x14ac:dyDescent="0.3">
      <c r="C18" s="5">
        <v>3</v>
      </c>
      <c r="D18" s="10">
        <f>4*(C18*2)</f>
        <v>24</v>
      </c>
    </row>
    <row r="20" spans="1:8" x14ac:dyDescent="0.25">
      <c r="A20" t="s">
        <v>34</v>
      </c>
      <c r="B20">
        <f>B17+D17+D18+F17+H17</f>
        <v>48</v>
      </c>
    </row>
    <row r="21" spans="1:8" x14ac:dyDescent="0.25">
      <c r="A21" s="1" t="s">
        <v>35</v>
      </c>
      <c r="B21" s="1">
        <f>B20*B13</f>
        <v>16</v>
      </c>
    </row>
  </sheetData>
  <mergeCells count="4">
    <mergeCell ref="A16:B16"/>
    <mergeCell ref="C16:D16"/>
    <mergeCell ref="E16:F16"/>
    <mergeCell ref="G16:H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abSelected="1" workbookViewId="0">
      <selection activeCell="C17" sqref="C17"/>
    </sheetView>
  </sheetViews>
  <sheetFormatPr baseColWidth="10" defaultRowHeight="15" x14ac:dyDescent="0.25"/>
  <cols>
    <col min="1" max="1" width="23" customWidth="1"/>
    <col min="2" max="2" width="24.85546875" bestFit="1" customWidth="1"/>
    <col min="3" max="3" width="33.28515625" customWidth="1"/>
    <col min="4" max="4" width="20.85546875" customWidth="1"/>
    <col min="5" max="5" width="27.85546875" customWidth="1"/>
    <col min="6" max="6" width="22.85546875" bestFit="1" customWidth="1"/>
    <col min="7" max="7" width="21.85546875" bestFit="1" customWidth="1"/>
    <col min="9" max="9" width="27" bestFit="1" customWidth="1"/>
    <col min="10" max="10" width="29" bestFit="1" customWidth="1"/>
  </cols>
  <sheetData>
    <row r="1" spans="1:12" x14ac:dyDescent="0.25">
      <c r="A1" s="12" t="s">
        <v>36</v>
      </c>
      <c r="B1" s="13"/>
      <c r="C1" s="13"/>
      <c r="D1" s="13"/>
      <c r="E1" s="13"/>
      <c r="F1" s="14"/>
    </row>
    <row r="2" spans="1:12" x14ac:dyDescent="0.25">
      <c r="A2" s="15"/>
      <c r="B2" s="16"/>
      <c r="C2" s="16"/>
      <c r="D2" s="16"/>
      <c r="E2" s="16"/>
      <c r="F2" s="17"/>
    </row>
    <row r="3" spans="1:12" x14ac:dyDescent="0.25">
      <c r="A3" s="15" t="s">
        <v>20</v>
      </c>
      <c r="B3" s="16"/>
      <c r="C3" s="16"/>
      <c r="D3" s="16"/>
      <c r="E3" s="16"/>
      <c r="F3" s="17"/>
    </row>
    <row r="4" spans="1:12" x14ac:dyDescent="0.25">
      <c r="A4" s="15" t="s">
        <v>55</v>
      </c>
      <c r="B4" s="16">
        <v>9</v>
      </c>
      <c r="C4" s="16" t="s">
        <v>56</v>
      </c>
      <c r="D4" s="16"/>
      <c r="E4" s="16"/>
      <c r="F4" s="17"/>
    </row>
    <row r="5" spans="1:12" x14ac:dyDescent="0.25">
      <c r="A5" s="15"/>
      <c r="B5" s="16"/>
      <c r="C5" s="16"/>
      <c r="D5" s="16"/>
      <c r="E5" s="16"/>
      <c r="F5" s="17"/>
    </row>
    <row r="6" spans="1:12" x14ac:dyDescent="0.25">
      <c r="A6" s="15" t="s">
        <v>63</v>
      </c>
      <c r="B6" s="16"/>
      <c r="C6" s="16"/>
      <c r="D6" s="16"/>
      <c r="E6" s="16"/>
      <c r="F6" s="56" t="s">
        <v>77</v>
      </c>
      <c r="G6">
        <v>7</v>
      </c>
      <c r="H6">
        <v>2</v>
      </c>
      <c r="I6">
        <f>G6/H6</f>
        <v>3.5</v>
      </c>
      <c r="J6">
        <f>I6*I7*I8*I9</f>
        <v>6.5625</v>
      </c>
    </row>
    <row r="7" spans="1:12" x14ac:dyDescent="0.25">
      <c r="A7" s="15" t="s">
        <v>64</v>
      </c>
      <c r="B7" s="25">
        <f>(B4+1)/2</f>
        <v>5</v>
      </c>
      <c r="C7" s="16"/>
      <c r="D7" s="16"/>
      <c r="E7" s="16"/>
      <c r="F7" s="56"/>
      <c r="G7">
        <v>5</v>
      </c>
      <c r="H7">
        <v>2</v>
      </c>
      <c r="I7">
        <f t="shared" ref="I7:I9" si="0">G7/H7</f>
        <v>2.5</v>
      </c>
    </row>
    <row r="8" spans="1:12" x14ac:dyDescent="0.25">
      <c r="A8" s="15" t="s">
        <v>66</v>
      </c>
      <c r="B8" s="26">
        <v>24</v>
      </c>
      <c r="C8" s="16"/>
      <c r="D8" s="16"/>
      <c r="E8" s="16"/>
      <c r="F8" s="56"/>
      <c r="G8">
        <v>3</v>
      </c>
      <c r="H8">
        <v>2</v>
      </c>
      <c r="I8">
        <f t="shared" si="0"/>
        <v>1.5</v>
      </c>
    </row>
    <row r="9" spans="1:12" x14ac:dyDescent="0.25">
      <c r="A9" s="15" t="s">
        <v>67</v>
      </c>
      <c r="B9" s="27">
        <f>9*PI()</f>
        <v>28.274333882308138</v>
      </c>
      <c r="C9" s="16">
        <f>POWER(B9,(1/2))</f>
        <v>5.3173615527165481</v>
      </c>
      <c r="D9" s="16"/>
      <c r="E9" s="16"/>
      <c r="F9" s="56"/>
      <c r="G9">
        <v>1</v>
      </c>
      <c r="H9">
        <v>2</v>
      </c>
      <c r="I9">
        <f t="shared" si="0"/>
        <v>0.5</v>
      </c>
    </row>
    <row r="10" spans="1:12" x14ac:dyDescent="0.25">
      <c r="A10" s="15" t="s">
        <v>68</v>
      </c>
      <c r="B10" s="27">
        <v>11.631729999999999</v>
      </c>
      <c r="C10" s="16"/>
      <c r="D10" s="16" t="s">
        <v>69</v>
      </c>
      <c r="E10" s="16" t="s">
        <v>70</v>
      </c>
      <c r="F10" s="56"/>
      <c r="H10">
        <f>SQRT(PI())</f>
        <v>1.7724538509055159</v>
      </c>
      <c r="I10">
        <f>I6*I7*I8*I9*H10</f>
        <v>11.631728396567448</v>
      </c>
    </row>
    <row r="11" spans="1:12" x14ac:dyDescent="0.25">
      <c r="A11" s="15" t="s">
        <v>71</v>
      </c>
      <c r="B11" s="27">
        <f>C9*B10</f>
        <v>61.850113893579653</v>
      </c>
      <c r="C11" s="16"/>
      <c r="D11" s="16"/>
      <c r="E11" s="16"/>
      <c r="F11" s="56"/>
      <c r="K11" s="29"/>
    </row>
    <row r="12" spans="1:12" x14ac:dyDescent="0.25">
      <c r="A12" s="15" t="s">
        <v>72</v>
      </c>
      <c r="B12" s="16">
        <f>B8</f>
        <v>24</v>
      </c>
      <c r="C12" s="16"/>
      <c r="D12" s="16"/>
      <c r="E12" s="16"/>
      <c r="F12" s="56"/>
      <c r="K12" s="29"/>
    </row>
    <row r="13" spans="1:12" ht="15.75" thickBot="1" x14ac:dyDescent="0.3">
      <c r="A13" s="2" t="s">
        <v>73</v>
      </c>
      <c r="B13" s="40">
        <f>B12/B11</f>
        <v>0.3880348553811041</v>
      </c>
      <c r="C13" s="19"/>
      <c r="D13" s="19"/>
      <c r="E13" s="19"/>
      <c r="F13" s="57"/>
      <c r="K13" s="29">
        <f>11/2</f>
        <v>5.5</v>
      </c>
      <c r="L13">
        <f>K14*K15*K16*K17*K18</f>
        <v>29.53125</v>
      </c>
    </row>
    <row r="14" spans="1:12" x14ac:dyDescent="0.25">
      <c r="B14" s="49"/>
      <c r="K14" s="29">
        <f>K13-1</f>
        <v>4.5</v>
      </c>
      <c r="L14">
        <f>$L$13*$H$10</f>
        <v>52.342777784553519</v>
      </c>
    </row>
    <row r="15" spans="1:12" ht="15.75" thickBot="1" x14ac:dyDescent="0.3">
      <c r="K15" s="29">
        <f>K14-1</f>
        <v>3.5</v>
      </c>
    </row>
    <row r="16" spans="1:12" x14ac:dyDescent="0.25">
      <c r="A16" s="12" t="s">
        <v>78</v>
      </c>
      <c r="B16" s="13"/>
      <c r="C16" s="13"/>
      <c r="D16" s="13"/>
      <c r="E16" s="13"/>
      <c r="F16" s="13"/>
      <c r="G16" s="13"/>
      <c r="H16" s="13"/>
      <c r="I16" s="14"/>
      <c r="K16" s="29">
        <f>K15-1</f>
        <v>2.5</v>
      </c>
    </row>
    <row r="17" spans="1:11" x14ac:dyDescent="0.25">
      <c r="A17" s="15" t="s">
        <v>80</v>
      </c>
      <c r="B17" s="16"/>
      <c r="C17" s="16"/>
      <c r="D17" s="16"/>
      <c r="E17" s="16"/>
      <c r="F17" s="16"/>
      <c r="G17" s="16"/>
      <c r="H17" s="16"/>
      <c r="I17" s="17"/>
      <c r="K17" s="29">
        <f>K16-1</f>
        <v>1.5</v>
      </c>
    </row>
    <row r="18" spans="1:11" x14ac:dyDescent="0.25">
      <c r="A18" s="15" t="s">
        <v>82</v>
      </c>
      <c r="B18" s="16">
        <v>10</v>
      </c>
      <c r="C18" s="16"/>
      <c r="D18" s="16"/>
      <c r="E18" s="16"/>
      <c r="F18" s="16"/>
      <c r="G18" s="16"/>
      <c r="H18" s="16"/>
      <c r="I18" s="17"/>
      <c r="K18" s="29">
        <f>K17-1</f>
        <v>0.5</v>
      </c>
    </row>
    <row r="19" spans="1:11" x14ac:dyDescent="0.25">
      <c r="A19" s="15" t="s">
        <v>23</v>
      </c>
      <c r="B19" s="16">
        <v>1.1000000000000001</v>
      </c>
      <c r="C19" s="16"/>
      <c r="D19" s="16"/>
      <c r="E19" s="16"/>
      <c r="F19" s="16"/>
      <c r="G19" s="16"/>
      <c r="H19" s="16"/>
      <c r="I19" s="17"/>
      <c r="K19" s="29"/>
    </row>
    <row r="20" spans="1:11" x14ac:dyDescent="0.25">
      <c r="A20" s="15" t="s">
        <v>79</v>
      </c>
      <c r="B20" s="16"/>
      <c r="C20" s="16"/>
      <c r="D20" s="16"/>
      <c r="E20" s="16"/>
      <c r="F20" s="16"/>
      <c r="G20" s="16"/>
      <c r="H20" s="16"/>
      <c r="I20" s="17"/>
      <c r="K20" s="29"/>
    </row>
    <row r="21" spans="1:11" ht="15.75" thickBot="1" x14ac:dyDescent="0.3">
      <c r="A21" s="15" t="s">
        <v>81</v>
      </c>
      <c r="B21" s="16">
        <f>(B19/B18)/3</f>
        <v>3.6666666666666674E-2</v>
      </c>
      <c r="C21" s="16"/>
      <c r="D21" s="16"/>
      <c r="E21" s="16"/>
      <c r="F21" s="16"/>
      <c r="G21" s="16"/>
      <c r="H21" s="16"/>
      <c r="I21" s="17"/>
      <c r="K21" s="29"/>
    </row>
    <row r="22" spans="1:11" x14ac:dyDescent="0.25">
      <c r="A22" s="62" t="s">
        <v>59</v>
      </c>
      <c r="B22" s="63" t="s">
        <v>60</v>
      </c>
      <c r="C22" s="63" t="s">
        <v>61</v>
      </c>
      <c r="D22" s="63" t="s">
        <v>62</v>
      </c>
      <c r="E22" s="64" t="s">
        <v>65</v>
      </c>
      <c r="F22" s="63"/>
      <c r="G22" s="63" t="s">
        <v>74</v>
      </c>
      <c r="H22" s="65" t="s">
        <v>75</v>
      </c>
      <c r="I22" s="66" t="s">
        <v>76</v>
      </c>
      <c r="K22" s="29"/>
    </row>
    <row r="23" spans="1:11" x14ac:dyDescent="0.25">
      <c r="A23" s="6">
        <v>0</v>
      </c>
      <c r="B23" s="4">
        <f>A23*A23</f>
        <v>0</v>
      </c>
      <c r="C23" s="4">
        <f>B23/B4</f>
        <v>0</v>
      </c>
      <c r="D23" s="4">
        <f>1 +C23</f>
        <v>1</v>
      </c>
      <c r="E23" s="4">
        <f>POWER(D23,-$B$7)</f>
        <v>1</v>
      </c>
      <c r="F23" s="4">
        <f>$B$13</f>
        <v>0.3880348553811041</v>
      </c>
      <c r="G23" s="4">
        <f>E23*F23</f>
        <v>0.3880348553811041</v>
      </c>
      <c r="H23" s="4">
        <v>1</v>
      </c>
      <c r="I23" s="67">
        <f>$B$21*H23*G23</f>
        <v>1.4227944697307154E-2</v>
      </c>
      <c r="K23" s="29"/>
    </row>
    <row r="24" spans="1:11" x14ac:dyDescent="0.25">
      <c r="A24" s="6">
        <v>0.11</v>
      </c>
      <c r="B24" s="4">
        <f>A24*A24</f>
        <v>1.21E-2</v>
      </c>
      <c r="C24" s="4">
        <f>B24/B4</f>
        <v>1.3444444444444443E-3</v>
      </c>
      <c r="D24" s="4">
        <f t="shared" ref="D24:D25" si="1">1 +C24</f>
        <v>1.0013444444444444</v>
      </c>
      <c r="E24" s="4">
        <f t="shared" ref="E24:E25" si="2">POWER(D24,-$B$7)</f>
        <v>0.99330480591452186</v>
      </c>
      <c r="F24" s="4">
        <f t="shared" ref="F24:F25" si="3">$B$13</f>
        <v>0.3880348553811041</v>
      </c>
      <c r="G24" s="4">
        <f t="shared" ref="G24:G25" si="4">E24*F24</f>
        <v>0.38543688671239718</v>
      </c>
      <c r="H24" s="4">
        <v>4</v>
      </c>
      <c r="I24" s="67">
        <f t="shared" ref="I24:I25" si="5">$B$21*H24*G24</f>
        <v>5.6530743384484931E-2</v>
      </c>
      <c r="K24" s="29"/>
    </row>
    <row r="25" spans="1:11" x14ac:dyDescent="0.25">
      <c r="A25" s="6">
        <v>0.22</v>
      </c>
      <c r="B25" s="4">
        <f>A25*A25</f>
        <v>4.8399999999999999E-2</v>
      </c>
      <c r="C25" s="4">
        <f>B25/B4</f>
        <v>5.3777777777777773E-3</v>
      </c>
      <c r="D25" s="4">
        <f t="shared" si="1"/>
        <v>1.0053777777777777</v>
      </c>
      <c r="E25" s="4">
        <f t="shared" si="2"/>
        <v>0.97353953302484653</v>
      </c>
      <c r="F25" s="4">
        <f t="shared" si="3"/>
        <v>0.3880348553811041</v>
      </c>
      <c r="G25" s="4">
        <f t="shared" si="4"/>
        <v>0.37776727190508397</v>
      </c>
      <c r="H25" s="4">
        <v>2</v>
      </c>
      <c r="I25" s="67">
        <f t="shared" si="5"/>
        <v>2.7702933273039496E-2</v>
      </c>
    </row>
    <row r="26" spans="1:11" ht="15.75" thickBot="1" x14ac:dyDescent="0.3">
      <c r="A26" s="5"/>
      <c r="B26" s="68"/>
      <c r="C26" s="68"/>
      <c r="D26" s="68"/>
      <c r="E26" s="68"/>
      <c r="F26" s="68"/>
      <c r="G26" s="68"/>
      <c r="H26" s="68"/>
      <c r="I26" s="69"/>
    </row>
    <row r="32" spans="1:11" x14ac:dyDescent="0.25">
      <c r="A32" s="58" t="s">
        <v>84</v>
      </c>
      <c r="B32" s="58"/>
      <c r="C32" s="58"/>
      <c r="D32" s="58"/>
      <c r="E32" s="58"/>
      <c r="F32" s="58"/>
    </row>
    <row r="33" spans="1:9" ht="15.75" thickBot="1" x14ac:dyDescent="0.3"/>
    <row r="34" spans="1:9" x14ac:dyDescent="0.25">
      <c r="A34" s="23" t="s">
        <v>36</v>
      </c>
      <c r="B34" s="13"/>
      <c r="C34" s="13"/>
      <c r="D34" s="13"/>
      <c r="E34" s="13"/>
      <c r="F34" s="14"/>
    </row>
    <row r="35" spans="1:9" x14ac:dyDescent="0.25">
      <c r="A35" s="15"/>
      <c r="B35" s="16"/>
      <c r="C35" s="16"/>
      <c r="D35" s="16"/>
      <c r="E35" s="16"/>
      <c r="F35" s="17"/>
      <c r="G35" s="29">
        <v>5</v>
      </c>
      <c r="H35">
        <v>24</v>
      </c>
    </row>
    <row r="36" spans="1:9" x14ac:dyDescent="0.25">
      <c r="A36" s="15" t="s">
        <v>20</v>
      </c>
      <c r="B36" s="16"/>
      <c r="C36" s="16"/>
      <c r="D36" s="16"/>
      <c r="E36" s="16"/>
      <c r="F36" s="17"/>
    </row>
    <row r="37" spans="1:9" x14ac:dyDescent="0.25">
      <c r="A37" s="15" t="s">
        <v>55</v>
      </c>
      <c r="B37" s="16">
        <v>10</v>
      </c>
      <c r="C37" s="16" t="s">
        <v>56</v>
      </c>
      <c r="D37" s="16"/>
      <c r="E37" s="16"/>
      <c r="F37" s="17"/>
    </row>
    <row r="38" spans="1:9" x14ac:dyDescent="0.25">
      <c r="A38" s="15"/>
      <c r="B38" s="16"/>
      <c r="C38" s="16"/>
      <c r="D38" s="16"/>
      <c r="E38" s="16"/>
      <c r="F38" s="17"/>
    </row>
    <row r="39" spans="1:9" x14ac:dyDescent="0.25">
      <c r="A39" s="15" t="s">
        <v>63</v>
      </c>
      <c r="B39" s="16"/>
      <c r="C39" s="16"/>
      <c r="D39" s="16"/>
      <c r="E39" s="16"/>
      <c r="F39" s="56" t="s">
        <v>77</v>
      </c>
      <c r="G39">
        <v>7</v>
      </c>
      <c r="H39">
        <v>2</v>
      </c>
      <c r="I39">
        <f>G39/H39</f>
        <v>3.5</v>
      </c>
    </row>
    <row r="40" spans="1:9" x14ac:dyDescent="0.25">
      <c r="A40" s="15" t="s">
        <v>64</v>
      </c>
      <c r="B40" s="25">
        <f>(B37+1)/2</f>
        <v>5.5</v>
      </c>
      <c r="C40" s="16"/>
      <c r="D40" s="16"/>
      <c r="E40" s="16"/>
      <c r="F40" s="56"/>
      <c r="G40">
        <v>5</v>
      </c>
      <c r="H40">
        <v>2</v>
      </c>
      <c r="I40">
        <f t="shared" ref="I40:I42" si="6">G40/H40</f>
        <v>2.5</v>
      </c>
    </row>
    <row r="41" spans="1:9" x14ac:dyDescent="0.25">
      <c r="A41" s="15" t="s">
        <v>66</v>
      </c>
      <c r="B41" s="39">
        <f>$L$13*$H$10</f>
        <v>52.342777784553519</v>
      </c>
      <c r="C41" s="16"/>
      <c r="D41" s="16"/>
      <c r="E41" s="16"/>
      <c r="F41" s="56"/>
      <c r="G41">
        <v>3</v>
      </c>
      <c r="H41">
        <v>2</v>
      </c>
      <c r="I41">
        <f t="shared" si="6"/>
        <v>1.5</v>
      </c>
    </row>
    <row r="42" spans="1:9" x14ac:dyDescent="0.25">
      <c r="A42" s="15" t="s">
        <v>67</v>
      </c>
      <c r="B42" s="47">
        <f>B37*PI()</f>
        <v>31.415926535897931</v>
      </c>
      <c r="C42" s="16">
        <f>POWER(B42,(1/2))</f>
        <v>5.604991216397929</v>
      </c>
      <c r="D42" s="16"/>
      <c r="E42" s="16"/>
      <c r="F42" s="56"/>
      <c r="G42">
        <v>1</v>
      </c>
      <c r="H42">
        <v>2</v>
      </c>
      <c r="I42">
        <f t="shared" si="6"/>
        <v>0.5</v>
      </c>
    </row>
    <row r="43" spans="1:9" x14ac:dyDescent="0.25">
      <c r="A43" s="15" t="s">
        <v>68</v>
      </c>
      <c r="B43" s="27">
        <f>H35</f>
        <v>24</v>
      </c>
      <c r="C43" s="16"/>
      <c r="D43" s="16" t="s">
        <v>69</v>
      </c>
      <c r="E43" s="16" t="s">
        <v>70</v>
      </c>
      <c r="F43" s="56"/>
      <c r="H43">
        <f>SQRT(PI())</f>
        <v>1.7724538509055159</v>
      </c>
      <c r="I43">
        <f>I39*I40*I41*I42*H43</f>
        <v>11.631728396567448</v>
      </c>
    </row>
    <row r="44" spans="1:9" x14ac:dyDescent="0.25">
      <c r="A44" s="15" t="s">
        <v>71</v>
      </c>
      <c r="B44" s="27">
        <f>C42*B43</f>
        <v>134.51978919355031</v>
      </c>
      <c r="C44" s="16"/>
      <c r="D44" s="16"/>
      <c r="E44" s="16"/>
      <c r="F44" s="56"/>
    </row>
    <row r="45" spans="1:9" x14ac:dyDescent="0.25">
      <c r="A45" s="15" t="s">
        <v>72</v>
      </c>
      <c r="B45" s="16">
        <f>B41</f>
        <v>52.342777784553519</v>
      </c>
      <c r="C45" s="16"/>
      <c r="D45" s="16"/>
      <c r="E45" s="16"/>
      <c r="F45" s="56"/>
    </row>
    <row r="46" spans="1:9" ht="15.75" thickBot="1" x14ac:dyDescent="0.3">
      <c r="A46" s="2" t="s">
        <v>73</v>
      </c>
      <c r="B46" s="41">
        <f>B45/B44</f>
        <v>0.38910838396603098</v>
      </c>
      <c r="C46" s="19"/>
      <c r="D46" s="19"/>
      <c r="E46" s="19"/>
      <c r="F46" s="57"/>
    </row>
    <row r="47" spans="1:9" x14ac:dyDescent="0.25">
      <c r="B47" s="49"/>
    </row>
    <row r="48" spans="1:9" ht="15.75" thickBot="1" x14ac:dyDescent="0.3"/>
    <row r="49" spans="1:10" x14ac:dyDescent="0.25">
      <c r="A49" s="23" t="s">
        <v>78</v>
      </c>
      <c r="B49" s="13"/>
      <c r="C49" s="13"/>
      <c r="D49" s="13"/>
      <c r="E49" s="13"/>
      <c r="F49" s="13"/>
      <c r="G49" s="13"/>
      <c r="H49" s="13"/>
      <c r="I49" s="14"/>
    </row>
    <row r="50" spans="1:10" x14ac:dyDescent="0.25">
      <c r="A50" s="15" t="s">
        <v>80</v>
      </c>
      <c r="B50" s="16"/>
      <c r="C50" s="16"/>
      <c r="D50" s="16"/>
      <c r="E50" s="16"/>
      <c r="F50" s="16"/>
      <c r="G50" s="16"/>
      <c r="H50" s="16"/>
      <c r="I50" s="17"/>
    </row>
    <row r="51" spans="1:10" x14ac:dyDescent="0.25">
      <c r="A51" s="15" t="s">
        <v>82</v>
      </c>
      <c r="B51" s="16">
        <v>10</v>
      </c>
      <c r="C51" s="16" t="s">
        <v>83</v>
      </c>
      <c r="D51" s="16">
        <f>B52/B51</f>
        <v>0.11812</v>
      </c>
      <c r="E51" s="16"/>
      <c r="F51" s="16"/>
      <c r="G51" s="16"/>
      <c r="H51" s="16"/>
      <c r="I51" s="17"/>
    </row>
    <row r="52" spans="1:10" x14ac:dyDescent="0.25">
      <c r="A52" s="15" t="s">
        <v>23</v>
      </c>
      <c r="B52" s="16">
        <v>1.1812</v>
      </c>
      <c r="C52" s="16"/>
      <c r="D52" s="16"/>
      <c r="E52" s="16"/>
      <c r="F52" s="16"/>
      <c r="G52" s="16"/>
      <c r="H52" s="16"/>
      <c r="I52" s="17"/>
    </row>
    <row r="53" spans="1:10" x14ac:dyDescent="0.25">
      <c r="A53" s="15" t="s">
        <v>79</v>
      </c>
      <c r="B53" s="16"/>
      <c r="C53" s="16"/>
      <c r="D53" s="16"/>
      <c r="E53" s="16"/>
      <c r="F53" s="16"/>
      <c r="G53" s="16"/>
      <c r="H53" s="16"/>
      <c r="I53" s="17"/>
    </row>
    <row r="54" spans="1:10" x14ac:dyDescent="0.25">
      <c r="A54" s="15" t="s">
        <v>81</v>
      </c>
      <c r="B54" s="16">
        <f>(B52/B51)/3</f>
        <v>3.9373333333333337E-2</v>
      </c>
      <c r="C54" s="16"/>
      <c r="D54" s="16"/>
      <c r="E54" s="16"/>
      <c r="F54" s="16"/>
      <c r="G54" s="16"/>
      <c r="H54" s="16"/>
      <c r="I54" s="17"/>
    </row>
    <row r="55" spans="1:10" x14ac:dyDescent="0.25">
      <c r="A55" s="15" t="s">
        <v>59</v>
      </c>
      <c r="B55" s="16" t="s">
        <v>60</v>
      </c>
      <c r="C55" s="16" t="s">
        <v>61</v>
      </c>
      <c r="D55" s="16" t="s">
        <v>62</v>
      </c>
      <c r="E55" s="25" t="s">
        <v>65</v>
      </c>
      <c r="F55" s="16"/>
      <c r="G55" s="16" t="s">
        <v>74</v>
      </c>
      <c r="H55" s="28" t="s">
        <v>75</v>
      </c>
      <c r="I55" s="17" t="s">
        <v>76</v>
      </c>
    </row>
    <row r="56" spans="1:10" x14ac:dyDescent="0.25">
      <c r="A56" s="15">
        <v>0</v>
      </c>
      <c r="B56" s="16">
        <f>A56*A56</f>
        <v>0</v>
      </c>
      <c r="C56" s="16">
        <f>B56/B37</f>
        <v>0</v>
      </c>
      <c r="D56" s="16">
        <f>1 +C56</f>
        <v>1</v>
      </c>
      <c r="E56" s="16">
        <f>POWER(D56,-$B$40)</f>
        <v>1</v>
      </c>
      <c r="F56" s="16">
        <f>$B$46</f>
        <v>0.38910838396603098</v>
      </c>
      <c r="G56" s="37">
        <f>E56*F56</f>
        <v>0.38910838396603098</v>
      </c>
      <c r="H56" s="16">
        <v>1</v>
      </c>
      <c r="I56" s="46">
        <f>$B$54*H56*G56</f>
        <v>1.5320494104689194E-2</v>
      </c>
      <c r="J56" s="43">
        <v>1.53204941046891E-2</v>
      </c>
    </row>
    <row r="57" spans="1:10" x14ac:dyDescent="0.25">
      <c r="A57" s="48">
        <f>A56+D51</f>
        <v>0.11812</v>
      </c>
      <c r="B57" s="34">
        <f>A57*A57</f>
        <v>1.39523344E-2</v>
      </c>
      <c r="C57" s="34">
        <f>B57/$B$37</f>
        <v>1.39523344E-3</v>
      </c>
      <c r="D57" s="32">
        <f t="shared" ref="D57:D58" si="7">1 +C57</f>
        <v>1.00139523344</v>
      </c>
      <c r="E57" s="51">
        <f t="shared" ref="E57:E66" si="8">POWER(D57,-$B$40)</f>
        <v>0.99236089190441468</v>
      </c>
      <c r="F57" s="16">
        <f t="shared" ref="F57:F66" si="9">$B$46</f>
        <v>0.38910838396603098</v>
      </c>
      <c r="G57" s="35">
        <f t="shared" ref="G57:G58" si="10">E57*F57</f>
        <v>0.38613594296001597</v>
      </c>
      <c r="H57" s="16">
        <v>4</v>
      </c>
      <c r="I57" s="45">
        <f t="shared" ref="I57:I66" si="11">$B$54*H57*G57</f>
        <v>6.0813836776582787E-2</v>
      </c>
      <c r="J57" s="42">
        <v>6.0856246738132599E-2</v>
      </c>
    </row>
    <row r="58" spans="1:10" x14ac:dyDescent="0.25">
      <c r="A58" s="15">
        <f>A57+$D$51</f>
        <v>0.23624000000000001</v>
      </c>
      <c r="B58" s="16">
        <f>A58*A58</f>
        <v>5.5809337600000002E-2</v>
      </c>
      <c r="C58" s="16">
        <f t="shared" ref="C58:C66" si="12">B58/$B$37</f>
        <v>5.5809337600000002E-3</v>
      </c>
      <c r="D58" s="16">
        <f t="shared" si="7"/>
        <v>1.0055809337599999</v>
      </c>
      <c r="E58" s="16">
        <f t="shared" si="8"/>
        <v>0.96985393695890587</v>
      </c>
      <c r="F58" s="16">
        <f t="shared" si="9"/>
        <v>0.38910838396603098</v>
      </c>
      <c r="G58" s="36">
        <f t="shared" si="10"/>
        <v>0.37737829809317275</v>
      </c>
      <c r="H58" s="16">
        <v>2</v>
      </c>
      <c r="I58" s="44">
        <f t="shared" si="11"/>
        <v>2.9717283047177044E-2</v>
      </c>
      <c r="J58">
        <v>2.98000927631543E-2</v>
      </c>
    </row>
    <row r="59" spans="1:10" x14ac:dyDescent="0.25">
      <c r="A59" s="15">
        <f>A58+$D$51</f>
        <v>0.35436000000000001</v>
      </c>
      <c r="B59" s="16">
        <f t="shared" ref="B59:B66" si="13">A59*A59</f>
        <v>0.12557100960000001</v>
      </c>
      <c r="C59" s="16">
        <f t="shared" si="12"/>
        <v>1.2557100960000001E-2</v>
      </c>
      <c r="D59" s="16">
        <f t="shared" ref="D59:D66" si="14">1 +C59</f>
        <v>1.0125571009600001</v>
      </c>
      <c r="E59" s="16">
        <f t="shared" si="8"/>
        <v>0.93366831280631868</v>
      </c>
      <c r="F59" s="16">
        <f t="shared" si="9"/>
        <v>0.38910838396603098</v>
      </c>
      <c r="G59" s="16">
        <f t="shared" ref="G59:G66" si="15">E59*F59</f>
        <v>0.36329816835635736</v>
      </c>
      <c r="H59" s="16">
        <v>4</v>
      </c>
      <c r="I59" s="17">
        <f t="shared" si="11"/>
        <v>5.7217039528337246E-2</v>
      </c>
      <c r="J59">
        <v>5.7575158871442503E-2</v>
      </c>
    </row>
    <row r="60" spans="1:10" x14ac:dyDescent="0.25">
      <c r="A60" s="15">
        <f t="shared" ref="A60:A66" si="16">A59+$D$51</f>
        <v>0.47248000000000001</v>
      </c>
      <c r="B60" s="16">
        <f t="shared" si="13"/>
        <v>0.22323735040000001</v>
      </c>
      <c r="C60" s="16">
        <f t="shared" si="12"/>
        <v>2.2323735040000001E-2</v>
      </c>
      <c r="D60" s="16">
        <f t="shared" si="14"/>
        <v>1.0223237350400001</v>
      </c>
      <c r="E60" s="16">
        <f t="shared" si="8"/>
        <v>0.88565292030501519</v>
      </c>
      <c r="F60" s="16">
        <f t="shared" si="9"/>
        <v>0.38910838396603098</v>
      </c>
      <c r="G60" s="16">
        <f t="shared" si="15"/>
        <v>0.34461497657468049</v>
      </c>
      <c r="H60" s="16">
        <v>2</v>
      </c>
      <c r="I60" s="17">
        <f t="shared" si="11"/>
        <v>2.7137280688667508E-2</v>
      </c>
      <c r="J60">
        <v>2.7438511550180501E-2</v>
      </c>
    </row>
    <row r="61" spans="1:10" x14ac:dyDescent="0.25">
      <c r="A61" s="15">
        <f t="shared" si="16"/>
        <v>0.59060000000000001</v>
      </c>
      <c r="B61" s="16">
        <f t="shared" si="13"/>
        <v>0.34880836000000004</v>
      </c>
      <c r="C61" s="16">
        <f t="shared" si="12"/>
        <v>3.4880836000000005E-2</v>
      </c>
      <c r="D61" s="16">
        <f t="shared" si="14"/>
        <v>1.0348808359999999</v>
      </c>
      <c r="E61" s="16">
        <f t="shared" si="8"/>
        <v>0.82813874530475451</v>
      </c>
      <c r="F61" s="16">
        <f t="shared" si="9"/>
        <v>0.38910838396603098</v>
      </c>
      <c r="G61" s="16">
        <f t="shared" si="15"/>
        <v>0.32223572888518953</v>
      </c>
      <c r="H61" s="16">
        <v>4</v>
      </c>
      <c r="I61" s="17">
        <f t="shared" si="11"/>
        <v>5.074997906122479E-2</v>
      </c>
      <c r="J61">
        <v>5.1627493390181897E-2</v>
      </c>
    </row>
    <row r="62" spans="1:10" x14ac:dyDescent="0.25">
      <c r="A62" s="15">
        <f t="shared" si="16"/>
        <v>0.70872000000000002</v>
      </c>
      <c r="B62" s="16">
        <f t="shared" si="13"/>
        <v>0.50228403840000002</v>
      </c>
      <c r="C62" s="16">
        <f t="shared" si="12"/>
        <v>5.0228403840000005E-2</v>
      </c>
      <c r="D62" s="16">
        <f t="shared" si="14"/>
        <v>1.05022840384</v>
      </c>
      <c r="E62" s="16">
        <f t="shared" si="8"/>
        <v>0.76372906941558749</v>
      </c>
      <c r="F62" s="16">
        <f t="shared" si="9"/>
        <v>0.38910838396603098</v>
      </c>
      <c r="G62" s="16">
        <f t="shared" si="15"/>
        <v>0.29717338398817994</v>
      </c>
      <c r="H62" s="16">
        <v>2</v>
      </c>
      <c r="I62" s="17">
        <f t="shared" si="11"/>
        <v>2.3401413411122545E-2</v>
      </c>
      <c r="J62">
        <v>2.39819210455634E-2</v>
      </c>
    </row>
    <row r="63" spans="1:10" x14ac:dyDescent="0.25">
      <c r="A63" s="15">
        <f t="shared" si="16"/>
        <v>0.82684000000000002</v>
      </c>
      <c r="B63" s="16">
        <f t="shared" si="13"/>
        <v>0.68366438559999998</v>
      </c>
      <c r="C63" s="16">
        <f t="shared" si="12"/>
        <v>6.8366438559999992E-2</v>
      </c>
      <c r="D63" s="16">
        <f t="shared" si="14"/>
        <v>1.06836643856</v>
      </c>
      <c r="E63" s="16">
        <f t="shared" si="8"/>
        <v>0.6950862507919261</v>
      </c>
      <c r="F63" s="16">
        <f t="shared" si="9"/>
        <v>0.38910838396603098</v>
      </c>
      <c r="G63" s="16">
        <f t="shared" si="15"/>
        <v>0.27046388776265368</v>
      </c>
      <c r="H63" s="16">
        <v>4</v>
      </c>
      <c r="I63" s="17">
        <f t="shared" si="11"/>
        <v>4.2596259230032872E-2</v>
      </c>
      <c r="J63">
        <v>4.4028265808184398E-2</v>
      </c>
    </row>
    <row r="64" spans="1:10" x14ac:dyDescent="0.25">
      <c r="A64" s="15">
        <f t="shared" si="16"/>
        <v>0.94496000000000002</v>
      </c>
      <c r="B64" s="16">
        <f t="shared" si="13"/>
        <v>0.89294940160000003</v>
      </c>
      <c r="C64" s="16">
        <f t="shared" si="12"/>
        <v>8.9294940160000003E-2</v>
      </c>
      <c r="D64" s="16">
        <f t="shared" si="14"/>
        <v>1.0892949401600001</v>
      </c>
      <c r="E64" s="16">
        <f t="shared" si="8"/>
        <v>0.62474073655775397</v>
      </c>
      <c r="F64" s="16">
        <f t="shared" si="9"/>
        <v>0.38910838396603098</v>
      </c>
      <c r="G64" s="16">
        <f t="shared" si="15"/>
        <v>0.24309185839973554</v>
      </c>
      <c r="H64" s="16">
        <v>2</v>
      </c>
      <c r="I64" s="17">
        <f t="shared" si="11"/>
        <v>1.9142673542784511E-2</v>
      </c>
      <c r="J64">
        <v>1.99790731115243E-2</v>
      </c>
    </row>
    <row r="65" spans="1:10" x14ac:dyDescent="0.25">
      <c r="A65" s="15">
        <f t="shared" si="16"/>
        <v>1.06308</v>
      </c>
      <c r="B65" s="16">
        <f t="shared" si="13"/>
        <v>1.1301390864</v>
      </c>
      <c r="C65" s="16">
        <f t="shared" si="12"/>
        <v>0.11301390864000001</v>
      </c>
      <c r="D65" s="16">
        <f t="shared" si="14"/>
        <v>1.1130139086399999</v>
      </c>
      <c r="E65" s="16">
        <f t="shared" si="8"/>
        <v>0.5549409162500869</v>
      </c>
      <c r="F65" s="16">
        <f t="shared" si="9"/>
        <v>0.38910838396603098</v>
      </c>
      <c r="G65" s="16">
        <f t="shared" si="15"/>
        <v>0.21593216311869987</v>
      </c>
      <c r="H65" s="16">
        <v>4</v>
      </c>
      <c r="I65" s="17">
        <f t="shared" si="11"/>
        <v>3.4007876143441106E-2</v>
      </c>
      <c r="J65">
        <v>3.5878130566146998E-2</v>
      </c>
    </row>
    <row r="66" spans="1:10" x14ac:dyDescent="0.25">
      <c r="A66" s="15">
        <f t="shared" si="16"/>
        <v>1.1812</v>
      </c>
      <c r="B66" s="16">
        <f t="shared" si="13"/>
        <v>1.3952334400000002</v>
      </c>
      <c r="C66" s="16">
        <f t="shared" si="12"/>
        <v>0.13952334400000002</v>
      </c>
      <c r="D66" s="16">
        <f t="shared" si="14"/>
        <v>1.1395233440000001</v>
      </c>
      <c r="E66" s="35">
        <f t="shared" si="8"/>
        <v>0.48755347307747493</v>
      </c>
      <c r="F66" s="38">
        <f t="shared" si="9"/>
        <v>0.38910838396603098</v>
      </c>
      <c r="G66" s="33">
        <f t="shared" si="15"/>
        <v>0.18971114400620206</v>
      </c>
      <c r="H66" s="16">
        <v>1</v>
      </c>
      <c r="I66" s="31">
        <f t="shared" si="11"/>
        <v>7.4695601100041968E-3</v>
      </c>
      <c r="J66">
        <v>7.9736402909098506E-3</v>
      </c>
    </row>
    <row r="67" spans="1:10" x14ac:dyDescent="0.25">
      <c r="A67" s="16"/>
      <c r="B67" s="16"/>
      <c r="C67" s="16"/>
      <c r="D67" s="16"/>
      <c r="E67" s="16"/>
      <c r="F67" s="16"/>
      <c r="I67" s="30">
        <f>SUM(I56:I66)</f>
        <v>0.36757369564406378</v>
      </c>
      <c r="J67">
        <f>SUM(J56:J66)</f>
        <v>0.3744590282401099</v>
      </c>
    </row>
    <row r="68" spans="1:10" ht="15.75" x14ac:dyDescent="0.25">
      <c r="A68" s="59"/>
      <c r="B68" s="59"/>
      <c r="C68" s="59"/>
      <c r="D68" s="59"/>
      <c r="E68" s="16"/>
      <c r="F68" s="16"/>
    </row>
    <row r="69" spans="1:10" x14ac:dyDescent="0.25">
      <c r="A69" s="60"/>
      <c r="B69" s="61"/>
      <c r="C69" s="61"/>
      <c r="D69" s="61"/>
      <c r="E69" s="16"/>
      <c r="F69" s="16"/>
    </row>
    <row r="70" spans="1:10" x14ac:dyDescent="0.25">
      <c r="A70" s="60"/>
      <c r="B70" s="61"/>
      <c r="C70" s="61"/>
      <c r="D70" s="61"/>
      <c r="E70" s="16"/>
      <c r="F70" s="16"/>
    </row>
    <row r="71" spans="1:10" ht="15.75" x14ac:dyDescent="0.25">
      <c r="A71" s="59"/>
      <c r="B71" s="59"/>
      <c r="C71" s="59"/>
      <c r="D71" s="59"/>
      <c r="E71" s="16"/>
      <c r="F71" s="16"/>
    </row>
    <row r="72" spans="1:10" x14ac:dyDescent="0.25">
      <c r="A72" s="16"/>
      <c r="B72" s="16"/>
      <c r="C72" s="16"/>
      <c r="D72" s="16"/>
      <c r="E72" s="16"/>
      <c r="F72" s="16"/>
    </row>
    <row r="73" spans="1:10" x14ac:dyDescent="0.25">
      <c r="A73" s="16"/>
      <c r="B73" s="24"/>
      <c r="C73" s="16"/>
      <c r="D73" s="16"/>
      <c r="E73" s="16"/>
      <c r="F73" s="16"/>
    </row>
    <row r="74" spans="1:10" x14ac:dyDescent="0.25">
      <c r="B74" s="49"/>
    </row>
    <row r="75" spans="1:10" x14ac:dyDescent="0.25">
      <c r="B75" s="49"/>
    </row>
    <row r="76" spans="1:10" x14ac:dyDescent="0.25">
      <c r="B76" s="49"/>
    </row>
    <row r="77" spans="1:10" x14ac:dyDescent="0.25">
      <c r="B77" s="49"/>
    </row>
    <row r="78" spans="1:10" x14ac:dyDescent="0.25">
      <c r="B78" s="49"/>
    </row>
    <row r="79" spans="1:10" x14ac:dyDescent="0.25">
      <c r="B79" s="49"/>
    </row>
    <row r="80" spans="1:10" x14ac:dyDescent="0.25">
      <c r="B80" s="49"/>
      <c r="C80" s="50"/>
    </row>
    <row r="81" spans="2:3" x14ac:dyDescent="0.25">
      <c r="B81" s="49"/>
      <c r="C81" s="51"/>
    </row>
    <row r="82" spans="2:3" x14ac:dyDescent="0.25">
      <c r="B82" s="49"/>
    </row>
    <row r="83" spans="2:3" x14ac:dyDescent="0.25">
      <c r="B83" s="49"/>
    </row>
    <row r="84" spans="2:3" x14ac:dyDescent="0.25">
      <c r="B84" s="49"/>
    </row>
    <row r="85" spans="2:3" x14ac:dyDescent="0.25">
      <c r="B85" s="49"/>
    </row>
    <row r="86" spans="2:3" x14ac:dyDescent="0.25">
      <c r="B86" s="49"/>
    </row>
    <row r="87" spans="2:3" x14ac:dyDescent="0.25">
      <c r="B87" s="49"/>
    </row>
    <row r="88" spans="2:3" x14ac:dyDescent="0.25">
      <c r="B88" s="49"/>
    </row>
    <row r="89" spans="2:3" x14ac:dyDescent="0.25">
      <c r="B89" s="49"/>
    </row>
    <row r="90" spans="2:3" x14ac:dyDescent="0.25">
      <c r="B90" s="49"/>
    </row>
    <row r="91" spans="2:3" x14ac:dyDescent="0.25">
      <c r="B91" s="49"/>
    </row>
    <row r="92" spans="2:3" x14ac:dyDescent="0.25">
      <c r="B92" s="49"/>
    </row>
    <row r="93" spans="2:3" x14ac:dyDescent="0.25">
      <c r="B93" s="49"/>
    </row>
    <row r="94" spans="2:3" x14ac:dyDescent="0.25">
      <c r="B94" s="49"/>
    </row>
    <row r="95" spans="2:3" x14ac:dyDescent="0.25">
      <c r="B95" s="49"/>
    </row>
    <row r="96" spans="2:3" x14ac:dyDescent="0.25">
      <c r="B96" s="49"/>
    </row>
    <row r="97" spans="2:2" x14ac:dyDescent="0.25">
      <c r="B97" s="49"/>
    </row>
  </sheetData>
  <mergeCells count="7">
    <mergeCell ref="F6:F13"/>
    <mergeCell ref="F39:F46"/>
    <mergeCell ref="A69:A70"/>
    <mergeCell ref="B69:B70"/>
    <mergeCell ref="C69:C70"/>
    <mergeCell ref="D69:D70"/>
    <mergeCell ref="A32:F3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Eje Simpson F(x)</vt:lpstr>
      <vt:lpstr>Distribucion T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WALONSO</dc:creator>
  <cp:lastModifiedBy>Walter</cp:lastModifiedBy>
  <dcterms:created xsi:type="dcterms:W3CDTF">2017-03-26T18:20:38Z</dcterms:created>
  <dcterms:modified xsi:type="dcterms:W3CDTF">2017-04-02T06:33:22Z</dcterms:modified>
</cp:coreProperties>
</file>